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1"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参考）全目次" sheetId="41" r:id="rId41"/>
  </sheets>
  <definedNames>
    <definedName name="_１０_７．_庄内空港利用状況">#REF!</definedName>
    <definedName name="_xlnm.Print_Area" localSheetId="35">'35'!$B$2:$Y$63</definedName>
  </definedNames>
  <calcPr fullCalcOnLoad="1"/>
</workbook>
</file>

<file path=xl/sharedStrings.xml><?xml version="1.0" encoding="utf-8"?>
<sst xmlns="http://schemas.openxmlformats.org/spreadsheetml/2006/main" count="3885" uniqueCount="1957">
  <si>
    <t>(5)県民所得および県民可処分所得の分配</t>
  </si>
  <si>
    <t>国民経済計算（国民所得）（平成2～4年度）</t>
  </si>
  <si>
    <t>(2)県民所得および県民可処分所得の分配</t>
  </si>
  <si>
    <t>産業連関表（昭和60年）</t>
  </si>
  <si>
    <t>青果物卸売市場別の品目別卸売数量、価額及び価格（平成4年）</t>
  </si>
  <si>
    <t>主要品目別平均価格（平成5年）</t>
  </si>
  <si>
    <t>消費者物価指数（平成4、5年）</t>
  </si>
  <si>
    <t>東北６県県庁所在都市別勤労者世帯１世帯当たり年平均１か月間の収支（平成5年）</t>
  </si>
  <si>
    <t>1000世帯当たり主要耐久消費財の所有数量、増加率及び普及率（全世帯）（昭和59、平成元年）</t>
  </si>
  <si>
    <t>貯蓄現在高の推移（昭和54、59、平成元年）</t>
  </si>
  <si>
    <t>貯蓄の種類別現在高の推移（昭和54、59、平成元年）</t>
  </si>
  <si>
    <t>負債現在高の推移（昭和54、59、平成元年）</t>
  </si>
  <si>
    <t>全世帯1世帯当たり平均1か月間の消費支出（平成5年）</t>
  </si>
  <si>
    <t>全世帯1世帯当たり平均1か月間の主要家計指標の推移（平成元～5年）</t>
  </si>
  <si>
    <t>勤労者世帯1世帯当たり平均1か月間の主要家計指標の推移（平成元～5年）</t>
  </si>
  <si>
    <t>市町村職員数（平成4、5年）</t>
  </si>
  <si>
    <t>警察職員数及び警察署管轄区域等（平成4、5年）</t>
  </si>
  <si>
    <t>民事及び行政事件数（平成4、5年）</t>
  </si>
  <si>
    <t>強制執行事件数（平成4、5年）</t>
  </si>
  <si>
    <t>民事調停事件数（平成4、5年）</t>
  </si>
  <si>
    <t>刑事事件数（平成4、5年）</t>
  </si>
  <si>
    <t>家事事件数（平成4、5年）</t>
  </si>
  <si>
    <t>少年関係事件数（平成4、5年）</t>
  </si>
  <si>
    <t>罪種別受刑者数（平成4、5年）</t>
  </si>
  <si>
    <t>県職員数（平成4、5年）</t>
  </si>
  <si>
    <t>市町村別選挙人名簿登録者数（平成5年）</t>
  </si>
  <si>
    <t>登記及び謄、抄本交付等数（平成3～5年）</t>
  </si>
  <si>
    <t>刑法犯の認知件数、検挙件数及び人員（平成元～5年）</t>
  </si>
  <si>
    <t>刑法犯の認知、検挙件数及び検挙人員（平成4、5年）</t>
  </si>
  <si>
    <t>(1)罪種別</t>
  </si>
  <si>
    <t>(2)重要犯罪罪種別</t>
  </si>
  <si>
    <t>(3)重要窃盗犯罪罪種別</t>
  </si>
  <si>
    <t>(4)警察署別</t>
  </si>
  <si>
    <t>法令別特別法犯送致件数及び人員（平成4、5年）</t>
  </si>
  <si>
    <t>非行少年等の補導状況(平成元～5年）</t>
  </si>
  <si>
    <t>開設者別病院利用の状況（平成3、4年）</t>
  </si>
  <si>
    <t>特定死因別の月別死亡者数及び年齢階級別死亡者数（平成3、4年）</t>
  </si>
  <si>
    <t>伝染病及び食中毒患者数－病類・月別－（平成3、4年）</t>
  </si>
  <si>
    <t>保健所別の伝染病及び食中毒患者数（平成3、4年）</t>
  </si>
  <si>
    <t>伝染病・食中毒患者数、り患率（平成3、4年）</t>
  </si>
  <si>
    <t>保健所、市町村別の業務種類別医師及び歯科医師数（平成2、4年）</t>
  </si>
  <si>
    <t>医師、歯科医師及び薬剤師数（平成2、4年）</t>
  </si>
  <si>
    <t>医療関係者数(昭和59～平成4年）</t>
  </si>
  <si>
    <t>保健所別の薬局及び医薬品等製造販売業者数（平成5年度）</t>
  </si>
  <si>
    <t>保健所別、市町村別の病院、一般診療所及び歯科診療所数と病床数（平成3、4年）</t>
  </si>
  <si>
    <t>地域・傷病分類別受療率（平成5年）</t>
  </si>
  <si>
    <t>公害苦情件数（平成3～5年度）</t>
  </si>
  <si>
    <t>理容業・美容業・旅館・公衆浴場等施設数(昭和62～平成5年）</t>
  </si>
  <si>
    <t>理容師・美容師・クリーニング師(昭和62～平成5年）</t>
  </si>
  <si>
    <t>年齢別常用労働者の勤続年数、実労働時間数、定期現金給与額（平成5年）</t>
  </si>
  <si>
    <t>学歴別常用労働者の企業規模別定期現金給与額及び労働者数（平成5年）</t>
  </si>
  <si>
    <t>産業別常用労働者の年齢階級、企業規模別定期現金給与額（平成5年）</t>
  </si>
  <si>
    <t>(2)労政事務所及び適用法別労働組合・組合員数（平成5年）</t>
  </si>
  <si>
    <t>国民年金（平成5年度）</t>
  </si>
  <si>
    <t>市町村別の保育所及び児童館等の状況（平成5年）</t>
  </si>
  <si>
    <t>社会福祉施設数、入所者数及び費用額（平成5年度）</t>
  </si>
  <si>
    <t>公共職業紹介状況（平成4、5年度）</t>
  </si>
  <si>
    <t>産業、企業規模別常用労働者の男女別年齢、勤続年数、実労働時間数、定期現金給与額及び労働者数（平成4、5年）</t>
  </si>
  <si>
    <t>(4)産業別の労働組合数及び組合員数（平成4、5年）</t>
  </si>
  <si>
    <t>(5)加盟上部団体別労働組合数及び組合員数（平成4、5年）</t>
  </si>
  <si>
    <t>業種別、事業規模別、労働災害被災者数（平成4、5年）</t>
  </si>
  <si>
    <t>雇用保険（平成4、5年度）</t>
  </si>
  <si>
    <t>健康保険（平成4、5年度）</t>
  </si>
  <si>
    <t>日雇特例被保険者（平成4、5年度）</t>
  </si>
  <si>
    <t>厚生年金保険（平成4、5年度）</t>
  </si>
  <si>
    <t>国民健康保険（平成4、5年度）</t>
  </si>
  <si>
    <t>船員保険（平成4、5年度）</t>
  </si>
  <si>
    <t>労働者災害補償保険（平成4、5年度）</t>
  </si>
  <si>
    <t>生活保護（平成4、5年度）</t>
  </si>
  <si>
    <t>全国、東北７県別生活保護世帯数、人員及び保護率（平成4、5年度）</t>
  </si>
  <si>
    <t>生活保護費支出状況（平成4、5年度）</t>
  </si>
  <si>
    <t>身体障害者数（平成4、5年度）</t>
  </si>
  <si>
    <t>児童相談所における相談受付及び処理状況（平成4、5年度）</t>
  </si>
  <si>
    <t>児童相談所における養護相談の年次別、理由別処理状況（平成4、5年度）</t>
  </si>
  <si>
    <r>
      <t xml:space="preserve">　　　 　2　    </t>
    </r>
    <r>
      <rPr>
        <sz val="10"/>
        <color indexed="9"/>
        <rFont val="ＭＳ 明朝"/>
        <family val="1"/>
      </rPr>
      <t xml:space="preserve">月     </t>
    </r>
    <r>
      <rPr>
        <sz val="10"/>
        <rFont val="ＭＳ 明朝"/>
        <family val="1"/>
      </rPr>
      <t>　　</t>
    </r>
  </si>
  <si>
    <t>査</t>
  </si>
  <si>
    <r>
      <t xml:space="preserve">　　　 　3　    </t>
    </r>
    <r>
      <rPr>
        <sz val="10"/>
        <color indexed="9"/>
        <rFont val="ＭＳ 明朝"/>
        <family val="1"/>
      </rPr>
      <t xml:space="preserve">月 </t>
    </r>
    <r>
      <rPr>
        <sz val="10"/>
        <rFont val="ＭＳ 明朝"/>
        <family val="1"/>
      </rPr>
      <t xml:space="preserve">    　　</t>
    </r>
  </si>
  <si>
    <r>
      <t xml:space="preserve">　　　 　4　    </t>
    </r>
    <r>
      <rPr>
        <sz val="10"/>
        <color indexed="9"/>
        <rFont val="ＭＳ 明朝"/>
        <family val="1"/>
      </rPr>
      <t>月</t>
    </r>
    <r>
      <rPr>
        <sz val="10"/>
        <rFont val="ＭＳ 明朝"/>
        <family val="1"/>
      </rPr>
      <t xml:space="preserve">     　　</t>
    </r>
  </si>
  <si>
    <t>産</t>
  </si>
  <si>
    <r>
      <t xml:space="preserve">　　　 　5　    </t>
    </r>
    <r>
      <rPr>
        <sz val="10"/>
        <color indexed="9"/>
        <rFont val="ＭＳ 明朝"/>
        <family val="1"/>
      </rPr>
      <t>月</t>
    </r>
    <r>
      <rPr>
        <sz val="10"/>
        <rFont val="ＭＳ 明朝"/>
        <family val="1"/>
      </rPr>
      <t xml:space="preserve">     　　</t>
    </r>
  </si>
  <si>
    <r>
      <t xml:space="preserve">　　　 　6　    </t>
    </r>
    <r>
      <rPr>
        <sz val="10"/>
        <color indexed="9"/>
        <rFont val="ＭＳ 明朝"/>
        <family val="1"/>
      </rPr>
      <t>月</t>
    </r>
    <r>
      <rPr>
        <sz val="10"/>
        <rFont val="ＭＳ 明朝"/>
        <family val="1"/>
      </rPr>
      <t xml:space="preserve">     　　</t>
    </r>
  </si>
  <si>
    <t>業</t>
  </si>
  <si>
    <r>
      <t xml:space="preserve">　　　 　7　    </t>
    </r>
    <r>
      <rPr>
        <sz val="10"/>
        <color indexed="9"/>
        <rFont val="ＭＳ 明朝"/>
        <family val="1"/>
      </rPr>
      <t xml:space="preserve">月 </t>
    </r>
    <r>
      <rPr>
        <sz val="10"/>
        <rFont val="ＭＳ 明朝"/>
        <family val="1"/>
      </rPr>
      <t xml:space="preserve">    　　</t>
    </r>
  </si>
  <si>
    <r>
      <t xml:space="preserve">　　　 　8　    </t>
    </r>
    <r>
      <rPr>
        <sz val="10"/>
        <color indexed="9"/>
        <rFont val="ＭＳ 明朝"/>
        <family val="1"/>
      </rPr>
      <t xml:space="preserve">月 </t>
    </r>
    <r>
      <rPr>
        <sz val="10"/>
        <rFont val="ＭＳ 明朝"/>
        <family val="1"/>
      </rPr>
      <t xml:space="preserve">    　　</t>
    </r>
  </si>
  <si>
    <t>計</t>
  </si>
  <si>
    <r>
      <t xml:space="preserve">　　　 　9　    </t>
    </r>
    <r>
      <rPr>
        <sz val="10"/>
        <color indexed="9"/>
        <rFont val="ＭＳ 明朝"/>
        <family val="1"/>
      </rPr>
      <t>月</t>
    </r>
    <r>
      <rPr>
        <sz val="10"/>
        <rFont val="ＭＳ 明朝"/>
        <family val="1"/>
      </rPr>
      <t xml:space="preserve">     　　</t>
    </r>
  </si>
  <si>
    <r>
      <t xml:space="preserve">　　　 　10　    </t>
    </r>
    <r>
      <rPr>
        <sz val="10"/>
        <color indexed="9"/>
        <rFont val="ＭＳ 明朝"/>
        <family val="1"/>
      </rPr>
      <t>月</t>
    </r>
    <r>
      <rPr>
        <sz val="10"/>
        <rFont val="ＭＳ 明朝"/>
        <family val="1"/>
      </rPr>
      <t xml:space="preserve">     　　</t>
    </r>
  </si>
  <si>
    <r>
      <t xml:space="preserve">　　　 　11　    </t>
    </r>
    <r>
      <rPr>
        <sz val="10"/>
        <color indexed="9"/>
        <rFont val="ＭＳ 明朝"/>
        <family val="1"/>
      </rPr>
      <t xml:space="preserve">月 </t>
    </r>
    <r>
      <rPr>
        <sz val="10"/>
        <rFont val="ＭＳ 明朝"/>
        <family val="1"/>
      </rPr>
      <t xml:space="preserve">    　　</t>
    </r>
  </si>
  <si>
    <r>
      <t xml:space="preserve">　　　 　12　    </t>
    </r>
    <r>
      <rPr>
        <sz val="10"/>
        <color indexed="9"/>
        <rFont val="ＭＳ 明朝"/>
        <family val="1"/>
      </rPr>
      <t>月</t>
    </r>
    <r>
      <rPr>
        <sz val="10"/>
        <rFont val="ＭＳ 明朝"/>
        <family val="1"/>
      </rPr>
      <t xml:space="preserve">     　　</t>
    </r>
  </si>
  <si>
    <t>食料品・たばこ製造業</t>
  </si>
  <si>
    <t>繊維工業</t>
  </si>
  <si>
    <t>木材・木製品製造業</t>
  </si>
  <si>
    <t>窯業・土石製品製造業</t>
  </si>
  <si>
    <t>鉄鋼業</t>
  </si>
  <si>
    <t>一般機械器具製造業</t>
  </si>
  <si>
    <t>電気機械器具製造業</t>
  </si>
  <si>
    <t>その他の製造業</t>
  </si>
  <si>
    <t>電気・ガス・熱供給・水道業</t>
  </si>
  <si>
    <t>χ</t>
  </si>
  <si>
    <t>旅館・その他の宿泊所</t>
  </si>
  <si>
    <t>医療業</t>
  </si>
  <si>
    <t>教  育</t>
  </si>
  <si>
    <t>その他のサービス業</t>
  </si>
  <si>
    <t>注：抽出調査による。</t>
  </si>
  <si>
    <t>資料：県統計調査課「毎月勤労統計調査地方調査結果報告書」</t>
  </si>
  <si>
    <t>３３．産業別常用労働者の1人平均月間現金給与額</t>
  </si>
  <si>
    <t>社会福祉施設別</t>
  </si>
  <si>
    <t>地域別施設数</t>
  </si>
  <si>
    <t>入所者数</t>
  </si>
  <si>
    <t>村山</t>
  </si>
  <si>
    <t>最上</t>
  </si>
  <si>
    <t>置賜</t>
  </si>
  <si>
    <t>庄内</t>
  </si>
  <si>
    <t>定員</t>
  </si>
  <si>
    <t>年　間</t>
  </si>
  <si>
    <t>延人数</t>
  </si>
  <si>
    <t>生活保護施設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</si>
  <si>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</si>
  <si>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</si>
  <si>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</si>
  <si>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</si>
  <si>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</si>
  <si>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</si>
  <si>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</si>
  <si>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</si>
  <si>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</si>
  <si>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</si>
  <si>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</si>
  <si>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</si>
  <si>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</si>
  <si>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</si>
  <si>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軽費老人ホーム</t>
  </si>
  <si>
    <t>老人デイサービスセンター</t>
  </si>
  <si>
    <t>身体障害者更生援護施設</t>
  </si>
  <si>
    <t>身体障害者授産施設</t>
  </si>
  <si>
    <t>重度身体障害者授産施設</t>
  </si>
  <si>
    <t>身体障害者療護施設</t>
  </si>
  <si>
    <t>身体障害者福祉工場</t>
  </si>
  <si>
    <t>点字図書館</t>
  </si>
  <si>
    <t>母子福祉施設</t>
  </si>
  <si>
    <t>母子福祉センター</t>
  </si>
  <si>
    <t>母子休養ホーム</t>
  </si>
  <si>
    <t>平成6年3月末現在　　単位：円</t>
  </si>
  <si>
    <t>措　置　費</t>
  </si>
  <si>
    <t>うち本人又は保護者負担額</t>
  </si>
  <si>
    <t>年　　額</t>
  </si>
  <si>
    <t>１人１月　　当たり金額</t>
  </si>
  <si>
    <t>年　額</t>
  </si>
  <si>
    <t>年　間</t>
  </si>
  <si>
    <t>延人数</t>
  </si>
  <si>
    <t>総　　　　　　　　　　　　数</t>
  </si>
  <si>
    <t>…</t>
  </si>
  <si>
    <t>救護施設</t>
  </si>
  <si>
    <t>(150)931</t>
  </si>
  <si>
    <t>…</t>
  </si>
  <si>
    <t>母子寮</t>
  </si>
  <si>
    <t>養護施設</t>
  </si>
  <si>
    <t>精神薄弱児施設</t>
  </si>
  <si>
    <t>…</t>
  </si>
  <si>
    <t>精神薄弱児通園施設</t>
  </si>
  <si>
    <t>２８．市町村別普通会計歳入歳出決算（平成3、4年度）</t>
  </si>
  <si>
    <t>り越すべき</t>
  </si>
  <si>
    <t>平成3年度</t>
  </si>
  <si>
    <t>平成4年度</t>
  </si>
  <si>
    <t>小・中学校、高等学校、盲・聾・養護学校職名別教員数（本務者）（平成5年度）</t>
  </si>
  <si>
    <t>高等学校の課程別学科別本科生徒数（平成4、5年度）</t>
  </si>
  <si>
    <t>大学、短期大学、高等専門学校別の学校数、学生・生徒数、教員数及び職員数（平成5年度）</t>
  </si>
  <si>
    <t>幼稚園終園率（平成4、5年度）</t>
  </si>
  <si>
    <t>中学校卒業者の進学先別進学者数（平成4、5年度）</t>
  </si>
  <si>
    <t>中学校・高等学校卒業者の就職者数（平成4、5年度）</t>
  </si>
  <si>
    <t>学校教育費（平成4年度）</t>
  </si>
  <si>
    <t>幼稚園、小学校、中学校、高等学校別の身長、体重、胸囲及び座高の推移（平成3～5年度）</t>
  </si>
  <si>
    <t>幼稚園、小学校、中学校、高等学校別の疾病・異常被患率（平成3～5年度）</t>
  </si>
  <si>
    <t>公立図書館別の蔵書、受入及び貸出状況（平成5年度）</t>
  </si>
  <si>
    <t>公民館数</t>
  </si>
  <si>
    <t>青少年教育施設等数</t>
  </si>
  <si>
    <t>テレビ受信契約数及び普及率（平成5年度）</t>
  </si>
  <si>
    <t>(3)山岳観光地別観光者数（平成4、5年度）</t>
  </si>
  <si>
    <t>(4)スキー場観光地別観光者数（平成4、5年度）</t>
  </si>
  <si>
    <t>(5)名所旧跡観光地別観光者数（平成4、5年度）</t>
  </si>
  <si>
    <t>旅券申請件数（市町村別）（平成4、5年）</t>
  </si>
  <si>
    <t>(1)観光地別の県内外別観光者数（平成3～5年度）</t>
  </si>
  <si>
    <t>(2)海水浴場観光地別観光者数（平成3～5年度）</t>
  </si>
  <si>
    <t>(6)温泉観光地別観光者数（平成4、5年度）</t>
  </si>
  <si>
    <t>(2)月別火災発生件数及び損害額（平成4、5年）</t>
  </si>
  <si>
    <t>交通事故発生状況及び死傷者数（平成4、5年）</t>
  </si>
  <si>
    <t>(1)消防力の現況（平成4、5年）</t>
  </si>
  <si>
    <t>救急事故種別出場件数及び搬送人員（平成5年）</t>
  </si>
  <si>
    <t>災害建築物の床面積及び損害見積額（平成5年）</t>
  </si>
  <si>
    <t>災害（平成5年）</t>
  </si>
  <si>
    <t>(3)出火原因別出火件数（平成5年）</t>
  </si>
  <si>
    <t>(4)覚知方法別建物火災件数及び焼損面積（平成5年）</t>
  </si>
  <si>
    <t>(4)事故原因別状況（第１当事者）</t>
  </si>
  <si>
    <t>６</t>
  </si>
  <si>
    <t>市町村別の林家の主業（農家林家）（平成2年）</t>
  </si>
  <si>
    <t>市町村別の所有山林、保有山林がある林家数及び面積（農家林家）（平成2年）</t>
  </si>
  <si>
    <t>市町村別の林産物等種類別販売林家数（農家林家）（平成2年）</t>
  </si>
  <si>
    <t>市町村別の民有地面積、家屋の棟数及び床面積</t>
  </si>
  <si>
    <t>(1)個人所有分</t>
  </si>
  <si>
    <t>(2)共有分</t>
  </si>
  <si>
    <t>(1)野菜</t>
  </si>
  <si>
    <t>(1)素材生産量</t>
  </si>
  <si>
    <t>(2)木炭生産量</t>
  </si>
  <si>
    <t>(3)林野副産物生産量</t>
  </si>
  <si>
    <t>(1)製材工場数</t>
  </si>
  <si>
    <t>(3)製材量</t>
  </si>
  <si>
    <t>(4)用途別製材品出荷量</t>
  </si>
  <si>
    <t>農用機械所有農家数及び台数（平成2年）</t>
  </si>
  <si>
    <t>第１８章　教育、文化及び宗教</t>
  </si>
  <si>
    <t>道路現況</t>
  </si>
  <si>
    <t>(2)課程別課程数・生徒数・卒業者数</t>
  </si>
  <si>
    <t>高等学校卒業者の職業別就職者数</t>
  </si>
  <si>
    <t>(5)路線別発生状況</t>
  </si>
  <si>
    <t>市町村別の林野面積及び森林面積（平成2年）</t>
  </si>
  <si>
    <t>(1)利用関係別</t>
  </si>
  <si>
    <t>(2)種類別</t>
  </si>
  <si>
    <t>第９章　電気、ガス及び上下水道</t>
  </si>
  <si>
    <t>(2)産業別発生件数及び行為参加人員（争議行為を伴うもの）</t>
  </si>
  <si>
    <t>(1)建築主別</t>
  </si>
  <si>
    <t>(2)構造別</t>
  </si>
  <si>
    <t>(3)用途別</t>
  </si>
  <si>
    <t>(1)外かく施設</t>
  </si>
  <si>
    <t>(3)臨港鉄道</t>
  </si>
  <si>
    <t>(1)計画給水人口及び普及率</t>
  </si>
  <si>
    <t>(2)給水施設数及び給水人口</t>
  </si>
  <si>
    <t>第１０章　運輸及び通信</t>
  </si>
  <si>
    <t>(1)酒田港</t>
  </si>
  <si>
    <t>(2)鼠ヶ関港及び加茂港</t>
  </si>
  <si>
    <t>(1)事業者数</t>
  </si>
  <si>
    <t>(2)旅客輸送</t>
  </si>
  <si>
    <t>(3)貨物輸送</t>
  </si>
  <si>
    <t>第１１章　商業及び貿易</t>
  </si>
  <si>
    <t>第１４章　所得、物価及び家計</t>
  </si>
  <si>
    <t>(1)業種別労災保険適用事業場成立状況</t>
  </si>
  <si>
    <t>(4)労働基準監督署別年金受給者状況</t>
  </si>
  <si>
    <t>専修学校</t>
  </si>
  <si>
    <t>(1)設置者別学校数・生徒数の推移</t>
  </si>
  <si>
    <t>(2)課程別学科数・生徒数・卒業者数</t>
  </si>
  <si>
    <t>各種学校</t>
  </si>
  <si>
    <t>市町村別の世帯の種類、世帯人員別世帯数及び世帯人員（平成2年）</t>
  </si>
  <si>
    <t>(4)経済活動別県内総生産</t>
  </si>
  <si>
    <t>(8)県内総支出(デフレーター）</t>
  </si>
  <si>
    <t>(6)県民総支出(名目）</t>
  </si>
  <si>
    <t>(7)県民総支出(実質)</t>
  </si>
  <si>
    <t>(3)家事調停事件数</t>
  </si>
  <si>
    <t>就職先都道府県別就職者数(高等学校）</t>
  </si>
  <si>
    <t>(1)所得総額</t>
  </si>
  <si>
    <t>(2)１人当たり所得</t>
  </si>
  <si>
    <t>(2)果実</t>
  </si>
  <si>
    <t>(2)降水量</t>
  </si>
  <si>
    <t>(4)積雪の最深</t>
  </si>
  <si>
    <t>本書は、県内の各般にわたる統計資料を集録し、県勢の実態を明らかにするため編集したものです。</t>
  </si>
  <si>
    <t>産業（大分類）、従業者規模別事業所数及び従業者数（農林漁業及び公務を除く）（昭和61、平成3年）</t>
  </si>
  <si>
    <t>産業（中分類）別事業所数及び従業者数（昭和61、平成3年）</t>
  </si>
  <si>
    <t>借入耕地のある農家数と借入耕地面積及び貸付耕地のある農家数と貸付耕地面積（平成2、4年）</t>
  </si>
  <si>
    <t>市町村別の水稲、陸稲の作付面積及び収穫量（平成4、5年）</t>
  </si>
  <si>
    <t>７．市町村別の地目別経営農家数及び経営耕地面積（平成2、4年）</t>
  </si>
  <si>
    <t>水          稲</t>
  </si>
  <si>
    <t>陸          稲</t>
  </si>
  <si>
    <t>作付面積</t>
  </si>
  <si>
    <t>単位 ： 面積＝ｈａ、10ａ当たり収量＝㎏、収穫量＝ｔ</t>
  </si>
  <si>
    <t>水 ・ 陸　　稲</t>
  </si>
  <si>
    <t>収　穫　量</t>
  </si>
  <si>
    <t>１０ａ当たり収量</t>
  </si>
  <si>
    <t>平成4年</t>
  </si>
  <si>
    <t xml:space="preserve">      5</t>
  </si>
  <si>
    <t>注：市町村別作付面積・収穫量はラウンドしているため、この積算値は各合計値とは必ずしも一致しないことがある。</t>
  </si>
  <si>
    <t>資料：東北農政局山形統計情報事務所</t>
  </si>
  <si>
    <t>８．市町村別の水稲、陸稲の作付面積及び収穫量（平成4、5年）</t>
  </si>
  <si>
    <t>農　　業</t>
  </si>
  <si>
    <t>粗生産額</t>
  </si>
  <si>
    <t>計</t>
  </si>
  <si>
    <t>米</t>
  </si>
  <si>
    <t>いも類</t>
  </si>
  <si>
    <t>果　実</t>
  </si>
  <si>
    <t>花　き</t>
  </si>
  <si>
    <t>養　蚕</t>
  </si>
  <si>
    <t>肉用牛</t>
  </si>
  <si>
    <t>乳用牛</t>
  </si>
  <si>
    <t>豚</t>
  </si>
  <si>
    <t>鶏</t>
  </si>
  <si>
    <t>農産物</t>
  </si>
  <si>
    <t>金　　額</t>
  </si>
  <si>
    <t>生　　産</t>
  </si>
  <si>
    <t>①+②+③+④</t>
  </si>
  <si>
    <t>①</t>
  </si>
  <si>
    <t>豆類</t>
  </si>
  <si>
    <t>果菜類</t>
  </si>
  <si>
    <t>葉茎菜類</t>
  </si>
  <si>
    <t>根菜類</t>
  </si>
  <si>
    <t>農作物</t>
  </si>
  <si>
    <t>②</t>
  </si>
  <si>
    <t>③</t>
  </si>
  <si>
    <t>生　　乳</t>
  </si>
  <si>
    <t>肉　　豚</t>
  </si>
  <si>
    <t>鶏　　卵</t>
  </si>
  <si>
    <t>畜 産 物</t>
  </si>
  <si>
    <t>④</t>
  </si>
  <si>
    <t>農業所得</t>
  </si>
  <si>
    <t>山 形 市</t>
  </si>
  <si>
    <t>米 沢 市</t>
  </si>
  <si>
    <t>鶴 岡 市</t>
  </si>
  <si>
    <t>酒 田 市</t>
  </si>
  <si>
    <t xml:space="preserve">新 庄 市 </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</si>
  <si>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</si>
  <si>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</si>
  <si>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</si>
  <si>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</si>
  <si>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</si>
  <si>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</si>
  <si>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</si>
  <si>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</si>
  <si>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</si>
  <si>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</si>
  <si>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</si>
  <si>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</si>
  <si>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</si>
  <si>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</si>
  <si>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</si>
  <si>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</si>
  <si>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</si>
  <si>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</si>
  <si>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</si>
  <si>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</si>
  <si>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</si>
  <si>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</si>
  <si>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立 川 町</t>
  </si>
  <si>
    <t>余 目 町</t>
  </si>
  <si>
    <t>藤 島 町</t>
  </si>
  <si>
    <t>羽 黒 町</t>
  </si>
  <si>
    <t>櫛 引 町</t>
  </si>
  <si>
    <t>三 川 町</t>
  </si>
  <si>
    <t>朝 日 村</t>
  </si>
  <si>
    <t>温 海 町</t>
  </si>
  <si>
    <t>遊 佐 町</t>
  </si>
  <si>
    <t>八 幡 町</t>
  </si>
  <si>
    <t>松 山 町</t>
  </si>
  <si>
    <t>平 田 町</t>
  </si>
  <si>
    <t>単位：100万円</t>
  </si>
  <si>
    <t>単位：1000円</t>
  </si>
  <si>
    <t>年          別</t>
  </si>
  <si>
    <t>耕種</t>
  </si>
  <si>
    <t>畜　　　　産</t>
  </si>
  <si>
    <t>加 工</t>
  </si>
  <si>
    <t>生産農業所得</t>
  </si>
  <si>
    <t xml:space="preserve">  農家１戸当たり</t>
  </si>
  <si>
    <t xml:space="preserve">  耕地10ａ当たり</t>
  </si>
  <si>
    <t>昭56.11</t>
  </si>
  <si>
    <t>村　山　市</t>
  </si>
  <si>
    <t>昭62.10</t>
  </si>
  <si>
    <t>長　井　市</t>
  </si>
  <si>
    <t>昭63. 4</t>
  </si>
  <si>
    <t>天　童　市</t>
  </si>
  <si>
    <t>昭49. 4</t>
  </si>
  <si>
    <t>東　根　市</t>
  </si>
  <si>
    <t>昭62. 7</t>
  </si>
  <si>
    <t>南　陽　市</t>
  </si>
  <si>
    <t>山　辺　町</t>
  </si>
  <si>
    <t>平 4. 3</t>
  </si>
  <si>
    <t>中　山　町</t>
  </si>
  <si>
    <t>河　北　町</t>
  </si>
  <si>
    <t>昭63. 9</t>
  </si>
  <si>
    <t>大 蔵 村(特環）</t>
  </si>
  <si>
    <t>昭59. 4</t>
  </si>
  <si>
    <t>高　畠　町</t>
  </si>
  <si>
    <t>川　西　町</t>
  </si>
  <si>
    <t>小　国　町</t>
  </si>
  <si>
    <t>-</t>
  </si>
  <si>
    <t>白　鷹　町</t>
  </si>
  <si>
    <t>昭62.3</t>
  </si>
  <si>
    <t>立 川 町(特環）</t>
  </si>
  <si>
    <t>余　目　町</t>
  </si>
  <si>
    <t>藤　島　町</t>
  </si>
  <si>
    <t>羽 黒 町(特環）</t>
  </si>
  <si>
    <t>昭60.6</t>
  </si>
  <si>
    <t>櫛　引　町</t>
  </si>
  <si>
    <t>三 川 町(特環）</t>
  </si>
  <si>
    <t>温　海　町</t>
  </si>
  <si>
    <t>平元.4</t>
  </si>
  <si>
    <t>遊　佐　町</t>
  </si>
  <si>
    <t>八　幡　町</t>
  </si>
  <si>
    <t>注:1)行政人口は統計調査課調べ（平６．４．１現在）</t>
  </si>
  <si>
    <t>　　　　　　　　　　　2)米沢市の整備面積には特定を含む。</t>
  </si>
  <si>
    <t>資料:県下水道課</t>
  </si>
  <si>
    <t>１９．下水道の現況（平成5年度）</t>
  </si>
  <si>
    <t>（１）総数</t>
  </si>
  <si>
    <t>単位：便数＝便、率＝％、客数＝人、貨物・郵便＝ｋｇ</t>
  </si>
  <si>
    <t>運航便数</t>
  </si>
  <si>
    <t>欠航便数</t>
  </si>
  <si>
    <t>就航率</t>
  </si>
  <si>
    <t>乗客数</t>
  </si>
  <si>
    <t>降客数</t>
  </si>
  <si>
    <t>利用率</t>
  </si>
  <si>
    <t>積</t>
  </si>
  <si>
    <t>降</t>
  </si>
  <si>
    <t>旅客輸送</t>
  </si>
  <si>
    <t>貨物</t>
  </si>
  <si>
    <t>郵便</t>
  </si>
  <si>
    <t>平成元年</t>
  </si>
  <si>
    <t>資料：県空港港湾課</t>
  </si>
  <si>
    <t>２０． 山形空港利用状況　（平成元～5年）</t>
  </si>
  <si>
    <t>旅　　客　　輸　　送</t>
  </si>
  <si>
    <t>貨          物</t>
  </si>
  <si>
    <t>郵          便</t>
  </si>
  <si>
    <t>（１）総数</t>
  </si>
  <si>
    <t>平成3年</t>
  </si>
  <si>
    <t xml:space="preserve">資料：県空港港湾課  </t>
  </si>
  <si>
    <t>２１． 庄内空港利用状況　（平成3～5年）</t>
  </si>
  <si>
    <t>(1)年度別保有自動車数</t>
  </si>
  <si>
    <t>乗     用</t>
  </si>
  <si>
    <t>総　　数</t>
  </si>
  <si>
    <t>普通車</t>
  </si>
  <si>
    <t>小型車</t>
  </si>
  <si>
    <t>被けん引車</t>
  </si>
  <si>
    <t xml:space="preserve"> 乗用(つづき）</t>
  </si>
  <si>
    <t>小 型 車</t>
  </si>
  <si>
    <t>総     数</t>
  </si>
  <si>
    <t>大型特殊車</t>
  </si>
  <si>
    <t>小型二輪車</t>
  </si>
  <si>
    <t>各年3月31日現在</t>
  </si>
  <si>
    <t>貨物用</t>
  </si>
  <si>
    <t>乗合用</t>
  </si>
  <si>
    <t>年   度   別</t>
  </si>
  <si>
    <t>*軽自動車</t>
  </si>
  <si>
    <t>普通車及</t>
  </si>
  <si>
    <t>び小型車</t>
  </si>
  <si>
    <t>平 成 2 年</t>
  </si>
  <si>
    <r>
      <t>平 成</t>
    </r>
    <r>
      <rPr>
        <sz val="10"/>
        <rFont val="ＭＳ 明朝"/>
        <family val="1"/>
      </rPr>
      <t xml:space="preserve"> 3 </t>
    </r>
    <r>
      <rPr>
        <sz val="10"/>
        <color indexed="9"/>
        <rFont val="ＭＳ 明朝"/>
        <family val="1"/>
      </rPr>
      <t>年</t>
    </r>
  </si>
  <si>
    <r>
      <t>平 成</t>
    </r>
    <r>
      <rPr>
        <sz val="10"/>
        <rFont val="ＭＳ 明朝"/>
        <family val="1"/>
      </rPr>
      <t xml:space="preserve"> 4 </t>
    </r>
    <r>
      <rPr>
        <sz val="10"/>
        <color indexed="9"/>
        <rFont val="ＭＳ 明朝"/>
        <family val="1"/>
      </rPr>
      <t>年</t>
    </r>
  </si>
  <si>
    <r>
      <t>平 成</t>
    </r>
    <r>
      <rPr>
        <sz val="10"/>
        <rFont val="ＭＳ 明朝"/>
        <family val="1"/>
      </rPr>
      <t xml:space="preserve"> 5 </t>
    </r>
    <r>
      <rPr>
        <sz val="10"/>
        <color indexed="9"/>
        <rFont val="ＭＳ 明朝"/>
        <family val="1"/>
      </rPr>
      <t>年</t>
    </r>
  </si>
  <si>
    <r>
      <t>平 成</t>
    </r>
    <r>
      <rPr>
        <sz val="10"/>
        <rFont val="ＭＳ 明朝"/>
        <family val="1"/>
      </rPr>
      <t xml:space="preserve"> </t>
    </r>
    <r>
      <rPr>
        <b/>
        <sz val="9"/>
        <rFont val="ＭＳ 明朝"/>
        <family val="1"/>
      </rPr>
      <t>6</t>
    </r>
    <r>
      <rPr>
        <sz val="10"/>
        <rFont val="ＭＳ 明朝"/>
        <family val="1"/>
      </rPr>
      <t xml:space="preserve"> </t>
    </r>
    <r>
      <rPr>
        <sz val="10"/>
        <color indexed="9"/>
        <rFont val="ＭＳ 明朝"/>
        <family val="1"/>
      </rPr>
      <t>年</t>
    </r>
  </si>
  <si>
    <t>自家用</t>
  </si>
  <si>
    <t>営業用</t>
  </si>
  <si>
    <t>特 種 (殊） 用 途 車</t>
  </si>
  <si>
    <t>二　　　輪　　　車</t>
  </si>
  <si>
    <t>年度別</t>
  </si>
  <si>
    <t>*軽四輪車</t>
  </si>
  <si>
    <t>特種車</t>
  </si>
  <si>
    <t>*軽特殊車</t>
  </si>
  <si>
    <t>*軽二輪車</t>
  </si>
  <si>
    <t>平成2年</t>
  </si>
  <si>
    <t>注：1）小型二輪車及び軽自動車は、検査証又は届出済証を交付しているものである。</t>
  </si>
  <si>
    <t>　　2）＊印には、農耕用を含まない。</t>
  </si>
  <si>
    <t>資料：新潟運輸局山形陸運支局</t>
  </si>
  <si>
    <t>２２．車種別保有自動車数</t>
  </si>
  <si>
    <t>総　　　　　　　数</t>
  </si>
  <si>
    <t>卸　　　売　　　業</t>
  </si>
  <si>
    <t>小　　　売　　　業</t>
  </si>
  <si>
    <t>商店数</t>
  </si>
  <si>
    <t>年間商品</t>
  </si>
  <si>
    <t>販売額</t>
  </si>
  <si>
    <t xml:space="preserve"> </t>
  </si>
  <si>
    <t>昭和63年6月1日、平成3年7月1日現在　単位：販売額＝万円</t>
  </si>
  <si>
    <t>年    別</t>
  </si>
  <si>
    <t>市町村別</t>
  </si>
  <si>
    <r>
      <t>平成3</t>
    </r>
    <r>
      <rPr>
        <b/>
        <sz val="9"/>
        <color indexed="9"/>
        <rFont val="ＭＳ 明朝"/>
        <family val="1"/>
      </rPr>
      <t>年</t>
    </r>
  </si>
  <si>
    <t>注：飲食店を含まない。</t>
  </si>
  <si>
    <t>資料：県統計調査課 「平成3年山形県の商業」（商業統計調査結果報告書）</t>
  </si>
  <si>
    <t>２３．市町村別の卸・小売業別商店数、従業者数及び年間商品販売額 (昭和63、平成3年）</t>
  </si>
  <si>
    <t>繊　維　・　同　製　品</t>
  </si>
  <si>
    <t>単位：実績額＝千円、構成比・率＝％</t>
  </si>
  <si>
    <t>品       目       別</t>
  </si>
  <si>
    <t>平成4年</t>
  </si>
  <si>
    <t>比較増減(△)</t>
  </si>
  <si>
    <t>出　　荷
実績額</t>
  </si>
  <si>
    <t>構成比</t>
  </si>
  <si>
    <t>増減率</t>
  </si>
  <si>
    <t>総                        数</t>
  </si>
  <si>
    <t>絹・人　　絹・合化繊維品</t>
  </si>
  <si>
    <t>衣類</t>
  </si>
  <si>
    <t>機械金属製品</t>
  </si>
  <si>
    <t xml:space="preserve"> う　ち</t>
  </si>
  <si>
    <t>ミシン・同部品</t>
  </si>
  <si>
    <t>メリヤス編機・同部品</t>
  </si>
  <si>
    <t>ステレオ</t>
  </si>
  <si>
    <t>電子工業部品</t>
  </si>
  <si>
    <t>工作機械</t>
  </si>
  <si>
    <t>農機具</t>
  </si>
  <si>
    <t>工具</t>
  </si>
  <si>
    <t>計量計測機器・同部品</t>
  </si>
  <si>
    <t>電話機</t>
  </si>
  <si>
    <t>光学・精密機器</t>
  </si>
  <si>
    <t>電気機器生産設備・装置</t>
  </si>
  <si>
    <t>ラジオ</t>
  </si>
  <si>
    <t>医療機器</t>
  </si>
  <si>
    <t>コンデンサー用機械</t>
  </si>
  <si>
    <t>自動車部品・同部品</t>
  </si>
  <si>
    <t>フロッピーディスク</t>
  </si>
  <si>
    <t>ＯＡ機器部品</t>
  </si>
  <si>
    <t>衛星放送受信装置</t>
  </si>
  <si>
    <t>印刷製本機械</t>
  </si>
  <si>
    <t>ビデオ機器</t>
  </si>
  <si>
    <t>卑金属・同製品</t>
  </si>
  <si>
    <t>接点</t>
  </si>
  <si>
    <t>合金鉄</t>
  </si>
  <si>
    <t>鉄くず</t>
  </si>
  <si>
    <t>化学製品</t>
  </si>
  <si>
    <t>ベントナイト</t>
  </si>
  <si>
    <t>白土</t>
  </si>
  <si>
    <t>カーボン</t>
  </si>
  <si>
    <t>石英ガラス</t>
  </si>
  <si>
    <t>塩化ビニール安定剤</t>
  </si>
  <si>
    <t>薬品</t>
  </si>
  <si>
    <t>無水クロム酸</t>
  </si>
  <si>
    <t>炭素及び炭化珪素製品</t>
  </si>
  <si>
    <t>包装材料</t>
  </si>
  <si>
    <t>その他の作学製品</t>
  </si>
  <si>
    <t>木製品</t>
  </si>
  <si>
    <t>オーディオラック</t>
  </si>
  <si>
    <t>食料品</t>
  </si>
  <si>
    <t>清酒</t>
  </si>
  <si>
    <t>菓子</t>
  </si>
  <si>
    <t>海苔</t>
  </si>
  <si>
    <t>その他の食料品</t>
  </si>
  <si>
    <t>農水産物</t>
  </si>
  <si>
    <t>柿</t>
  </si>
  <si>
    <t>ぶどう</t>
  </si>
  <si>
    <t>りんご</t>
  </si>
  <si>
    <t>すいか</t>
  </si>
  <si>
    <t>牛肉</t>
  </si>
  <si>
    <t>サクランボ</t>
  </si>
  <si>
    <t>その他の農水産物</t>
  </si>
  <si>
    <t>雑貨</t>
  </si>
  <si>
    <t>桐紙</t>
  </si>
  <si>
    <t>はきもの</t>
  </si>
  <si>
    <t>玩具</t>
  </si>
  <si>
    <t>鉄鋳品</t>
  </si>
  <si>
    <t>ゴルフ用品</t>
  </si>
  <si>
    <t>資料：県商業経営課「平成5年山形県輸出出荷実績表」</t>
  </si>
  <si>
    <t>２４． 品目別輸出出荷実績 （平成4、5年）</t>
  </si>
  <si>
    <t>普    通    銀    行</t>
  </si>
  <si>
    <t>中    小    企    業    金    融    機    関</t>
  </si>
  <si>
    <t>農 林 水 産 金 融 機 関</t>
  </si>
  <si>
    <t>市 郡 別</t>
  </si>
  <si>
    <t>都市</t>
  </si>
  <si>
    <t>地  方  銀  行</t>
  </si>
  <si>
    <t>信 用 金 庫</t>
  </si>
  <si>
    <t>信 用 組 合</t>
  </si>
  <si>
    <t>労  働  金  庫</t>
  </si>
  <si>
    <t>農 業</t>
  </si>
  <si>
    <t>漁 業</t>
  </si>
  <si>
    <t>郵便局</t>
  </si>
  <si>
    <t>金融</t>
  </si>
  <si>
    <t>銀行</t>
  </si>
  <si>
    <t>協 同</t>
  </si>
  <si>
    <t>公庫</t>
  </si>
  <si>
    <t>支  店</t>
  </si>
  <si>
    <t>本  店</t>
  </si>
  <si>
    <t>組 合</t>
  </si>
  <si>
    <t>東村山郡</t>
  </si>
  <si>
    <t>西村山郡</t>
  </si>
  <si>
    <t>北村山郡</t>
  </si>
  <si>
    <t>最上郡</t>
  </si>
  <si>
    <t>東置賜郡</t>
  </si>
  <si>
    <t>西置賜郡</t>
  </si>
  <si>
    <t>東田川郡</t>
  </si>
  <si>
    <t>西田川郡</t>
  </si>
  <si>
    <t>飽海郡</t>
  </si>
  <si>
    <t>平成6年3月31日現在</t>
  </si>
  <si>
    <t>中小</t>
  </si>
  <si>
    <t>国民</t>
  </si>
  <si>
    <t>生命　保険　会社</t>
  </si>
  <si>
    <t>商工中金支店</t>
  </si>
  <si>
    <t>農林
中金</t>
  </si>
  <si>
    <t>県信
連</t>
  </si>
  <si>
    <t>企業</t>
  </si>
  <si>
    <t>金融</t>
  </si>
  <si>
    <t>公庫</t>
  </si>
  <si>
    <t>支店</t>
  </si>
  <si>
    <t>支社等</t>
  </si>
  <si>
    <t>総数</t>
  </si>
  <si>
    <t>注：1）支店には、県外からの進出店舗（都市銀行3、地方銀行8）を含む。2）都市銀行に信託銀行を含む。</t>
  </si>
  <si>
    <t>　　3）生命保険会社は、支社のみを計上（うち１社は営業部）。　4）支店には出張所を含む。</t>
  </si>
  <si>
    <t>資料：東北財務局山形財務事務所、山形中央郵便局、県農業経済課、県水産課</t>
  </si>
  <si>
    <t>　　　　</t>
  </si>
  <si>
    <t>２５．市、郡別の金融機関別店舗数</t>
  </si>
  <si>
    <t>3月31日現在　単位：百万円</t>
  </si>
  <si>
    <t>業    種    別</t>
  </si>
  <si>
    <t>平成4年</t>
  </si>
  <si>
    <t>農業</t>
  </si>
  <si>
    <t>林業</t>
  </si>
  <si>
    <t>製造業</t>
  </si>
  <si>
    <t>漁業</t>
  </si>
  <si>
    <t>鉱業</t>
  </si>
  <si>
    <t>繊維品</t>
  </si>
  <si>
    <t>建設業</t>
  </si>
  <si>
    <t>木材・木製品</t>
  </si>
  <si>
    <t>卸売・小売業、飲食店</t>
  </si>
  <si>
    <t>パルプ・紙・紙加工業</t>
  </si>
  <si>
    <t>卸売業</t>
  </si>
  <si>
    <t>出版・印刷・同関連産業</t>
  </si>
  <si>
    <t>小売業</t>
  </si>
  <si>
    <t>化学工業</t>
  </si>
  <si>
    <t>飲食店</t>
  </si>
  <si>
    <t>石油精製</t>
  </si>
  <si>
    <t>金融・保険業</t>
  </si>
  <si>
    <t>窯業・土石製品</t>
  </si>
  <si>
    <t>不動産業</t>
  </si>
  <si>
    <t>鉄鋼</t>
  </si>
  <si>
    <t>運輸・通信業</t>
  </si>
  <si>
    <t>非鉄金属</t>
  </si>
  <si>
    <t>電気・ガス・水道・熱供給業</t>
  </si>
  <si>
    <t>金属製品</t>
  </si>
  <si>
    <t>サービス業</t>
  </si>
  <si>
    <t>一般機械器具</t>
  </si>
  <si>
    <t>地方公共団体</t>
  </si>
  <si>
    <t>電気機械器具</t>
  </si>
  <si>
    <t>個　　人       住宅・消費・</t>
  </si>
  <si>
    <t>輸送用機械器具</t>
  </si>
  <si>
    <t xml:space="preserve">納税資金等  </t>
  </si>
  <si>
    <t>精密機械器具</t>
  </si>
  <si>
    <t>海外円借款、国内店名義現地貸</t>
  </si>
  <si>
    <t>その他の製造業</t>
  </si>
  <si>
    <t>注：1）本表の計数は、銀行（平成元年9月末調査以降第二地方銀行協会加盟行&lt;相互銀行を含む&gt;を含む）各店舗の貸出</t>
  </si>
  <si>
    <t>　　残高（銀行勘定貸出で当座貸越、特別国際金融取引勘定にかかる貸出金およびバンクカード、ワイドカードによるキ</t>
  </si>
  <si>
    <t>　　ャッシング残高を除く）を貸出先業種別に集計したものである。</t>
  </si>
  <si>
    <t>　　2）金額は原則として単位未満切捨て。</t>
  </si>
  <si>
    <t>5～9</t>
  </si>
  <si>
    <t>10～14</t>
  </si>
  <si>
    <t>15～19</t>
  </si>
  <si>
    <t>20～24</t>
  </si>
  <si>
    <t>25～29</t>
  </si>
  <si>
    <t>-</t>
  </si>
  <si>
    <t>10月1日現在</t>
  </si>
  <si>
    <t>自動車運送事業状況</t>
  </si>
  <si>
    <t>車種別保有自動車数</t>
  </si>
  <si>
    <t>産業（中分類）、経営組織別事業所数及び従業上の地位別従業者数（昭和61、平成3年）</t>
  </si>
  <si>
    <t>都道府県別の事業所数及び従業者数（農林漁業及び公務を除く）（昭和61、平成3年）</t>
  </si>
  <si>
    <t>市町村別の事業所数及び従業者数（昭和61、平成3年）</t>
  </si>
  <si>
    <t>本書は、企画調整部統計調査課所管の各種統計資料を主とし、これに庁内各部課室及び他官公庁、団体、会社等から収集した資料もあわせ掲載しました。</t>
  </si>
  <si>
    <t>６．水産業　　７．鉱工業　　８．建設　　９．電気、ガス及び上下水道　　10．運輸及び通信</t>
  </si>
  <si>
    <t>　…　事実不詳及び調査を欠くもの　　　ｘ　数字が統計法により秘匿されているもの</t>
  </si>
  <si>
    <t>統計数字の単位未満は、四捨五入することを原則としました。したがって、総数（合計）と内訳の積算値は一致しない場合があります。</t>
  </si>
  <si>
    <t>主要河川</t>
  </si>
  <si>
    <t>気象官署気象表</t>
  </si>
  <si>
    <t>年は暦年、年度は会計年度を示し、符号の用法は、次のとおりです。</t>
  </si>
  <si>
    <t>市町村別の従業地、通学地による人口（昼間人口）（平成2年）</t>
  </si>
  <si>
    <t>労働力状態、産業（大分類）、年齢（５歳階級）、男女別15歳以上人口（平成2年）</t>
  </si>
  <si>
    <t>市町村別の労働力状態、男女別15歳以上人口（平成2年）</t>
  </si>
  <si>
    <t>平成５年　山形県統計年鑑</t>
  </si>
  <si>
    <t>本書は、次の２０部門からなっております。</t>
  </si>
  <si>
    <t>本書の内容は、原則として調査時点が平成５年(年度）に属するものについて掲載しました。</t>
  </si>
  <si>
    <t>＃　うち数で掲げたもの</t>
  </si>
  <si>
    <t>統計資料の出所は、当該統計表の脚注に記載しました。</t>
  </si>
  <si>
    <t>平成６年１２月</t>
  </si>
  <si>
    <t>市町村別の面積（昭和62、平成5年）</t>
  </si>
  <si>
    <t>地形別面積</t>
  </si>
  <si>
    <t>高度別面積</t>
  </si>
  <si>
    <t>傾斜度別面積</t>
  </si>
  <si>
    <t>市町村の廃置分合及び境界変更（平成元～5年）</t>
  </si>
  <si>
    <t>市町村の合併状況（明治22年～平成5年）</t>
  </si>
  <si>
    <t>市町村別利用区分別面積(平成3、4年）</t>
  </si>
  <si>
    <t>都市計画区域、市街化区域及び用途地域</t>
  </si>
  <si>
    <t>湖沼及びダム</t>
  </si>
  <si>
    <t>気象観測所一覧表</t>
  </si>
  <si>
    <t>人口と世帯数の推移（大正9～平成5年）</t>
  </si>
  <si>
    <t>市町村別の人口推移（平成元～5年）</t>
  </si>
  <si>
    <t>市町村別の人口動態（平成4、5年）</t>
  </si>
  <si>
    <t>年齢、男女別人口（平成5年）</t>
  </si>
  <si>
    <t>市町村別の年齢（５歳階級）別人口（平成5年）</t>
  </si>
  <si>
    <t>人口の移動（平成3～5年）</t>
  </si>
  <si>
    <t>市町村別の出生、死亡、死産、婚姻、離婚数及び合計特殊出生率（平成3、4年）</t>
  </si>
  <si>
    <t>就業状態・従業上の地位、雇用形態、産業、男女別有業者数（平成4年）</t>
  </si>
  <si>
    <t>年間就業日数、就業の規則性、週間就業時間、産業、従業上の地位、雇用形態、配偶者関係、男女別有業者数（平成4年）</t>
  </si>
  <si>
    <t>世帯の家族類型(16区分）別一般世帯数、一般世帯人員及び親族人員(平成2年）</t>
  </si>
  <si>
    <t>住居の種類・住宅の所有の関係(7区分）別一般世帯数、一般世帯人員、1世帯当たり室数及び1世帯当たり延べ面積(平成2年）</t>
  </si>
  <si>
    <t>従業地・通学地別15歳以上就業者・通学者の推移（昭和60、平成2年）</t>
  </si>
  <si>
    <t>市町村別の世帯数推移（平成元～5年）</t>
  </si>
  <si>
    <t>出稼ぎ者数（平成4、5年）</t>
  </si>
  <si>
    <t>行先別出稼ぎ者数（平成5年度）</t>
  </si>
  <si>
    <t>男女別・年齢別出稼ぎ者数（平成5年度）</t>
  </si>
  <si>
    <t>産業別規模別民営事業所数（昭和61、平成3年）</t>
  </si>
  <si>
    <t>地域別事業所数・従業者数(全産業）(昭和53年～平成3年）</t>
  </si>
  <si>
    <t>市町村別の専業、兼業、経営耕地規模別農家数（平成2、4年）</t>
  </si>
  <si>
    <t>市町村別の地目別経営農家数及び経営耕地面積（平成2、4年）</t>
  </si>
  <si>
    <t>農産物販売金額規模別農家数（平成2、4年）</t>
  </si>
  <si>
    <t>あとつぎの有無別あとつぎ予定者の就業状態別農家数（平成2、4年）</t>
  </si>
  <si>
    <t>よその農作業を請け負った農家数と請負面積(販売農家）（平成2、4年）</t>
  </si>
  <si>
    <t>産業（大分類）、従業上の地位、男女別15歳以上就業者数（平成2年）</t>
  </si>
  <si>
    <t>住宅の種類、所有関係、人が居住する住宅以外の建物の種類別建物数、世帯の種類別世帯数及び世帯人員（昭和63年）</t>
  </si>
  <si>
    <t>居住世帯の有無別住宅数及び建物の種類別、人が居住する住宅以外の建物数（昭和63年）</t>
  </si>
  <si>
    <t>住宅の種類、所有の関係、建築の時期別住宅数（昭和63年）</t>
  </si>
  <si>
    <t>住宅の種類、構造、建築の時期別住宅数（昭和63年）</t>
  </si>
  <si>
    <t>住宅の構造、建て方、建築の時期別住宅数（昭和63年）</t>
  </si>
  <si>
    <t>住宅の種類、住宅の所有関係別住宅数、世帯数、世帯人員、１住宅当たり居住室数、１住宅当たり畳数、１住宅当たり延べ面積、１人当たり畳数及び１室当たり人員（昭和63年）</t>
  </si>
  <si>
    <t>教宗派別宗教法人数</t>
  </si>
  <si>
    <t>種目別文化財件数</t>
  </si>
  <si>
    <t>博物館</t>
  </si>
  <si>
    <t>自然公園</t>
  </si>
  <si>
    <t>観光者数</t>
  </si>
  <si>
    <t>(7)年齢別男女別死傷者数</t>
  </si>
  <si>
    <t>第１５章　公務員、選挙、司法及び公安</t>
  </si>
  <si>
    <t>(1)山形地方裁判所管内簡易裁判所</t>
  </si>
  <si>
    <t>(2)山形地方裁判所、同管内支部</t>
  </si>
  <si>
    <t>(1)総括</t>
  </si>
  <si>
    <t>(2)家事審判事件数</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</si>
  <si>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</si>
  <si>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</si>
  <si>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</si>
  <si>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</si>
  <si>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</si>
  <si>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</si>
  <si>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</si>
  <si>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</si>
  <si>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</si>
  <si>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</si>
  <si>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</si>
  <si>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</si>
  <si>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</si>
  <si>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</si>
  <si>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</si>
  <si>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</si>
  <si>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</si>
  <si>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</si>
  <si>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</si>
  <si>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</si>
  <si>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</si>
  <si>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</si>
  <si>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</si>
  <si>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</si>
  <si>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</si>
  <si>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</si>
  <si>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３</t>
  </si>
  <si>
    <t>４</t>
  </si>
  <si>
    <t>５</t>
  </si>
  <si>
    <t>７</t>
  </si>
  <si>
    <t>産業分類別鉱工業生産指数〈季節調整指数〉（平成4、5年）</t>
  </si>
  <si>
    <t>産業分類別鉱工業生産者製品在庫指数〈原指数〉（平成3～5年）</t>
  </si>
  <si>
    <t>産業（中分類）別従業者規模別製造業の事業所数、従業者数、原材料使用額等、製造品出荷額等、生産額及び付加価値額（平成2～4年）</t>
  </si>
  <si>
    <t>市町村別製造業の事業所数、従業者数、現金給与総額、原材料使用額等及び製造品出荷額等（平成4年）</t>
  </si>
  <si>
    <t>産業（中分類）別製造業の従業者規模別事業所数、従業者数、現金給与総額、原材料使用額等、在庫額、有形固定資産額、建設仮勘定額、製造品出荷額等、粗付加価値額、生産額及び付加価値額（平成4年）</t>
  </si>
  <si>
    <t>市町村別製造業の産業（中分類）別事業所数、従業者数、現金給与総額、原材料使用額等、在庫額年間増減、有形固定資産年間投資総額、製造品出荷額等、粗付加価値額及び生産額（平成4年）</t>
  </si>
  <si>
    <t>商品分類別製造業の製造品出荷額及び加工賃収入額（平成4年）</t>
  </si>
  <si>
    <t>産業（中分類）別従業者規模別製造業の工業用地面積及び用水量（従業者30人以上の事業所）（平成4年）</t>
  </si>
  <si>
    <t>東北７県別製造業の推移（平成元～4年）</t>
  </si>
  <si>
    <t>鉱種別鉱区数及び面積(平成5年）</t>
  </si>
  <si>
    <t>投資的土木事業費（平成4、5年度）</t>
  </si>
  <si>
    <t>着工建築物の建築主、構造、用途別建築物数、床面積及び工事費予定額（平成4、5年度）</t>
  </si>
  <si>
    <t>東北６県別着工建築物の建築主別建築物数、床面積及び工事費予定額（平成5年）</t>
  </si>
  <si>
    <t>東北６県別着工新設住宅の利用、種類別戸数及び床面積（平成5年）</t>
  </si>
  <si>
    <t>着工住宅の工事別戸数及び床面積（平成4、5年）</t>
  </si>
  <si>
    <t>除却建築物の床面積及び評価額（平成4、5年）</t>
  </si>
  <si>
    <t>着工新設住宅の利用関係、種類別戸数及び床面積（平成4、5年）</t>
  </si>
  <si>
    <t>発電所及び認可出力（平成5年度）</t>
  </si>
  <si>
    <t>電力需給実績（平成3～5年度）</t>
  </si>
  <si>
    <t>（統計年鑑より抜粋）</t>
  </si>
  <si>
    <t>農用地</t>
  </si>
  <si>
    <t>市町村別</t>
  </si>
  <si>
    <t>総数</t>
  </si>
  <si>
    <t>農地</t>
  </si>
  <si>
    <t>採　草</t>
  </si>
  <si>
    <t>森林</t>
  </si>
  <si>
    <t>国有林</t>
  </si>
  <si>
    <t>民有林</t>
  </si>
  <si>
    <t>原野</t>
  </si>
  <si>
    <t>河川・</t>
  </si>
  <si>
    <t>水面</t>
  </si>
  <si>
    <t>河川</t>
  </si>
  <si>
    <t>水路</t>
  </si>
  <si>
    <t>一般道路</t>
  </si>
  <si>
    <t>農道</t>
  </si>
  <si>
    <t>林道</t>
  </si>
  <si>
    <t>住宅用</t>
  </si>
  <si>
    <t>工業用地</t>
  </si>
  <si>
    <t>その他の</t>
  </si>
  <si>
    <t>放牧地</t>
  </si>
  <si>
    <t>宅　　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</si>
  <si>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</si>
  <si>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</si>
  <si>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</si>
  <si>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</si>
  <si>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</si>
  <si>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</si>
  <si>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</si>
  <si>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</si>
  <si>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</si>
  <si>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</si>
  <si>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</si>
  <si>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</si>
  <si>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</si>
  <si>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</si>
  <si>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</si>
  <si>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</si>
  <si>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</si>
  <si>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</si>
  <si>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</si>
  <si>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</si>
  <si>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</si>
  <si>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</si>
  <si>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</si>
  <si>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</si>
  <si>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</si>
  <si>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</si>
  <si>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</si>
  <si>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</si>
  <si>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</si>
  <si>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</si>
  <si>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</si>
  <si>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</si>
  <si>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</si>
  <si>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</si>
  <si>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</si>
  <si>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</si>
  <si>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</si>
  <si>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</si>
  <si>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余目町</t>
  </si>
  <si>
    <t>藤島町</t>
  </si>
  <si>
    <t>羽黒町</t>
  </si>
  <si>
    <t>櫛引町</t>
  </si>
  <si>
    <t>三川町</t>
  </si>
  <si>
    <t>朝日村</t>
  </si>
  <si>
    <t>温海町</t>
  </si>
  <si>
    <t>遊佐町</t>
  </si>
  <si>
    <t>八幡町</t>
  </si>
  <si>
    <t>松山町</t>
  </si>
  <si>
    <t>平田町</t>
  </si>
  <si>
    <t>　単位：ha</t>
  </si>
  <si>
    <t>水面・</t>
  </si>
  <si>
    <t>道路</t>
  </si>
  <si>
    <t>宅地</t>
  </si>
  <si>
    <t>その他</t>
  </si>
  <si>
    <t>平成３年</t>
  </si>
  <si>
    <r>
      <t>平成</t>
    </r>
    <r>
      <rPr>
        <b/>
        <sz val="9"/>
        <rFont val="ＭＳ 明朝"/>
        <family val="1"/>
      </rPr>
      <t>４</t>
    </r>
    <r>
      <rPr>
        <sz val="9"/>
        <color indexed="9"/>
        <rFont val="ＭＳ 明朝"/>
        <family val="1"/>
      </rPr>
      <t>年</t>
    </r>
  </si>
  <si>
    <t>立川町</t>
  </si>
  <si>
    <t>注：総数は昭和62年の建設省国土地理院「全国都道府県市区町村別面積調」によっている。</t>
  </si>
  <si>
    <t>資料：県地域整備課</t>
  </si>
  <si>
    <t>１．市町村別利用区分別面積（平成３，４年）</t>
  </si>
  <si>
    <t>立川町</t>
  </si>
  <si>
    <t>10月1日現在 　単位：人</t>
  </si>
  <si>
    <t>市町村別</t>
  </si>
  <si>
    <t>平成元年</t>
  </si>
  <si>
    <t>資料：県統計調査課「山形県の人口と世帯数」</t>
  </si>
  <si>
    <t>２．市町村別の人口推移（平成元～5年）</t>
  </si>
  <si>
    <t>単位 ： 人</t>
  </si>
  <si>
    <t>30～34</t>
  </si>
  <si>
    <t>35～39</t>
  </si>
  <si>
    <t>40～44</t>
  </si>
  <si>
    <t>45～49</t>
  </si>
  <si>
    <t>50～54</t>
  </si>
  <si>
    <t>55～59</t>
  </si>
  <si>
    <t>60～64</t>
  </si>
  <si>
    <t>65～69</t>
  </si>
  <si>
    <t>70～74</t>
  </si>
  <si>
    <t>75～79</t>
  </si>
  <si>
    <t>80～84</t>
  </si>
  <si>
    <t>85～89</t>
  </si>
  <si>
    <t>年齢不詳</t>
  </si>
  <si>
    <t>-</t>
  </si>
  <si>
    <t>0～4歳</t>
  </si>
  <si>
    <t>90歳以上</t>
  </si>
  <si>
    <t>総数</t>
  </si>
  <si>
    <t>市部</t>
  </si>
  <si>
    <t>町村部</t>
  </si>
  <si>
    <t>村山地域</t>
  </si>
  <si>
    <t>最上地域</t>
  </si>
  <si>
    <t>置賜地域</t>
  </si>
  <si>
    <t>庄内地域</t>
  </si>
  <si>
    <t>資料：県統計調査課｢山形県の人口と世帯数」</t>
  </si>
  <si>
    <t>３．市町村別の年齢（5歳階級）別人口（平成5年）</t>
  </si>
  <si>
    <t>総         数</t>
  </si>
  <si>
    <t>市         部</t>
  </si>
  <si>
    <t>村　山　地　域</t>
  </si>
  <si>
    <t>最　上　地　域</t>
  </si>
  <si>
    <t>置　賜　地　域</t>
  </si>
  <si>
    <t>庄　内　地　域</t>
  </si>
  <si>
    <t>各年10月1日現在</t>
  </si>
  <si>
    <t>４．１０　～　５．９　　増　減　の　内　訳</t>
  </si>
  <si>
    <t>転入</t>
  </si>
  <si>
    <t>転出</t>
  </si>
  <si>
    <t>自市町村での</t>
  </si>
  <si>
    <t>世帯数</t>
  </si>
  <si>
    <t>増減（△）</t>
  </si>
  <si>
    <t>県内</t>
  </si>
  <si>
    <t>県外</t>
  </si>
  <si>
    <t>分離</t>
  </si>
  <si>
    <t>合併消滅</t>
  </si>
  <si>
    <t>町   村   部</t>
  </si>
  <si>
    <t>資料：総務庁統計局、県統計調査課</t>
  </si>
  <si>
    <t>４．市町村別の世帯数推移（平成元～5年）</t>
  </si>
  <si>
    <t>事　　　　　業　　　　　所　　　　　数</t>
  </si>
  <si>
    <t>従　　　　　業　　　　　者　　　　　数</t>
  </si>
  <si>
    <t>実数</t>
  </si>
  <si>
    <t>構成比</t>
  </si>
  <si>
    <t>上 山 市</t>
  </si>
  <si>
    <t xml:space="preserve">朝日町 </t>
  </si>
  <si>
    <t>７月１日現在　　単位:比･率＝％</t>
  </si>
  <si>
    <t>昭和61年</t>
  </si>
  <si>
    <t>平成3</t>
  </si>
  <si>
    <t>61～平成3の増加率</t>
  </si>
  <si>
    <t>61～平成3　の増加率</t>
  </si>
  <si>
    <t>（△減）</t>
  </si>
  <si>
    <t>資料：総務庁統計局「昭和61年及び平成3年事業所統計調査報告」</t>
  </si>
  <si>
    <t>５．市町村別の事業所数及び従業者数 (昭和61、平成3年）</t>
  </si>
  <si>
    <t>年別</t>
  </si>
  <si>
    <t>農家数</t>
  </si>
  <si>
    <t>2月1日現在    単位 ： 戸</t>
  </si>
  <si>
    <t>専業</t>
  </si>
  <si>
    <t>兼業農家数</t>
  </si>
  <si>
    <t>自給的</t>
  </si>
  <si>
    <t>経営耕地規模別販売農家数</t>
  </si>
  <si>
    <t>総数</t>
  </si>
  <si>
    <t>第１種　　兼業</t>
  </si>
  <si>
    <t>第２種　　兼業</t>
  </si>
  <si>
    <t>農家数</t>
  </si>
  <si>
    <t>0.5ｈa    未満</t>
  </si>
  <si>
    <t>0.5～　　　　1.0</t>
  </si>
  <si>
    <t>1.0～　　　2.0</t>
  </si>
  <si>
    <t>2.0～　　　3.0</t>
  </si>
  <si>
    <t>3.0～　　　4.0</t>
  </si>
  <si>
    <t>4.0～　　　5.0</t>
  </si>
  <si>
    <t>5.0ha　　以上</t>
  </si>
  <si>
    <t>平成２年</t>
  </si>
  <si>
    <t>　　４</t>
  </si>
  <si>
    <t>川西町</t>
  </si>
  <si>
    <t>注：自給的農家とは、経営耕地面積が30a未満かつ農産物総販売金額が50万円未満の農家をいう。</t>
  </si>
  <si>
    <t>　　販売農家とは　　　〃　　　　　が30a以上又は　　　〃　　　　が50万円以上の農家をいう。</t>
  </si>
  <si>
    <t>資料：県統計調査課「平成2、4年山形県の農業」</t>
  </si>
  <si>
    <t>６．市町村別の専業、兼業、経営耕地規模別農家数（平成2、4年）</t>
  </si>
  <si>
    <t>2月1日現在    単位 ：農家数＝戸、面積＝a</t>
  </si>
  <si>
    <t>　　総　　　　数</t>
  </si>
  <si>
    <t>田　</t>
  </si>
  <si>
    <t>樹　　園　　地</t>
  </si>
  <si>
    <t>畑</t>
  </si>
  <si>
    <t>年　　別</t>
  </si>
  <si>
    <t>農家数</t>
  </si>
  <si>
    <t>面     積</t>
  </si>
  <si>
    <t>田　の　あ　る</t>
  </si>
  <si>
    <t>稲を作った田</t>
  </si>
  <si>
    <t>総数</t>
  </si>
  <si>
    <t>果樹園</t>
  </si>
  <si>
    <t>桑園</t>
  </si>
  <si>
    <t>その他の樹園地</t>
  </si>
  <si>
    <t>総　　数</t>
  </si>
  <si>
    <t>普　通　畑</t>
  </si>
  <si>
    <t>牧　草　専　用　地</t>
  </si>
  <si>
    <t>過去１年間に作付けしな</t>
  </si>
  <si>
    <t>面　積</t>
  </si>
  <si>
    <t>面積</t>
  </si>
  <si>
    <t>かった畑</t>
  </si>
  <si>
    <t>平成２年</t>
  </si>
  <si>
    <t>　販売農家</t>
  </si>
  <si>
    <t>　例外規定</t>
  </si>
  <si>
    <t>　 0.3～0.5ha</t>
  </si>
  <si>
    <t xml:space="preserve"> 　0.5～1.0</t>
  </si>
  <si>
    <t xml:space="preserve"> 　1.0～1.5</t>
  </si>
  <si>
    <t xml:space="preserve"> 　1.5～2.0</t>
  </si>
  <si>
    <t>　 2.0～2.5</t>
  </si>
  <si>
    <t xml:space="preserve"> 　2.5～3.0</t>
  </si>
  <si>
    <t xml:space="preserve"> 　3.0～5.0</t>
  </si>
  <si>
    <t xml:space="preserve"> 　5.0ha以上</t>
  </si>
  <si>
    <t>　自給的農家</t>
  </si>
  <si>
    <t>注：例外規定とは例外規定販売農家を略して記載した。経営耕地面積が30a未満であっても、調査期日前１年間の農産物販売金額が５０万円以上ある世帯をいう。</t>
  </si>
  <si>
    <t>農業協同組合主要勘定（平成5年度、月別残高）</t>
  </si>
  <si>
    <t>労働金庫主要勘定（平成5年度、月別残高）</t>
  </si>
  <si>
    <t>簡易生命保険（平成5年度）</t>
  </si>
  <si>
    <t>中小企業金融公庫貸出状況（平成5年度）</t>
  </si>
  <si>
    <t>国民金融公庫貸付状況（平成5年度）</t>
  </si>
  <si>
    <t>(2)業種別保証状況（平成5年度）</t>
  </si>
  <si>
    <t>(3)金融機関別保証状況（平成5年度）</t>
  </si>
  <si>
    <t>(4)特別保証制度別保証状況（平成5年度）</t>
  </si>
  <si>
    <t>(5)金額別保証承諾状況（平成5年度）</t>
  </si>
  <si>
    <t>(6)期間別保証承諾状況（平成5年度）</t>
  </si>
  <si>
    <t>(7)業種別代位弁済状況（平成5年度）</t>
  </si>
  <si>
    <t>(1)月別保証状況（平成4、5年度）</t>
  </si>
  <si>
    <t>郵便貯金・郵便振替（平成2～6年度）</t>
  </si>
  <si>
    <t>銀行業種別貸出状況（平成4～6年度）</t>
  </si>
  <si>
    <t>金融機関別個人預貯金状況（平成4年度）</t>
  </si>
  <si>
    <t>手形交換（平成元～5年）</t>
  </si>
  <si>
    <t>企業倒産（平成元～5年）</t>
  </si>
  <si>
    <t>山形県歳入歳出決算（平成2～4年度）</t>
  </si>
  <si>
    <t>市町村別普通会計歳入歳出決算（平成3、4年度）</t>
  </si>
  <si>
    <t>県税及び市町村税の税目別収入状況（平成2～4年度）</t>
  </si>
  <si>
    <t>地方債状況（平成2～4年度）</t>
  </si>
  <si>
    <t>税務署別申告所得税課税状況（平成4年度）</t>
  </si>
  <si>
    <t>業種別普通法人数、所得金額、欠損金額及び資本金階級別法人数（平成4年度）</t>
  </si>
  <si>
    <t>税務署別国税徴収状況（平成4年度）</t>
  </si>
  <si>
    <t>県民経済計算（県民所得）（平成2～4年度）</t>
  </si>
  <si>
    <t>農業専従者(換算)１人当たり</t>
  </si>
  <si>
    <t>麦・雑穀</t>
  </si>
  <si>
    <t>野菜</t>
  </si>
  <si>
    <t>工芸</t>
  </si>
  <si>
    <t>種苗・苗</t>
  </si>
  <si>
    <t>所得率</t>
  </si>
  <si>
    <t>市町村別</t>
  </si>
  <si>
    <t>小計</t>
  </si>
  <si>
    <t>木・その他</t>
  </si>
  <si>
    <t>％</t>
  </si>
  <si>
    <t>平成3年</t>
  </si>
  <si>
    <t>平成4年</t>
  </si>
  <si>
    <t>村山地域</t>
  </si>
  <si>
    <t>最上地域</t>
  </si>
  <si>
    <t>置賜地域</t>
  </si>
  <si>
    <t>庄内地域</t>
  </si>
  <si>
    <t>x</t>
  </si>
  <si>
    <t>資料：東北農政局山形統計情報事務所「山形農林水産統計年報　(平成4～5年)」</t>
  </si>
  <si>
    <t>９．　農業粗生産額と生産農業所得（平成3、4年）</t>
  </si>
  <si>
    <t>2月1日現在    単位：林家数＝戸、面積＝ha</t>
  </si>
  <si>
    <t>所有山林がある</t>
  </si>
  <si>
    <t>貸付林等がある</t>
  </si>
  <si>
    <t>借入林等がある</t>
  </si>
  <si>
    <t>保有山林</t>
  </si>
  <si>
    <t>林家数</t>
  </si>
  <si>
    <t>面積</t>
  </si>
  <si>
    <t>保有山林のうち、他人に管理を任せている山林</t>
  </si>
  <si>
    <t>主なまかせ先</t>
  </si>
  <si>
    <t>森林組合</t>
  </si>
  <si>
    <t>団体</t>
  </si>
  <si>
    <t>0.1～1ha未満</t>
  </si>
  <si>
    <t>　1～5</t>
  </si>
  <si>
    <t>　5～10</t>
  </si>
  <si>
    <t>　10～20</t>
  </si>
  <si>
    <t>　20～30</t>
  </si>
  <si>
    <t>　30～50</t>
  </si>
  <si>
    <t>　50～100</t>
  </si>
  <si>
    <t>　100～500</t>
  </si>
  <si>
    <t>500ha以上</t>
  </si>
  <si>
    <t>置賜地域</t>
  </si>
  <si>
    <t>川西町</t>
  </si>
  <si>
    <t>注：面積は、1ha未満を四捨五入しているため合計と内訳が一致しない場合がある。</t>
  </si>
  <si>
    <t>資料：県統計調査課「平成2年山形県の農業」（1990年世界農林業センサス結果報告書）</t>
  </si>
  <si>
    <t>１０．市町村別の所有山林、保有山林がある林家数及び面積（農家林家）（平成2年）</t>
  </si>
  <si>
    <t>林　　　　　　　野　　　　　　　面　　　　　　　積</t>
  </si>
  <si>
    <t>森　　　　　　　　　　　　　　　林　　　　　　　　　　　　　　　面　　　　　　　　　　　　　　　積</t>
  </si>
  <si>
    <t>人　　　　　工　　　　　林</t>
  </si>
  <si>
    <t>天　　　　　然　　　　　林</t>
  </si>
  <si>
    <t>森林以外の</t>
  </si>
  <si>
    <t>国有</t>
  </si>
  <si>
    <t>公有</t>
  </si>
  <si>
    <t>私有</t>
  </si>
  <si>
    <t>草生地</t>
  </si>
  <si>
    <t>1月1日現在　単位：ｈａ</t>
  </si>
  <si>
    <t>総　数</t>
  </si>
  <si>
    <t>う　ち　樹　林　地</t>
  </si>
  <si>
    <t>森林開　　　　発公団</t>
  </si>
  <si>
    <t>針 葉 樹</t>
  </si>
  <si>
    <t>広 葉 樹</t>
  </si>
  <si>
    <t>そ の 他</t>
  </si>
  <si>
    <t>注：森林面積は、地域森林（施業）計画の面積で、林野面積と一致しない。</t>
  </si>
  <si>
    <t>資料：東北農政局山形統計情報事務所「山形農林水産統計年報（平成4～5年）」</t>
  </si>
  <si>
    <t>１１．市町村別の林野面積及び森林面積(平成2年）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</si>
  <si>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</si>
  <si>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</si>
  <si>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</si>
  <si>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</si>
  <si>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</si>
  <si>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</si>
  <si>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</si>
  <si>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</si>
  <si>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</si>
  <si>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</si>
  <si>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</si>
  <si>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</si>
  <si>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</si>
  <si>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</si>
  <si>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</si>
  <si>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</si>
  <si>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</si>
  <si>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</si>
  <si>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</si>
  <si>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経営体階層</t>
  </si>
  <si>
    <t>漁船非使用</t>
  </si>
  <si>
    <t>小型定置網</t>
  </si>
  <si>
    <t>海面養殖</t>
  </si>
  <si>
    <t>漁業地区</t>
  </si>
  <si>
    <t>酒     田</t>
  </si>
  <si>
    <t>飛     島</t>
  </si>
  <si>
    <t>加     茂</t>
  </si>
  <si>
    <t>由     良</t>
  </si>
  <si>
    <t>豊     浦</t>
  </si>
  <si>
    <t>温     海</t>
  </si>
  <si>
    <t>念 珠 関</t>
  </si>
  <si>
    <t xml:space="preserve">        （海面漁業）（昭和63～平成4年）</t>
  </si>
  <si>
    <t>29日</t>
  </si>
  <si>
    <t>総　数</t>
  </si>
  <si>
    <t>～</t>
  </si>
  <si>
    <t>以下</t>
  </si>
  <si>
    <t>昭 和 63 年</t>
  </si>
  <si>
    <t>平 成 元 年</t>
  </si>
  <si>
    <t>無動力</t>
  </si>
  <si>
    <t>動力 １t 未満</t>
  </si>
  <si>
    <t xml:space="preserve">  1 ～  3　　</t>
  </si>
  <si>
    <t xml:space="preserve">    3 ～  5　　</t>
  </si>
  <si>
    <t xml:space="preserve">    5 ～ 10　　</t>
  </si>
  <si>
    <t xml:space="preserve">  10 ～ 20　　</t>
  </si>
  <si>
    <t xml:space="preserve">  20 ～ 30　　</t>
  </si>
  <si>
    <t xml:space="preserve">  30 ～ 50　　</t>
  </si>
  <si>
    <t xml:space="preserve">  50 ～100　　</t>
  </si>
  <si>
    <t>100 ～200　　</t>
  </si>
  <si>
    <t>200t以 上　　</t>
  </si>
  <si>
    <t>吹浦</t>
  </si>
  <si>
    <t>西遊佐</t>
  </si>
  <si>
    <t>注：昭和63年の数値は、「第8次漁業センサス」の結果である。</t>
  </si>
  <si>
    <t>資料：東北農政局山形統計情報事務所 「 山形農林水産統計年報 （平成4～5年） 」</t>
  </si>
  <si>
    <t>１２．経営体階層、漁業地区別の経営組織、出漁日数別経営体数</t>
  </si>
  <si>
    <t>単位：t</t>
  </si>
  <si>
    <t>魚種別</t>
  </si>
  <si>
    <t>昭和63年</t>
  </si>
  <si>
    <t>平成元</t>
  </si>
  <si>
    <t>魚　　　　類</t>
  </si>
  <si>
    <t>さけ・ます</t>
  </si>
  <si>
    <t>たい類</t>
  </si>
  <si>
    <t>かれい・ひらめ</t>
  </si>
  <si>
    <t>たら</t>
  </si>
  <si>
    <t>すけとうだら</t>
  </si>
  <si>
    <t>さめ</t>
  </si>
  <si>
    <t>はたはた</t>
  </si>
  <si>
    <t>ぶり・いなだ</t>
  </si>
  <si>
    <t>めばる類</t>
  </si>
  <si>
    <t>貝　　　　類</t>
  </si>
  <si>
    <t>あわび</t>
  </si>
  <si>
    <t>さざえ</t>
  </si>
  <si>
    <t>その他の水産動物</t>
  </si>
  <si>
    <t>いか</t>
  </si>
  <si>
    <t>えび・かに</t>
  </si>
  <si>
    <t>藻　　　　類</t>
  </si>
  <si>
    <t>わかめ</t>
  </si>
  <si>
    <t>のり</t>
  </si>
  <si>
    <t>注：総数はラウンドのため内訳の積算値と一致しない場合がある。</t>
  </si>
  <si>
    <t>資料：県水産課</t>
  </si>
  <si>
    <t>１３．魚種別漁獲量 －属地－ （海面漁業）  (昭和63～平成5年）</t>
  </si>
  <si>
    <t>事業所数</t>
  </si>
  <si>
    <t>従業者数</t>
  </si>
  <si>
    <t xml:space="preserve">    平     成     2     年</t>
  </si>
  <si>
    <t>〇</t>
  </si>
  <si>
    <t>食料品製造業</t>
  </si>
  <si>
    <t>飲料・飼料・たばこ製造業</t>
  </si>
  <si>
    <t>繊維工業</t>
  </si>
  <si>
    <t>木材・木製品製造業</t>
  </si>
  <si>
    <t>家具・装備品製造業</t>
  </si>
  <si>
    <t>パルプ・紙・紙加工品製造業</t>
  </si>
  <si>
    <t>化学工業</t>
  </si>
  <si>
    <t>石油製品・石炭製品製造業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</si>
  <si>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</si>
  <si>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</si>
  <si>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</si>
  <si>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</si>
  <si>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</si>
  <si>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</si>
  <si>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</si>
  <si>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</si>
  <si>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</si>
  <si>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</si>
  <si>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</si>
  <si>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使用額等、製造品出荷額等、生産額及び付加価値額（平成2～4年）</t>
  </si>
  <si>
    <t>12月31日現在　単位：額＝百万円</t>
  </si>
  <si>
    <t>年        別
産業中分類別
従業者規模別</t>
  </si>
  <si>
    <t>原 材 料
使用額等</t>
  </si>
  <si>
    <t>製 造 品
出荷額等</t>
  </si>
  <si>
    <t>生　産　額　　　従業者30人　　　以　上　の　　　事　業　所</t>
  </si>
  <si>
    <t xml:space="preserve">付加価値額　　従業者30人　　以　上　の　　　事　業　所 </t>
  </si>
  <si>
    <t xml:space="preserve">                  3</t>
  </si>
  <si>
    <t>軽工業</t>
  </si>
  <si>
    <t>重化学工業</t>
  </si>
  <si>
    <t>衣服・その他の繊維製品製造業</t>
  </si>
  <si>
    <t>出版・印刷・同関連産業</t>
  </si>
  <si>
    <t>なめしかわ・同製品・毛皮製造業</t>
  </si>
  <si>
    <t>　２９　　　人　　　以　　　下</t>
  </si>
  <si>
    <t>　　　　　４～  ９　　　　人</t>
  </si>
  <si>
    <t>　　　　１０～１９</t>
  </si>
  <si>
    <t>　　　　２０～２９</t>
  </si>
  <si>
    <t>　３０　　　人　　　以　　　上</t>
  </si>
  <si>
    <t>　　　　３０～　４９　　　人</t>
  </si>
  <si>
    <t>　　　　５０～　９９</t>
  </si>
  <si>
    <t>　　　１００～１９９</t>
  </si>
  <si>
    <t>　　　２００～２９９</t>
  </si>
  <si>
    <t>　　　３００～４９９</t>
  </si>
  <si>
    <t>　　　５００～９９９</t>
  </si>
  <si>
    <t>　　　１,０００人以上</t>
  </si>
  <si>
    <t>注：1）従業者規模4人以上 。2）表側の産業名中○印のついたものは軽工業であり、無印は重化学工業である。</t>
  </si>
  <si>
    <t>資料 ： 県統計調査課 「平成4年山形県の工業」（工業統計調査結果報告書）</t>
  </si>
  <si>
    <t xml:space="preserve">    </t>
  </si>
  <si>
    <t>１４.産業（中分類）別従業者規模別製造業の事業所数、従業者数、原材料</t>
  </si>
  <si>
    <t>事               業               所               数</t>
  </si>
  <si>
    <t>従     業     者     数</t>
  </si>
  <si>
    <t>製  造  品  出  荷  額  等</t>
  </si>
  <si>
    <t>経  営  組  織  別</t>
  </si>
  <si>
    <t>従        業        者        規        模        別</t>
  </si>
  <si>
    <t>うち常用労働者数</t>
  </si>
  <si>
    <t>現    金</t>
  </si>
  <si>
    <t>原材料</t>
  </si>
  <si>
    <t>製造品</t>
  </si>
  <si>
    <t>加工賃</t>
  </si>
  <si>
    <t>修理料</t>
  </si>
  <si>
    <t>1,000人以上</t>
  </si>
  <si>
    <t>男</t>
  </si>
  <si>
    <t>女</t>
  </si>
  <si>
    <t>給    与        総    額</t>
  </si>
  <si>
    <t>使用額等</t>
  </si>
  <si>
    <t>出荷額</t>
  </si>
  <si>
    <t>収入額</t>
  </si>
  <si>
    <t>12月31日現在　　単位：金額＝万円</t>
  </si>
  <si>
    <t>地域別</t>
  </si>
  <si>
    <t>組  合
その他
の法人</t>
  </si>
  <si>
    <t>4～     9人</t>
  </si>
  <si>
    <t xml:space="preserve">10～  19  </t>
  </si>
  <si>
    <t xml:space="preserve">20～  29  </t>
  </si>
  <si>
    <t xml:space="preserve">30～  49  </t>
  </si>
  <si>
    <t xml:space="preserve">50～  99  </t>
  </si>
  <si>
    <t>100～199</t>
  </si>
  <si>
    <t>200～299</t>
  </si>
  <si>
    <t>300～499</t>
  </si>
  <si>
    <t>500～999</t>
  </si>
  <si>
    <t>男</t>
  </si>
  <si>
    <t>女</t>
  </si>
  <si>
    <t>村山地域</t>
  </si>
  <si>
    <t>山形市</t>
  </si>
  <si>
    <t>注　：従業者数4人以上の事業所</t>
  </si>
  <si>
    <t>資料：県統計調査課「平成4年山形県の工業」（工業統計調査結果報告書）</t>
  </si>
  <si>
    <t>１５．市町村別製造業の事業所数、従業者数、現金給与総額、原材料使用額等及び製造品出荷額等（平成4年）</t>
  </si>
  <si>
    <t>区　　　　　　分</t>
  </si>
  <si>
    <t>電灯及び電力需要実績（平成3～5年度）</t>
  </si>
  <si>
    <t>産業別電力（高圧電力甲＋大口電力）需要状況（平成5年度）</t>
  </si>
  <si>
    <t>地域別の一般家庭１戸当たり月平均使用電力量（昭和63～平成5年度）</t>
  </si>
  <si>
    <t>東北7県別使用電力量(平成元～5年度）</t>
  </si>
  <si>
    <t>電力需要状況の推移(平成元～5年度）</t>
  </si>
  <si>
    <t>都市ガスの事業所別需要家メーター数、生産量、購入量及び送出量（平成4、5年（度））</t>
  </si>
  <si>
    <t>保健所、市町村別の水道普及状況（平成3、4年度）</t>
  </si>
  <si>
    <t>保健所、市町村別の給水状況(計画）（平成3、4年度）</t>
  </si>
  <si>
    <t>地区別年間給水量（実績）（昭和63～平成4年度）</t>
  </si>
  <si>
    <t>下水道の現況（平成5年度）</t>
  </si>
  <si>
    <t>入港船舶実績（平成5年）</t>
  </si>
  <si>
    <t>品種別輸移出入量（平成3～5年）</t>
  </si>
  <si>
    <t>山形空港利用状況（平成元～5年）</t>
  </si>
  <si>
    <t>庄内空港利用状況（平成3～5年）</t>
  </si>
  <si>
    <t>高速道路の交通量（平成4、5年）</t>
  </si>
  <si>
    <t>有料道路の交通量（平成4、5年）</t>
  </si>
  <si>
    <t>(90)90</t>
  </si>
  <si>
    <t>(30)30</t>
  </si>
  <si>
    <t>(30)130</t>
  </si>
  <si>
    <t>教護院</t>
  </si>
  <si>
    <t>…</t>
  </si>
  <si>
    <t>86,038,150    （補助金）</t>
  </si>
  <si>
    <t>(56)625</t>
  </si>
  <si>
    <t>…</t>
  </si>
  <si>
    <t>肢体不自由者更生施設</t>
  </si>
  <si>
    <t>(5)30</t>
  </si>
  <si>
    <t>(42)161</t>
  </si>
  <si>
    <t>内部障害者更生施設</t>
  </si>
  <si>
    <t>(94)70</t>
  </si>
  <si>
    <t>(465)540</t>
  </si>
  <si>
    <t>…</t>
  </si>
  <si>
    <t>重度身体障害者更生援護施設</t>
  </si>
  <si>
    <t>(7)130</t>
  </si>
  <si>
    <t>(67)1,502</t>
  </si>
  <si>
    <t>身体障害者保養所</t>
  </si>
  <si>
    <t>…</t>
  </si>
  <si>
    <t>視覚障害者更生施設</t>
  </si>
  <si>
    <t>精神薄弱者援護施設</t>
  </si>
  <si>
    <t xml:space="preserve"> 注:１）児童福祉施設の保育所及び児童館については、第29表参照のこと。　</t>
  </si>
  <si>
    <t>　　２）措置費には、県外施設委託分も含まれている。    ３）（ ）内数字は通所分。</t>
  </si>
  <si>
    <t xml:space="preserve"> 資料：県社会課、県児童課、県障害福祉課</t>
  </si>
  <si>
    <t>３４．社会福祉施設数、入所者数及び費用額（平成5年度）</t>
  </si>
  <si>
    <t>5月1日現在</t>
  </si>
  <si>
    <t>学　　校　　数</t>
  </si>
  <si>
    <t>学級数</t>
  </si>
  <si>
    <t>児　　　　　　　童　　　　　　　数</t>
  </si>
  <si>
    <t>教員数</t>
  </si>
  <si>
    <t>職員数</t>
  </si>
  <si>
    <t>総　　　　　数</t>
  </si>
  <si>
    <t>第1学年</t>
  </si>
  <si>
    <t>（本務者）</t>
  </si>
  <si>
    <t>本校</t>
  </si>
  <si>
    <t>分校</t>
  </si>
  <si>
    <t>平成4年度</t>
  </si>
  <si>
    <t>注：国立校を含む。</t>
  </si>
  <si>
    <t>資料：県統計調査課 ｢平成5年度学校基本調査結果報告書」</t>
  </si>
  <si>
    <t>３５．小学校の市町村別学校数、学級数、学年別児童数及び教職員数（平成4、5年度）</t>
  </si>
  <si>
    <t>学校数</t>
  </si>
  <si>
    <t>学級数</t>
  </si>
  <si>
    <t>教員数</t>
  </si>
  <si>
    <t>職員数</t>
  </si>
  <si>
    <t>本校</t>
  </si>
  <si>
    <t>分校</t>
  </si>
  <si>
    <t>(本務者)</t>
  </si>
  <si>
    <t>5月1日現在</t>
  </si>
  <si>
    <t>生徒数　　　　　</t>
  </si>
  <si>
    <t>総　　　数</t>
  </si>
  <si>
    <t>平成4年度</t>
  </si>
  <si>
    <t>注：国立・私立校を含む。</t>
  </si>
  <si>
    <t>資料：県統計調査課｢平成5年度学校基本調査結果報告書」</t>
  </si>
  <si>
    <t>３６．中学校の市町村別学校数、学級数、学年別生徒数及び教職員数(平成4、5年度）</t>
  </si>
  <si>
    <t>観光地別</t>
  </si>
  <si>
    <t>総　　　　　  数</t>
  </si>
  <si>
    <t>山岳</t>
  </si>
  <si>
    <t>温泉</t>
  </si>
  <si>
    <t>スキー場</t>
  </si>
  <si>
    <t>海水浴場</t>
  </si>
  <si>
    <t>名所旧跡</t>
  </si>
  <si>
    <t>その他</t>
  </si>
  <si>
    <t>（１）観光地別の県内外別観光者数</t>
  </si>
  <si>
    <t>（平成3～5年度）</t>
  </si>
  <si>
    <t>単位：百人</t>
  </si>
  <si>
    <t>県　　内　　者</t>
  </si>
  <si>
    <t>県　　外　　者</t>
  </si>
  <si>
    <t>平成3年度</t>
  </si>
  <si>
    <t>観光道路等</t>
  </si>
  <si>
    <t>　　資料：県観光物産課</t>
  </si>
  <si>
    <t>３７.観光者数</t>
  </si>
  <si>
    <t>建物</t>
  </si>
  <si>
    <t>林野</t>
  </si>
  <si>
    <t>車両</t>
  </si>
  <si>
    <t>船舶</t>
  </si>
  <si>
    <t>航空機</t>
  </si>
  <si>
    <t>１月</t>
  </si>
  <si>
    <t>２　</t>
  </si>
  <si>
    <t>３　</t>
  </si>
  <si>
    <t>４　</t>
  </si>
  <si>
    <t>５　</t>
  </si>
  <si>
    <t>６　</t>
  </si>
  <si>
    <t>７　</t>
  </si>
  <si>
    <t>８　</t>
  </si>
  <si>
    <t>９　</t>
  </si>
  <si>
    <t>10　</t>
  </si>
  <si>
    <t>11　</t>
  </si>
  <si>
    <t>12　</t>
  </si>
  <si>
    <t>建　　　物　　　火　　　災</t>
  </si>
  <si>
    <t>全損</t>
  </si>
  <si>
    <t>半損</t>
  </si>
  <si>
    <t xml:space="preserve">  </t>
  </si>
  <si>
    <t>単位：</t>
  </si>
  <si>
    <t>建物面積＝㎡、林野面積＝ａ</t>
  </si>
  <si>
    <t>（2）月別火災発生件数及び損害額（平成４、５年）</t>
  </si>
  <si>
    <t>損害額＝千円</t>
  </si>
  <si>
    <t>年別　　　月別</t>
  </si>
  <si>
    <t>出             　火　            件            　数</t>
  </si>
  <si>
    <t>焼　損　棟　数</t>
  </si>
  <si>
    <t>焼 損 面 積</t>
  </si>
  <si>
    <t>焼損　　車両</t>
  </si>
  <si>
    <t>焼損　　船舶　　航空　　機</t>
  </si>
  <si>
    <t>死　　傷　　者</t>
  </si>
  <si>
    <t>全焼</t>
  </si>
  <si>
    <t>半焼</t>
  </si>
  <si>
    <t>部分焼</t>
  </si>
  <si>
    <t>死者</t>
  </si>
  <si>
    <t>負傷者</t>
  </si>
  <si>
    <t>平成4年</t>
  </si>
  <si>
    <t>-</t>
  </si>
  <si>
    <t>罹　　災　　世　　帯　　数</t>
  </si>
  <si>
    <t>罹災　人員</t>
  </si>
  <si>
    <t>損　　　　　害　　　　　見　　　　　積　　　　　額</t>
  </si>
  <si>
    <t>林野</t>
  </si>
  <si>
    <t>車両</t>
  </si>
  <si>
    <t>船　舶</t>
  </si>
  <si>
    <t>小損</t>
  </si>
  <si>
    <t>総　額</t>
  </si>
  <si>
    <t>建　物</t>
  </si>
  <si>
    <t>収容物</t>
  </si>
  <si>
    <t>航空機</t>
  </si>
  <si>
    <t>火　災</t>
  </si>
  <si>
    <t>３８．   火 災</t>
  </si>
  <si>
    <t>発　　生　　件　　数</t>
  </si>
  <si>
    <t>死　　　　　　　　者</t>
  </si>
  <si>
    <t>負　　　 傷 　　　者</t>
  </si>
  <si>
    <t>最北地域</t>
  </si>
  <si>
    <t>山形</t>
  </si>
  <si>
    <t>米沢</t>
  </si>
  <si>
    <t>鶴岡</t>
  </si>
  <si>
    <t>酒田</t>
  </si>
  <si>
    <t>新庄</t>
  </si>
  <si>
    <t>寒河江</t>
  </si>
  <si>
    <t>上山</t>
  </si>
  <si>
    <t>長井</t>
  </si>
  <si>
    <t>天童</t>
  </si>
  <si>
    <t>尾花沢</t>
  </si>
  <si>
    <t>南陽</t>
  </si>
  <si>
    <t>小国</t>
  </si>
  <si>
    <t>余目</t>
  </si>
  <si>
    <t>温海</t>
  </si>
  <si>
    <t>高速隊</t>
  </si>
  <si>
    <t>（2）警察署別発生状況</t>
  </si>
  <si>
    <t>警察署別</t>
  </si>
  <si>
    <t>平成4年</t>
  </si>
  <si>
    <t>増減（△）</t>
  </si>
  <si>
    <t>注：1）最北地域は、新庄、村山、尾花沢署の所管区域である。</t>
  </si>
  <si>
    <t>　　2)高速隊は平成2年より発足</t>
  </si>
  <si>
    <t>３９.交通事故発生状況及び死傷者数(平成4、5年度）</t>
  </si>
  <si>
    <t>平成5年4月1日現在   単位：ｍ、％</t>
  </si>
  <si>
    <t>高　速　自動車　国　道</t>
  </si>
  <si>
    <t>独立専用</t>
  </si>
  <si>
    <t>一　　般　　国　　道</t>
  </si>
  <si>
    <t>県　　　　　　　道</t>
  </si>
  <si>
    <t>市町村道</t>
  </si>
  <si>
    <t>自転車</t>
  </si>
  <si>
    <t>国管理</t>
  </si>
  <si>
    <t>県管理</t>
  </si>
  <si>
    <t>主要地方道</t>
  </si>
  <si>
    <t>一般県道</t>
  </si>
  <si>
    <t>歩 行 者 道</t>
  </si>
  <si>
    <t>路線数</t>
  </si>
  <si>
    <t>総延長</t>
  </si>
  <si>
    <t xml:space="preserve"> 重　　 　用 　　　延　　 　長</t>
  </si>
  <si>
    <t xml:space="preserve"> 未　 　供 　　用　 　延　　長</t>
  </si>
  <si>
    <t xml:space="preserve"> 実　 　　延　　 　長　 　（A）</t>
  </si>
  <si>
    <t>規格改良・未改良</t>
  </si>
  <si>
    <t>内訳</t>
  </si>
  <si>
    <t>改良済延長（B）</t>
  </si>
  <si>
    <t>未改良延長</t>
  </si>
  <si>
    <t>実</t>
  </si>
  <si>
    <t>うち自動車交通不能</t>
  </si>
  <si>
    <t>改良率（B）/（A）</t>
  </si>
  <si>
    <t>延</t>
  </si>
  <si>
    <t>路面内訳</t>
  </si>
  <si>
    <t>舗装済延長（C）</t>
  </si>
  <si>
    <t>長</t>
  </si>
  <si>
    <t>未舗装延長</t>
  </si>
  <si>
    <t>舗装率（C）/（A）</t>
  </si>
  <si>
    <t>の</t>
  </si>
  <si>
    <t>橋梁の内訳</t>
  </si>
  <si>
    <t>橋数（個）</t>
  </si>
  <si>
    <t>橋梁延長</t>
  </si>
  <si>
    <t>内</t>
  </si>
  <si>
    <t>木橋と永久橋</t>
  </si>
  <si>
    <t>　木　　橋　　数</t>
  </si>
  <si>
    <t>　〃　　延　　長</t>
  </si>
  <si>
    <t>訳</t>
  </si>
  <si>
    <t>　永　久　橋　数</t>
  </si>
  <si>
    <t>トンネル</t>
  </si>
  <si>
    <t>個数</t>
  </si>
  <si>
    <t>延長</t>
  </si>
  <si>
    <t>渡船場</t>
  </si>
  <si>
    <t>鉄道との交差個所数</t>
  </si>
  <si>
    <t>立体</t>
  </si>
  <si>
    <t>平面</t>
  </si>
  <si>
    <t>立体横断施設数</t>
  </si>
  <si>
    <t>歩道橋</t>
  </si>
  <si>
    <t>地下道</t>
  </si>
  <si>
    <t>注：路線数の（　）は内書で一部県管理のものである。（国道112号、113号）</t>
  </si>
  <si>
    <t>資料：県道路維持課</t>
  </si>
  <si>
    <t>１６．道路現況</t>
  </si>
  <si>
    <t>単位：千kWｈ</t>
  </si>
  <si>
    <t>資料：東北電力株式会社</t>
  </si>
  <si>
    <t>項目</t>
  </si>
  <si>
    <t>平成3年度</t>
  </si>
  <si>
    <t>電灯需要</t>
  </si>
  <si>
    <t>電力需要</t>
  </si>
  <si>
    <t>業務用電力</t>
  </si>
  <si>
    <t>定額電灯</t>
  </si>
  <si>
    <t>小口電力</t>
  </si>
  <si>
    <t>低圧電力</t>
  </si>
  <si>
    <t>従量電灯甲･乙</t>
  </si>
  <si>
    <t>高圧電力甲</t>
  </si>
  <si>
    <t>大口電力</t>
  </si>
  <si>
    <t>従量電灯灯丙</t>
  </si>
  <si>
    <t>一般</t>
  </si>
  <si>
    <t>特約</t>
  </si>
  <si>
    <t>臨時電灯</t>
  </si>
  <si>
    <t>臨時電力</t>
  </si>
  <si>
    <t>深夜電力</t>
  </si>
  <si>
    <t>公衆街路灯</t>
  </si>
  <si>
    <t>農事用電力</t>
  </si>
  <si>
    <t>建設工事用電力</t>
  </si>
  <si>
    <t>時間帯電灯</t>
  </si>
  <si>
    <t>事業用電力</t>
  </si>
  <si>
    <t>融雪用電力</t>
  </si>
  <si>
    <t>１７．電灯及び電力需要実績(平成3～5年度)</t>
  </si>
  <si>
    <t>（１）計画給水人口及び普及率</t>
  </si>
  <si>
    <t>3月31日現在  単位：率＝％</t>
  </si>
  <si>
    <t xml:space="preserve">保 健 所 別 
市 町 村 別 </t>
  </si>
  <si>
    <t>行政区域内      居住人口（Ａ）</t>
  </si>
  <si>
    <t>給水区域内      現在人口　　（B)</t>
  </si>
  <si>
    <t xml:space="preserve">B/A     </t>
  </si>
  <si>
    <t>計　　画　　　　　給水人口　　（C)</t>
  </si>
  <si>
    <t xml:space="preserve">C/A     </t>
  </si>
  <si>
    <t>現　　在　　　　　給水人口　　（D)</t>
  </si>
  <si>
    <t xml:space="preserve">普及率　　　　D/A     </t>
  </si>
  <si>
    <t>平 成 3 年 度</t>
  </si>
  <si>
    <t>山形保健所</t>
  </si>
  <si>
    <t>寒河江保健所</t>
  </si>
  <si>
    <t>寒河江市</t>
  </si>
  <si>
    <t>河北町</t>
  </si>
  <si>
    <t>西川町</t>
  </si>
  <si>
    <t>朝日町</t>
  </si>
  <si>
    <t>大江町</t>
  </si>
  <si>
    <t>村山保健所</t>
  </si>
  <si>
    <t>大石田町</t>
  </si>
  <si>
    <t>新庄保健所</t>
  </si>
  <si>
    <t>米沢保健所</t>
  </si>
  <si>
    <t>長井保健所</t>
  </si>
  <si>
    <t>鶴岡保健所</t>
  </si>
  <si>
    <t>酒田保健所</t>
  </si>
  <si>
    <t>資料：県環境衛生課「平成4年度水道現況」</t>
  </si>
  <si>
    <t>１８．保健所、市町村別の水道普及状況（平成3、4年度）</t>
  </si>
  <si>
    <t>供用年月</t>
  </si>
  <si>
    <t>行政人口</t>
  </si>
  <si>
    <t>普及率</t>
  </si>
  <si>
    <t>水洗化率</t>
  </si>
  <si>
    <t>認可面積</t>
  </si>
  <si>
    <t>整備率</t>
  </si>
  <si>
    <t>未供用</t>
  </si>
  <si>
    <t>　　　　　　平成6年3月31日現在</t>
  </si>
  <si>
    <t>年度別　　　　　　事業主体別</t>
  </si>
  <si>
    <t>処理区域</t>
  </si>
  <si>
    <t>水洗化</t>
  </si>
  <si>
    <t>（参考）</t>
  </si>
  <si>
    <t>内人口</t>
  </si>
  <si>
    <t>人口</t>
  </si>
  <si>
    <t>整備面積</t>
  </si>
  <si>
    <t>4年度</t>
  </si>
  <si>
    <t>着手</t>
  </si>
  <si>
    <t>（Ａ）</t>
  </si>
  <si>
    <t>（Ｂ）</t>
  </si>
  <si>
    <t>（Ｃ）</t>
  </si>
  <si>
    <t>Ｂ／Ａ</t>
  </si>
  <si>
    <t>Ｃ／Ｂ</t>
  </si>
  <si>
    <t>（Ｄ）</t>
  </si>
  <si>
    <t>（Ｅ）</t>
  </si>
  <si>
    <t>Ｄ／Ｅ</t>
  </si>
  <si>
    <t>普及率</t>
  </si>
  <si>
    <t>市町村</t>
  </si>
  <si>
    <t>人</t>
  </si>
  <si>
    <t>％</t>
  </si>
  <si>
    <t>ha</t>
  </si>
  <si>
    <t>県全体</t>
  </si>
  <si>
    <t>-</t>
  </si>
  <si>
    <t>小　　　計</t>
  </si>
  <si>
    <t>-</t>
  </si>
  <si>
    <t>山　形　市</t>
  </si>
  <si>
    <t>昭40.11</t>
  </si>
  <si>
    <t>米　沢　市</t>
  </si>
  <si>
    <t>昭63.10</t>
  </si>
  <si>
    <t>鶴　岡　市</t>
  </si>
  <si>
    <t>昭55. 5</t>
  </si>
  <si>
    <t>酒　田　市</t>
  </si>
  <si>
    <t>昭54.10</t>
  </si>
  <si>
    <t>新　庄　市</t>
  </si>
  <si>
    <t>平元.10</t>
  </si>
  <si>
    <t>寒 河 江 市</t>
  </si>
  <si>
    <t>昭58.10</t>
  </si>
  <si>
    <t>上　山　市</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</si>
  <si>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</si>
  <si>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</si>
  <si>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</si>
  <si>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</si>
  <si>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</si>
  <si>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</si>
  <si>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</si>
  <si>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</si>
  <si>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</si>
  <si>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</si>
  <si>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11．商業及び貿易　　12．金融　　13．財政　　14．所得、物価及び家計</t>
  </si>
  <si>
    <t>15．公務員、選挙、司法及び公安　　16．衛生　　17．労働及び社会保障　</t>
  </si>
  <si>
    <t>18．教育、文化及び宗教　　19．観光　　20.災害及び事故</t>
  </si>
  <si>
    <t>租税総額及び県民１人当たり、１世帯当たり租税負担額の推移（平成元～3年度）</t>
  </si>
  <si>
    <t>保健所別の麻薬取扱者数（平成4年度）</t>
  </si>
  <si>
    <t>労働争議（昭和63～平成4年）</t>
  </si>
  <si>
    <t>１</t>
  </si>
  <si>
    <t>２</t>
  </si>
  <si>
    <t>４</t>
  </si>
  <si>
    <t>５</t>
  </si>
  <si>
    <t>０.０</t>
  </si>
  <si>
    <t>７</t>
  </si>
  <si>
    <t>主要山岳(海抜1,500m以上）</t>
  </si>
  <si>
    <t>(1)社会保険事務所別の市町村別国民年金、基礎年金及び死亡一時金給付状況</t>
  </si>
  <si>
    <t>空港の概要</t>
  </si>
  <si>
    <t>(1)総数</t>
  </si>
  <si>
    <t>(2)東京便</t>
  </si>
  <si>
    <t>(3)大阪便</t>
  </si>
  <si>
    <t>(4)札幌便</t>
  </si>
  <si>
    <t>(1)月別</t>
  </si>
  <si>
    <t>(2)車種別</t>
  </si>
  <si>
    <t>(1)年度別保有自動車数</t>
  </si>
  <si>
    <t>(2)市町村別保有自動車数</t>
  </si>
  <si>
    <t>(1)警察職員数</t>
  </si>
  <si>
    <t>(2)警察署別管轄区域等</t>
  </si>
  <si>
    <t>食品群別摂取栄養量（平成2年度）</t>
  </si>
  <si>
    <t>就業状態、年齢（５歳階級）、男女別15歳以上人口（平成4年）</t>
  </si>
  <si>
    <t>就業状態、配偶関係、年齢、男女別15歳以上人口（平成4年）</t>
  </si>
  <si>
    <t>所得、産業（大分類）、男女別自営業主・雇用者数（平成4年）</t>
  </si>
  <si>
    <t>従業上の地位、就業希望意識、求職活動の有無、年間就業日数、就業の規則性・週間就業時間、男女別有業者数（平成4年）</t>
  </si>
  <si>
    <t>転職希望理由、求職活動の有無、年齢、男女別転職希望者数（平成4年）</t>
  </si>
  <si>
    <t>市町村別農家の男女、年齢別世帯員数（昭和60～平成4年）</t>
  </si>
  <si>
    <t>市町村別農家の就業状態別16歳以上世帯員数（昭和60～平成4年）</t>
  </si>
  <si>
    <t>市町村別の男女別従業日数別自営農業従事者数（昭和60～平成4年）</t>
  </si>
  <si>
    <t>市町村別の農家の兼業種類別従事者数（昭和60～平成4年）</t>
  </si>
  <si>
    <t>販売農家の農業労働力保有状態別農家数(平成2、4年）</t>
  </si>
  <si>
    <t>耕作放棄地のある農家数と耕作放棄面積（平成2、4年）</t>
  </si>
  <si>
    <t>市町村別の農業雇用労働雇い入れ農家数・人数及び農作業（水稲作）をよそに請負わせた農家数と面積（昭和60～平成4年）</t>
  </si>
  <si>
    <t>市町村別施設園芸の施設のある農家数と施設面積（昭和60～平成4年）</t>
  </si>
  <si>
    <t>市町村別の家畜等飼養農家数及び頭羽数（昭和60～平成4年）</t>
  </si>
  <si>
    <t>山形県知事　髙橋　和雄</t>
  </si>
  <si>
    <t>住宅の種類、所有関係、建て方、構造、建築の時期、設備状況別住宅数（昭和63年）</t>
  </si>
  <si>
    <t>(5)名古屋便</t>
  </si>
  <si>
    <t>主な国道の交通量(平成2年度）</t>
  </si>
  <si>
    <t>(4)自家用自動車有償貸渡(レンタカー)</t>
  </si>
  <si>
    <t>市町村別の業種別飲食店数、従業者数及び年間販売額（平成元、4年）</t>
  </si>
  <si>
    <t>(1)等級別</t>
  </si>
  <si>
    <t>(2)障害別</t>
  </si>
  <si>
    <t>中学校卒業者の進路別状況</t>
  </si>
  <si>
    <t>高等学校卒業者の進路別状況</t>
  </si>
  <si>
    <t>高等学校卒業者の学科別、産業別就職者数</t>
  </si>
  <si>
    <t>学科別・進学先別進学者数(高等学校）</t>
  </si>
  <si>
    <t>(6)第1当事者年齢層別・運転経験年数別発生件数</t>
  </si>
  <si>
    <t>(2)係留施設</t>
  </si>
  <si>
    <t>(1)県内における労働組合員推定組織率（男女別）の推移</t>
  </si>
  <si>
    <t>０.０</t>
  </si>
  <si>
    <t>　０　表章単位に満たないもの　　　　　－　該当数字がないもの</t>
  </si>
  <si>
    <t>６</t>
  </si>
  <si>
    <t>(1)国民総支出(名目・実質)</t>
  </si>
  <si>
    <t>第１章　土地及び気象</t>
  </si>
  <si>
    <t>(1)公立学校</t>
  </si>
  <si>
    <t>(2)私立学校</t>
  </si>
  <si>
    <t>(1)男子</t>
  </si>
  <si>
    <t>(2)女子</t>
  </si>
  <si>
    <t>(1)市町村別状況</t>
  </si>
  <si>
    <t>(2)都道府県別状況</t>
  </si>
  <si>
    <t>第２０章　災害及び事故</t>
  </si>
  <si>
    <t>火災</t>
  </si>
  <si>
    <t>市町村別の卸・小売業別商店数、従業者数及び年間商品販売額（昭和63、平成3年）</t>
  </si>
  <si>
    <t>市町村別の産業（中分類）別商店数、従業者数、売場面積、年間商品販売額、修理料等及び商品手持額（昭和63、平成3年）</t>
  </si>
  <si>
    <t>地域別業種別産業廃棄物発生量(建設業を除く）（平成2年）</t>
  </si>
  <si>
    <t>大学・短期大学の入学状況</t>
  </si>
  <si>
    <t>附録</t>
  </si>
  <si>
    <t>度量衡換算表</t>
  </si>
  <si>
    <t>(1)月別発生状況</t>
  </si>
  <si>
    <t>(2)警察署別発生状況</t>
  </si>
  <si>
    <t>(3)当事者別発生状況</t>
  </si>
  <si>
    <t>(3)業種別給付種類別支払状況</t>
  </si>
  <si>
    <t>(8)都道府県別発生状況</t>
  </si>
  <si>
    <t>(1)苦情の受理及び処理件数</t>
  </si>
  <si>
    <t>(2)苦情の種類別新規直接受理件数</t>
  </si>
  <si>
    <t>(3)苦情の被害地域特性別新規直接受理件数（典型７公害）</t>
  </si>
  <si>
    <t>(1)県内移動</t>
  </si>
  <si>
    <t>(2)県外移動</t>
  </si>
  <si>
    <t>地域気象観測所気象表</t>
  </si>
  <si>
    <t>(1)気温</t>
  </si>
  <si>
    <t>(3)日照時間</t>
  </si>
  <si>
    <t>季節現象</t>
  </si>
  <si>
    <t>(3)県内総生産と総支出勘定</t>
  </si>
  <si>
    <t>(2)業種別労災保険収支状況</t>
  </si>
  <si>
    <t>(2)製材用素材の入荷量</t>
  </si>
  <si>
    <t>市町村別の林業従事世帯員数（農家林家世帯員）（平成2年）</t>
  </si>
  <si>
    <t>貨物発都道府県別流動量(平成4、5年）</t>
  </si>
  <si>
    <t>宅配便以外貨物品目別輸送トン数(平成4、5年）</t>
  </si>
  <si>
    <t>郵便施設及び郵便物取扱数（平成元～平成5年度）</t>
  </si>
  <si>
    <t>電話施設数状況（平成4、5年度）</t>
  </si>
  <si>
    <t>市町村別電話施設数状況（平成6年度）</t>
  </si>
  <si>
    <t>通信施設数</t>
  </si>
  <si>
    <t>大型小売店売上高（平成元～5年）</t>
  </si>
  <si>
    <t>石油製品販売量（平成3～5年）</t>
  </si>
  <si>
    <t>売場面積規模別商店数、従業者数及び年間商品販売額（昭和63、平成3年）</t>
  </si>
  <si>
    <t>品目別輸出出荷実績（平成4、5年）</t>
  </si>
  <si>
    <t>仕向国別輸出出荷実績（平成4、5年）</t>
  </si>
  <si>
    <t>銀行主要勘定（平成5年度、月別残高）</t>
  </si>
  <si>
    <t>信用金庫主要勘定（平成5年度、月別残高）</t>
  </si>
  <si>
    <t>信用組合主要勘定（平成5年度、月別残高）</t>
  </si>
  <si>
    <t>商工組合中央金庫主要勘定（平成5年度、月別残高）</t>
  </si>
  <si>
    <t>農林中央金庫主要勘定（平成5年度、月別残高）</t>
  </si>
  <si>
    <t>信用農業協同組合連合会主要勘定（平成5年度、月別残高）</t>
  </si>
  <si>
    <t>資料：日本銀行山形事務所「都道府県別業種別全国銀行貸出残高調査」</t>
  </si>
  <si>
    <t>２６．銀行業種別貸出状況（平成4～6年）</t>
  </si>
  <si>
    <t>（１）一般会計</t>
  </si>
  <si>
    <t>単位 ： 決算額＝円、構成比＝％</t>
  </si>
  <si>
    <t>科           目</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</si>
  <si>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</si>
  <si>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</si>
  <si>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</si>
  <si>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</si>
  <si>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</si>
  <si>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</si>
  <si>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</si>
  <si>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</si>
  <si>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</si>
  <si>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</si>
  <si>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</si>
  <si>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</si>
  <si>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</si>
  <si>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</si>
  <si>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</si>
  <si>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</si>
  <si>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</si>
  <si>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</si>
  <si>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</si>
  <si>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</si>
  <si>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</si>
  <si>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</si>
  <si>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</si>
  <si>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</si>
  <si>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</si>
  <si>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</si>
  <si>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</si>
  <si>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</si>
  <si>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</si>
  <si>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</si>
  <si>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</si>
  <si>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平成2年度</t>
  </si>
  <si>
    <t>地方譲与税</t>
  </si>
  <si>
    <t>-</t>
  </si>
  <si>
    <t>資料：県出納局「山形県歳入歳出決算書」</t>
  </si>
  <si>
    <t>２７．山形県歳入歳出決算（平成2～4年度）</t>
  </si>
  <si>
    <t>形式収支</t>
  </si>
  <si>
    <t>歳                                                                                                                                           入</t>
  </si>
  <si>
    <t>歳                                                                                                      出</t>
  </si>
  <si>
    <t>歳入総額</t>
  </si>
  <si>
    <t>歳出総額</t>
  </si>
  <si>
    <t>（ △減 ）</t>
  </si>
  <si>
    <t>利子割</t>
  </si>
  <si>
    <t>ゴルフ場</t>
  </si>
  <si>
    <t>特別地方</t>
  </si>
  <si>
    <t>自動車取得</t>
  </si>
  <si>
    <t>交通安全</t>
  </si>
  <si>
    <t>国有提供施設</t>
  </si>
  <si>
    <t>地方税</t>
  </si>
  <si>
    <t>地方譲与税</t>
  </si>
  <si>
    <t>利 用 税</t>
  </si>
  <si>
    <t>消 費 税</t>
  </si>
  <si>
    <t>対策特別</t>
  </si>
  <si>
    <t>等所在市町村</t>
  </si>
  <si>
    <t>地方債</t>
  </si>
  <si>
    <t xml:space="preserve">衛生費 </t>
  </si>
  <si>
    <t>消防費</t>
  </si>
  <si>
    <t>交付金</t>
  </si>
  <si>
    <t>交 付 金</t>
  </si>
  <si>
    <t>税交付金</t>
  </si>
  <si>
    <t>助成交付金</t>
  </si>
  <si>
    <t>単位：千円</t>
  </si>
  <si>
    <t>翌年度へ繰</t>
  </si>
  <si>
    <t xml:space="preserve">実質収支 </t>
  </si>
  <si>
    <t>分担金及</t>
  </si>
  <si>
    <t>使用料及</t>
  </si>
  <si>
    <t>農林水産
業    費</t>
  </si>
  <si>
    <t>前年度繰
上充用金</t>
  </si>
  <si>
    <t>(A)</t>
  </si>
  <si>
    <t>(B)</t>
  </si>
  <si>
    <t>(A)-(B)=(C)</t>
  </si>
  <si>
    <t xml:space="preserve"> 財源</t>
  </si>
  <si>
    <t>(C)-(D)=(E)</t>
  </si>
  <si>
    <t>地方交付税</t>
  </si>
  <si>
    <t>県支出金</t>
  </si>
  <si>
    <t>財産収入</t>
  </si>
  <si>
    <t>寄附金</t>
  </si>
  <si>
    <t>(D)</t>
  </si>
  <si>
    <t>び負担金</t>
  </si>
  <si>
    <t>び手数料</t>
  </si>
  <si>
    <t>資料：県地方課</t>
  </si>
  <si>
    <t>項          目          別</t>
  </si>
  <si>
    <t>青森市</t>
  </si>
  <si>
    <t>盛岡市</t>
  </si>
  <si>
    <t>仙台市</t>
  </si>
  <si>
    <t>秋田市</t>
  </si>
  <si>
    <t>福島市</t>
  </si>
  <si>
    <t>東北</t>
  </si>
  <si>
    <t>全国</t>
  </si>
  <si>
    <t>世帯人員</t>
  </si>
  <si>
    <t>(人)</t>
  </si>
  <si>
    <t>有業人員</t>
  </si>
  <si>
    <t>世帯主の年齢</t>
  </si>
  <si>
    <t>(歳)</t>
  </si>
  <si>
    <t>収入総額</t>
  </si>
  <si>
    <t>実収入</t>
  </si>
  <si>
    <t>経常収入</t>
  </si>
  <si>
    <t>勤め先収入</t>
  </si>
  <si>
    <t>世帯主収入</t>
  </si>
  <si>
    <t>賞与</t>
  </si>
  <si>
    <t>支出総額</t>
  </si>
  <si>
    <t>実支出</t>
  </si>
  <si>
    <t>消費支出</t>
  </si>
  <si>
    <t>食料</t>
  </si>
  <si>
    <t>穀類</t>
  </si>
  <si>
    <t>魚介類</t>
  </si>
  <si>
    <t>肉類</t>
  </si>
  <si>
    <t>乳卵類</t>
  </si>
  <si>
    <t>果物</t>
  </si>
  <si>
    <t>油脂・調味料</t>
  </si>
  <si>
    <t>菓子類</t>
  </si>
  <si>
    <t>調理食品</t>
  </si>
  <si>
    <t>飲料</t>
  </si>
  <si>
    <t>酒類</t>
  </si>
  <si>
    <t>外食</t>
  </si>
  <si>
    <t>住居</t>
  </si>
  <si>
    <t>光熱・水道</t>
  </si>
  <si>
    <t>家具・家事用品</t>
  </si>
  <si>
    <t>被服及び履物</t>
  </si>
  <si>
    <t>交通・通信</t>
  </si>
  <si>
    <t>教育</t>
  </si>
  <si>
    <t>教養娯楽</t>
  </si>
  <si>
    <t>その他の消費支出</t>
  </si>
  <si>
    <t>非消費支出</t>
  </si>
  <si>
    <t>実支出以外の支出</t>
  </si>
  <si>
    <t>現物総額</t>
  </si>
  <si>
    <t>単位：円</t>
  </si>
  <si>
    <t>集計世帯数</t>
  </si>
  <si>
    <t>(世帯)</t>
  </si>
  <si>
    <t>定期</t>
  </si>
  <si>
    <t>臨時</t>
  </si>
  <si>
    <t>世　帯　員　収　入</t>
  </si>
  <si>
    <t>事業・内職収入</t>
  </si>
  <si>
    <t>他の経常収入</t>
  </si>
  <si>
    <t>財産収入</t>
  </si>
  <si>
    <t>社会保障給付</t>
  </si>
  <si>
    <t xml:space="preserve">仕送り金 </t>
  </si>
  <si>
    <t>特別収入（受贈金・その他）</t>
  </si>
  <si>
    <t>実収入以外の収入</t>
  </si>
  <si>
    <t>うち預貯金引出</t>
  </si>
  <si>
    <t>うち保険取金</t>
  </si>
  <si>
    <t>うち土地家屋借入金</t>
  </si>
  <si>
    <t>うち他の借入金</t>
  </si>
  <si>
    <t>うち月賦</t>
  </si>
  <si>
    <t>うち掛金</t>
  </si>
  <si>
    <t>うち米類</t>
  </si>
  <si>
    <t>野菜・海草</t>
  </si>
  <si>
    <t>うち家賃地代</t>
  </si>
  <si>
    <t>うち電気代</t>
  </si>
  <si>
    <t>保健医療</t>
  </si>
  <si>
    <t>うち諸雑費</t>
  </si>
  <si>
    <t>所得税</t>
  </si>
  <si>
    <t>他の税</t>
  </si>
  <si>
    <t>社会保険料</t>
  </si>
  <si>
    <t>その他</t>
  </si>
  <si>
    <t>うち預貯金</t>
  </si>
  <si>
    <t>うち保険掛金</t>
  </si>
  <si>
    <t>資料：総務庁統計局「家計調査年報（平成5年）」</t>
  </si>
  <si>
    <t>２９．東北6県県庁所在都市別勤労者世帯１世帯当たり年平均１か月の収支（平成5年）</t>
  </si>
  <si>
    <t>認知件数</t>
  </si>
  <si>
    <t>検挙件数</t>
  </si>
  <si>
    <t>検挙人員</t>
  </si>
  <si>
    <t>強盗</t>
  </si>
  <si>
    <t>放火</t>
  </si>
  <si>
    <t>強姦</t>
  </si>
  <si>
    <t>凶器準備集合</t>
  </si>
  <si>
    <t>暴行</t>
  </si>
  <si>
    <t>傷害</t>
  </si>
  <si>
    <t>脅迫・恐喝</t>
  </si>
  <si>
    <t>窃盗</t>
  </si>
  <si>
    <t>詐欺</t>
  </si>
  <si>
    <t>横領</t>
  </si>
  <si>
    <t>背任</t>
  </si>
  <si>
    <t>賭博</t>
  </si>
  <si>
    <t>わいせつ</t>
  </si>
  <si>
    <t>業務上等過失致死傷</t>
  </si>
  <si>
    <t>その他の刑法犯</t>
  </si>
  <si>
    <t>（1）罪種別</t>
  </si>
  <si>
    <t>罪種別</t>
  </si>
  <si>
    <t>平　成　4　年</t>
  </si>
  <si>
    <t>総数</t>
  </si>
  <si>
    <t>殺人</t>
  </si>
  <si>
    <t>偽造</t>
  </si>
  <si>
    <t>瀆職</t>
  </si>
  <si>
    <t>注：1）検挙件数については、検挙地計上方式による。</t>
  </si>
  <si>
    <t xml:space="preserve">    2）道路上の交通事故に係る業務患等過失致死傷は含まない。</t>
  </si>
  <si>
    <t>資料：県警察本部　</t>
  </si>
  <si>
    <t>３０．刑法犯の認知、検挙件数及び検挙人員（平成4、5年）</t>
  </si>
  <si>
    <t>医　　　　　師</t>
  </si>
  <si>
    <t>歯　　　科　　　医　　　師</t>
  </si>
  <si>
    <t>薬　　　剤　　　師</t>
  </si>
  <si>
    <t>実　　　数</t>
  </si>
  <si>
    <t>人口１０万対</t>
  </si>
  <si>
    <t>実　　　　　数</t>
  </si>
  <si>
    <t>（１）保健所別実数及び率</t>
  </si>
  <si>
    <t>12月31日現在</t>
  </si>
  <si>
    <t>保健所別</t>
  </si>
  <si>
    <t>平成2年</t>
  </si>
  <si>
    <t>総    数</t>
  </si>
  <si>
    <t>山形</t>
  </si>
  <si>
    <t>寒河江</t>
  </si>
  <si>
    <t>村山</t>
  </si>
  <si>
    <t>新庄</t>
  </si>
  <si>
    <t>米沢</t>
  </si>
  <si>
    <t>長井</t>
  </si>
  <si>
    <t>鶴岡</t>
  </si>
  <si>
    <t>酒田</t>
  </si>
  <si>
    <t>注：従業地による数値である。人口は該当年10月1日現在の県統計調査課による推計人口である。</t>
  </si>
  <si>
    <t>資料：県医薬務課「衛生統計年報（事業統計編）」</t>
  </si>
  <si>
    <t>３１．医師、歯科医師及び薬剤師数（平成2、4年）</t>
  </si>
  <si>
    <t>国　　立</t>
  </si>
  <si>
    <t>地方公共団体</t>
  </si>
  <si>
    <t>法 人 立</t>
  </si>
  <si>
    <t>個 人 立</t>
  </si>
  <si>
    <t>一般診療所</t>
  </si>
  <si>
    <t>病院数</t>
  </si>
  <si>
    <t>病床数</t>
  </si>
  <si>
    <t>保健所別
市町村別</t>
  </si>
  <si>
    <t>総　　数</t>
  </si>
  <si>
    <t>歯科診療数</t>
  </si>
  <si>
    <t>平  成  3  年</t>
  </si>
  <si>
    <t>町村部</t>
  </si>
  <si>
    <t>東根市</t>
  </si>
  <si>
    <t>鶴岡保健所</t>
  </si>
  <si>
    <t>資料：県医薬務課「衛生統計年報（事業統計編）」</t>
  </si>
  <si>
    <t xml:space="preserve">３２．保健所別、市町村別の病院、一般診療所及び歯科診療所数と病床数(平成3、4年） </t>
  </si>
  <si>
    <t>総　額</t>
  </si>
  <si>
    <t>建設業</t>
  </si>
  <si>
    <t>製造業</t>
  </si>
  <si>
    <t>運輸・通信業</t>
  </si>
  <si>
    <t>卸売・小売業、飲食店</t>
  </si>
  <si>
    <t>金融・保険業</t>
  </si>
  <si>
    <t>サービス業</t>
  </si>
  <si>
    <t>（１）〈事業所規模５人以上〉</t>
  </si>
  <si>
    <t>(平成3～5年）</t>
  </si>
  <si>
    <t>単位：円</t>
  </si>
  <si>
    <t>年　　月　　別</t>
  </si>
  <si>
    <t>現　金　給　与　総　額</t>
  </si>
  <si>
    <t>きまって支給する給与</t>
  </si>
  <si>
    <t>特別に支払われた給与</t>
  </si>
  <si>
    <t>産　　業　　別</t>
  </si>
  <si>
    <t>総　額</t>
  </si>
  <si>
    <t>平成 3年</t>
  </si>
  <si>
    <r>
      <t>平成</t>
    </r>
    <r>
      <rPr>
        <sz val="10"/>
        <rFont val="ＭＳ 明朝"/>
        <family val="1"/>
      </rPr>
      <t xml:space="preserve"> 4</t>
    </r>
    <r>
      <rPr>
        <sz val="10"/>
        <color indexed="9"/>
        <rFont val="ＭＳ 明朝"/>
        <family val="1"/>
      </rPr>
      <t>年</t>
    </r>
  </si>
  <si>
    <r>
      <t>平成</t>
    </r>
    <r>
      <rPr>
        <sz val="10"/>
        <rFont val="ＭＳ 明朝"/>
        <family val="1"/>
      </rPr>
      <t xml:space="preserve"> </t>
    </r>
    <r>
      <rPr>
        <b/>
        <sz val="9"/>
        <rFont val="ＭＳ 明朝"/>
        <family val="1"/>
      </rPr>
      <t>5</t>
    </r>
    <r>
      <rPr>
        <sz val="10"/>
        <color indexed="9"/>
        <rFont val="ＭＳ 明朝"/>
        <family val="1"/>
      </rPr>
      <t>年</t>
    </r>
  </si>
  <si>
    <t>調</t>
  </si>
  <si>
    <t>　　　 　1　月　　</t>
  </si>
  <si>
    <t>作物別収穫(栽培）農家数・収穫(栽培）面積（平成2、4年）</t>
  </si>
  <si>
    <t>市町村別の農作物の生産（稲を除く）</t>
  </si>
  <si>
    <t>(1)麦類</t>
  </si>
  <si>
    <t>(2)いも類</t>
  </si>
  <si>
    <t>(3)豆類・雑穀</t>
  </si>
  <si>
    <t>(4)野菜</t>
  </si>
  <si>
    <t>(5)果樹</t>
  </si>
  <si>
    <t>市町村別の養蚕戸数、蚕種掃立数量、繭生産量及び桑園面積（平成4、5年度）</t>
  </si>
  <si>
    <t>と畜場別のと畜頭数（平成元～5年度）</t>
  </si>
  <si>
    <t>生乳及び牛乳生産量（昭和63～平成4年）</t>
  </si>
  <si>
    <t>工芸農作物の生産(昭和63～平成4年）</t>
  </si>
  <si>
    <t>農作物生産指数(昭和63～平成4年）</t>
  </si>
  <si>
    <t>農家経済（昭和63～平成4年）</t>
  </si>
  <si>
    <t>農業粗生産額と生産農業所得(平成3、４年）</t>
  </si>
  <si>
    <t>農家経済の分析指標（昭和63～平成4年度）</t>
  </si>
  <si>
    <t>地域別の県産米売渡状況（平成3～5年）</t>
  </si>
  <si>
    <t>仕向先都道府県別の県産米搬出実績（平成3～5年）</t>
  </si>
  <si>
    <t>稲作被害(平成5年)</t>
  </si>
  <si>
    <t>養蚕被害(平成4、5年度）</t>
  </si>
  <si>
    <t>市町村別の人工林率別林家数及び人工林面積（農家林家）（平成2年）</t>
  </si>
  <si>
    <t>保有山林面積規模別事業体数と面積(平成2年）</t>
  </si>
  <si>
    <t>保有山林のある林家数と面積(平成2年）</t>
  </si>
  <si>
    <t>林産物生産量（昭和63～平成4年）</t>
  </si>
  <si>
    <t>製材工場、生産及び出荷量（昭和63～平成4年）</t>
  </si>
  <si>
    <t>市町村別の目的別保安林面積（平成3、4年度）</t>
  </si>
  <si>
    <t>支庁、地方事務所別林道（平成4、5年度）</t>
  </si>
  <si>
    <t>国有林の林種別蓄積（平成5年度）</t>
  </si>
  <si>
    <t>民有林の林種別蓄積（平成4、5年度）</t>
  </si>
  <si>
    <t>国有林の林種別面積（平成5年度）</t>
  </si>
  <si>
    <t>民有林の林種別面積（平成4、5年度）</t>
  </si>
  <si>
    <t>経営体階層、漁業地区別の経営組織、出漁日数別経営体数（海面漁業）（昭和63～平成4年）</t>
  </si>
  <si>
    <t>漁業地区別漁船隻数及びトン数（昭和63～平成4年）</t>
  </si>
  <si>
    <t>漁業地区別生産量－属人－（海面漁業）（昭和63～平成4年）</t>
  </si>
  <si>
    <t>魚種別漁獲量（内水面漁業）（昭和63～平成4年）</t>
  </si>
  <si>
    <t>養殖業収穫量（内水面漁業）（昭和63～平成4年）</t>
  </si>
  <si>
    <t>経営組織別海面漁業経営体(昭和63年）</t>
  </si>
  <si>
    <t>漁業種類別漁獲量－属地－（海面漁業）（昭和63～平成5年）</t>
  </si>
  <si>
    <t>魚種別漁獲量－属地－（海面漁業）（昭和63～平成5年）</t>
  </si>
  <si>
    <t>水産加工種類別生産量・実経営体数(陸上加工）（昭和62～平成4年）</t>
  </si>
  <si>
    <t>漁業・養殖業種類・規模別生産額（昭和63～平成4年）</t>
  </si>
  <si>
    <t>産業分類別鉱工業生産指数〈原指数〉（平成3～5年）</t>
  </si>
  <si>
    <t>賃金指数、雇用指数及び労働時間指数（平成3～5年）</t>
  </si>
  <si>
    <t>産業別常用労働者の１人平均月間現金給与額（平成3～5年）</t>
  </si>
  <si>
    <t>学歴別・年齢階級別賃金（平成5年）</t>
  </si>
  <si>
    <t>産業別・年齢階級別賃金（平成5年）</t>
  </si>
  <si>
    <t>産業別・学歴別賃金(平成5年）</t>
  </si>
  <si>
    <t>(3)労働組合数及び組合員数（昭和59～平成5年）</t>
  </si>
  <si>
    <t>(1)発生件数及び参加人員</t>
  </si>
  <si>
    <t>(2)社会保険事務所別被保険者、保険料免除者、検認、国民年金収納状況及び福祉年金受給権者数</t>
  </si>
  <si>
    <t>福祉事務所別ねたきり老人数（65歳以上）（昭和62～平成5年）</t>
  </si>
  <si>
    <t>福祉事務所別ひとり暮らし老人数（昭和62～平成5年）</t>
  </si>
  <si>
    <t>母子世帯・寡婦・父子世帯数（平成2～5年度）</t>
  </si>
  <si>
    <t>精神薄弱児相談件数（平成3～5年度）</t>
  </si>
  <si>
    <t>小学校の市町村別学校数、学級数、学年別児童数及び教職員数（平成4、5年度）</t>
  </si>
  <si>
    <t>中学校の市町村別学校数、学級数、学年別生徒数及び教職員数（平成4、5年度）</t>
  </si>
  <si>
    <t>盲学校、ろう学校及び養護学校の学校数、学級数、部科別児童・生徒数及び教員数（平成4、5年度）</t>
  </si>
  <si>
    <t>学校種別学校数、学級数、生徒数、教員数及び職員数（平成元～5年度）</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</si>
</sst>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quot;△ &quot;0"/>
    <numFmt numFmtId="182" formatCode="#,##0.0;[Red]\-#,##0.0"/>
    <numFmt numFmtId="183" formatCode="#,##0.0;&quot;△ &quot;#,##0.0"/>
    <numFmt numFmtId="184" formatCode="#\ ##0"/>
    <numFmt numFmtId="185" formatCode="#\ ###\ ###"/>
    <numFmt numFmtId="186" formatCode="#,##0.0"/>
    <numFmt numFmtId="187" formatCode="_ * #,##0.0_ ;_ * \-#,##0.0_ ;_ * &quot;-&quot;?_ ;_ @_ "/>
    <numFmt numFmtId="188" formatCode="#,##0.0_);[Red]\(#,##0.0\)"/>
    <numFmt numFmtId="189" formatCode="0.0"/>
    <numFmt numFmtId="190" formatCode="_ * #,##0.0_ ;_ * \-#,##0.0_ ;_ * &quot;-&quot;_ ;_ @_ "/>
    <numFmt numFmtId="191" formatCode="0_);\(0\)"/>
    <numFmt numFmtId="192" formatCode="\-"/>
    <numFmt numFmtId="193" formatCode="0.0_ "/>
    <numFmt numFmtId="194" formatCode="_ * #,##0_ ;_ * \-#,##0_ ;_ * &quot;x&quot;_ ;_ @_ "/>
    <numFmt numFmtId="195" formatCode="\(#,##0\)"/>
    <numFmt numFmtId="196" formatCode="0.00000"/>
    <numFmt numFmtId="197" formatCode="0.0000"/>
    <numFmt numFmtId="198" formatCode="0.000"/>
    <numFmt numFmtId="199" formatCode="#,##0.000;[Red]\-#,##0.000"/>
    <numFmt numFmtId="200" formatCode="#,##0_ ;[Red]\-#,##0\ "/>
    <numFmt numFmtId="201" formatCode="#,##0.00_ ;[Red]\-#,##0.00\ "/>
    <numFmt numFmtId="202" formatCode="0.00_);[Red]\(0.00\)"/>
    <numFmt numFmtId="203" formatCode="0.0_);[Red]\(0.0\)"/>
    <numFmt numFmtId="204" formatCode="#,##0.0_ ;[Red]\-#,##0.0\ "/>
    <numFmt numFmtId="205" formatCode="0.0;&quot;△ &quot;0.0"/>
    <numFmt numFmtId="206" formatCode="0_ "/>
    <numFmt numFmtId="207" formatCode="#,##0_);\(#,##0\)"/>
    <numFmt numFmtId="208" formatCode="#,##0.00;&quot;△ &quot;#,##0.00"/>
    <numFmt numFmtId="209" formatCode="_ * #,##0_ ;_ * \-#,##0_ ;_ * &quot;-&quot;??_ ;_ @_ "/>
    <numFmt numFmtId="210" formatCode="_ * #,##0.0_ ;_ * \-#,##0.0_ ;_ * &quot;-&quot;??_ ;_ @_ "/>
    <numFmt numFmtId="211" formatCode="#,##0.0000;[Red]\-#,##0.0000"/>
    <numFmt numFmtId="212" formatCode="_ * #,##0_ ;_ * &quot;△&quot;#,##0_ ;_ * &quot;-&quot;_ ;_ @_ "/>
  </numFmts>
  <fonts count="24">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b/>
      <sz val="9"/>
      <name val="ＭＳ Ｐゴシック"/>
      <family val="3"/>
    </font>
    <font>
      <b/>
      <sz val="9"/>
      <name val="ＭＳ 明朝"/>
      <family val="1"/>
    </font>
    <font>
      <sz val="9"/>
      <color indexed="9"/>
      <name val="ＭＳ 明朝"/>
      <family val="1"/>
    </font>
    <font>
      <sz val="9"/>
      <name val="ＭＳ Ｐゴシック"/>
      <family val="3"/>
    </font>
    <font>
      <sz val="9"/>
      <name val="ＭＳ ゴシック"/>
      <family val="3"/>
    </font>
    <font>
      <sz val="9"/>
      <name val="ＭＳ 明朝"/>
      <family val="1"/>
    </font>
    <font>
      <sz val="11"/>
      <name val="ＭＳ 明朝"/>
      <family val="1"/>
    </font>
    <font>
      <b/>
      <sz val="10"/>
      <name val="ＭＳ 明朝"/>
      <family val="1"/>
    </font>
    <font>
      <sz val="8"/>
      <name val="ＭＳ 明朝"/>
      <family val="1"/>
    </font>
    <font>
      <sz val="10"/>
      <name val="ＭＳ Ｐゴシック"/>
      <family val="3"/>
    </font>
    <font>
      <sz val="10"/>
      <name val="ＭＳ ゴシック"/>
      <family val="3"/>
    </font>
    <font>
      <sz val="10"/>
      <name val="ＭＳ Ｐ明朝"/>
      <family val="1"/>
    </font>
    <font>
      <b/>
      <sz val="11"/>
      <name val="ＭＳ 明朝"/>
      <family val="1"/>
    </font>
    <font>
      <sz val="10"/>
      <color indexed="9"/>
      <name val="ＭＳ 明朝"/>
      <family val="1"/>
    </font>
    <font>
      <b/>
      <sz val="9"/>
      <color indexed="9"/>
      <name val="ＭＳ 明朝"/>
      <family val="1"/>
    </font>
    <font>
      <u val="single"/>
      <sz val="10"/>
      <name val="ＭＳ 明朝"/>
      <family val="1"/>
    </font>
  </fonts>
  <fills count="3">
    <fill>
      <patternFill/>
    </fill>
    <fill>
      <patternFill patternType="gray125"/>
    </fill>
    <fill>
      <patternFill patternType="solid">
        <fgColor indexed="22"/>
        <bgColor indexed="64"/>
      </patternFill>
    </fill>
  </fills>
  <borders count="91">
    <border>
      <left/>
      <right/>
      <top/>
      <bottom/>
      <diagonal/>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left style="double"/>
      <right style="thin"/>
      <top>
        <color indexed="63"/>
      </top>
      <bottom>
        <color indexed="63"/>
      </bottom>
    </border>
    <border>
      <left style="double"/>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hair"/>
    </border>
    <border>
      <left>
        <color indexed="63"/>
      </left>
      <right style="hair"/>
      <top style="thin"/>
      <bottom style="thin"/>
    </border>
    <border>
      <left style="thin"/>
      <right style="hair"/>
      <top style="thin"/>
      <bottom style="thin"/>
    </border>
    <border>
      <left>
        <color indexed="63"/>
      </left>
      <right>
        <color indexed="63"/>
      </right>
      <top style="double"/>
      <bottom>
        <color indexed="63"/>
      </bottom>
    </border>
    <border>
      <left style="thin"/>
      <right style="double"/>
      <top style="double"/>
      <bottom style="thin"/>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thin"/>
      <bottom style="medium"/>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color indexed="63"/>
      </left>
      <right style="medium"/>
      <top style="double"/>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hair"/>
      <top>
        <color indexed="63"/>
      </top>
      <bottom style="thin"/>
    </border>
    <border>
      <left>
        <color indexed="63"/>
      </left>
      <right style="hair"/>
      <top style="hair"/>
      <bottom>
        <color indexed="63"/>
      </bottom>
    </border>
    <border>
      <left style="hair"/>
      <right style="hair"/>
      <top style="hair"/>
      <bottom>
        <color indexed="63"/>
      </bottom>
    </border>
    <border>
      <left>
        <color indexed="63"/>
      </left>
      <right style="thin"/>
      <top style="hair"/>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style="thin"/>
      <top style="hair"/>
      <bottom style="thin"/>
    </border>
    <border>
      <left style="double"/>
      <right>
        <color indexed="63"/>
      </right>
      <top style="double"/>
      <bottom style="thin"/>
    </border>
    <border>
      <left style="medium"/>
      <right style="thin"/>
      <top style="double"/>
      <bottom>
        <color indexed="63"/>
      </bottom>
    </border>
    <border>
      <left style="medium"/>
      <right style="thin"/>
      <top>
        <color indexed="63"/>
      </top>
      <bottom style="thin"/>
    </border>
    <border>
      <left>
        <color indexed="63"/>
      </left>
      <right style="hair"/>
      <top style="double"/>
      <bottom style="thin"/>
    </border>
    <border>
      <left style="hair"/>
      <right>
        <color indexed="63"/>
      </right>
      <top style="double"/>
      <bottom style="hair"/>
    </border>
    <border>
      <left>
        <color indexed="63"/>
      </left>
      <right style="hair"/>
      <top style="double"/>
      <bottom style="hair"/>
    </border>
    <border>
      <left style="hair"/>
      <right style="hair"/>
      <top style="double"/>
      <bottom>
        <color indexed="63"/>
      </bottom>
    </border>
    <border>
      <left style="hair"/>
      <right>
        <color indexed="63"/>
      </right>
      <top style="double"/>
      <bottom>
        <color indexed="63"/>
      </bottom>
    </border>
    <border>
      <left style="hair"/>
      <right>
        <color indexed="63"/>
      </right>
      <top style="hair"/>
      <bottom>
        <color indexed="63"/>
      </bottom>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double"/>
      <bottom/>
    </border>
    <border>
      <left/>
      <right/>
      <top style="double"/>
      <bottom/>
    </border>
    <border>
      <left style="thin"/>
      <right/>
      <top style="double"/>
      <bottom/>
    </border>
    <border>
      <left style="thin"/>
      <right/>
      <top style="double"/>
      <bottom style="thin"/>
    </border>
    <border>
      <left/>
      <right/>
      <top style="double"/>
      <bottom style="thin"/>
    </border>
    <border>
      <left/>
      <right style="thin"/>
      <top style="double"/>
      <bottom style="thin"/>
    </border>
    <border>
      <left style="thin"/>
      <right style="thin"/>
      <top/>
      <bottom/>
    </border>
    <border>
      <left style="thin"/>
      <right/>
      <top/>
      <bottom/>
    </border>
    <border>
      <left style="thin"/>
      <right style="thin"/>
      <top/>
      <bottom style="thin"/>
    </border>
    <border>
      <left/>
      <right/>
      <top/>
      <bottom style="thin"/>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5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873">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7" applyNumberFormat="1" applyFont="1" applyFill="1" applyAlignment="1">
      <alignment vertical="center"/>
      <protection/>
    </xf>
    <xf numFmtId="0" fontId="1" fillId="0" borderId="0" xfId="0" applyFont="1" applyFill="1" applyAlignment="1">
      <alignment vertical="center" wrapText="1"/>
    </xf>
    <xf numFmtId="49" fontId="1" fillId="0" borderId="0" xfId="57" applyNumberFormat="1" applyFont="1" applyFill="1" applyAlignment="1">
      <alignment/>
      <protection/>
    </xf>
    <xf numFmtId="0" fontId="1" fillId="0" borderId="0" xfId="57" applyFont="1" applyFill="1" applyAlignment="1">
      <alignment vertical="center" wrapText="1"/>
      <protection/>
    </xf>
    <xf numFmtId="0" fontId="1" fillId="0" borderId="0" xfId="57" applyFont="1" applyFill="1" applyAlignment="1">
      <alignment vertical="center"/>
      <protection/>
    </xf>
    <xf numFmtId="0" fontId="1" fillId="2" borderId="0" xfId="0" applyFont="1" applyFill="1" applyAlignment="1">
      <alignment vertical="center"/>
    </xf>
    <xf numFmtId="49" fontId="1" fillId="2" borderId="0" xfId="57" applyNumberFormat="1" applyFont="1" applyFill="1" applyAlignment="1">
      <alignment vertical="center"/>
      <protection/>
    </xf>
    <xf numFmtId="49" fontId="1" fillId="2" borderId="0" xfId="57" applyNumberFormat="1" applyFont="1" applyFill="1" applyAlignment="1">
      <alignment/>
      <protection/>
    </xf>
    <xf numFmtId="0" fontId="1" fillId="2" borderId="0" xfId="0" applyFont="1" applyFill="1" applyAlignment="1">
      <alignment vertical="center" wrapText="1"/>
    </xf>
    <xf numFmtId="0" fontId="1" fillId="2" borderId="0" xfId="57" applyFont="1" applyFill="1" applyAlignment="1">
      <alignment vertical="center" wrapText="1"/>
      <protection/>
    </xf>
    <xf numFmtId="0" fontId="1" fillId="2" borderId="0" xfId="57" applyFont="1" applyFill="1" applyAlignment="1">
      <alignment vertical="center"/>
      <protection/>
    </xf>
    <xf numFmtId="0" fontId="0" fillId="0" borderId="0" xfId="21">
      <alignment/>
      <protection/>
    </xf>
    <xf numFmtId="0" fontId="1" fillId="0" borderId="0" xfId="21" applyFont="1" applyAlignment="1">
      <alignment vertical="center"/>
      <protection/>
    </xf>
    <xf numFmtId="0" fontId="1" fillId="0" borderId="0" xfId="21" applyFont="1" applyBorder="1" applyAlignment="1">
      <alignment vertical="center"/>
      <protection/>
    </xf>
    <xf numFmtId="0" fontId="7" fillId="0" borderId="0" xfId="21" applyFont="1" applyAlignment="1">
      <alignment vertical="center"/>
      <protection/>
    </xf>
    <xf numFmtId="0" fontId="1" fillId="0" borderId="1" xfId="21" applyFont="1" applyBorder="1" applyAlignment="1">
      <alignment vertical="center"/>
      <protection/>
    </xf>
    <xf numFmtId="0" fontId="1" fillId="0" borderId="1" xfId="21" applyFont="1" applyBorder="1" applyAlignment="1">
      <alignment horizontal="right" vertical="center"/>
      <protection/>
    </xf>
    <xf numFmtId="0" fontId="1" fillId="0" borderId="2" xfId="21" applyFont="1" applyBorder="1" applyAlignment="1">
      <alignment vertical="center"/>
      <protection/>
    </xf>
    <xf numFmtId="0" fontId="1" fillId="0" borderId="0" xfId="21" applyFont="1" applyBorder="1" applyAlignment="1">
      <alignment horizontal="center" vertical="center"/>
      <protection/>
    </xf>
    <xf numFmtId="0" fontId="1" fillId="0" borderId="3" xfId="21" applyFont="1" applyBorder="1" applyAlignment="1">
      <alignment horizontal="distributed" vertical="center"/>
      <protection/>
    </xf>
    <xf numFmtId="0" fontId="1" fillId="0" borderId="3" xfId="21" applyFont="1" applyBorder="1" applyAlignment="1">
      <alignment horizontal="center" vertical="center"/>
      <protection/>
    </xf>
    <xf numFmtId="0" fontId="1" fillId="0" borderId="2" xfId="21" applyFont="1" applyBorder="1" applyAlignment="1">
      <alignment horizontal="center" vertical="center"/>
      <protection/>
    </xf>
    <xf numFmtId="0" fontId="1" fillId="0" borderId="0" xfId="21" applyFont="1" applyBorder="1" applyAlignment="1">
      <alignment horizontal="distributed" vertical="center"/>
      <protection/>
    </xf>
    <xf numFmtId="0" fontId="0" fillId="0" borderId="0" xfId="21" applyBorder="1" applyAlignment="1">
      <alignment vertical="center"/>
      <protection/>
    </xf>
    <xf numFmtId="0" fontId="1" fillId="0" borderId="4" xfId="21" applyFont="1" applyBorder="1" applyAlignment="1">
      <alignment horizontal="center" vertical="center"/>
      <protection/>
    </xf>
    <xf numFmtId="0" fontId="1" fillId="0" borderId="4" xfId="21" applyFont="1" applyBorder="1" applyAlignment="1">
      <alignment horizontal="distributed" vertical="center"/>
      <protection/>
    </xf>
    <xf numFmtId="0" fontId="1" fillId="0" borderId="5" xfId="21" applyFont="1" applyBorder="1" applyAlignment="1">
      <alignment horizontal="distributed" vertical="center"/>
      <protection/>
    </xf>
    <xf numFmtId="0" fontId="1" fillId="0" borderId="4" xfId="21" applyFont="1" applyBorder="1" applyAlignment="1">
      <alignment horizontal="distributed" vertical="center"/>
      <protection/>
    </xf>
    <xf numFmtId="38" fontId="1" fillId="0" borderId="4" xfId="17" applyFont="1" applyBorder="1" applyAlignment="1">
      <alignment horizontal="center" vertical="center"/>
    </xf>
    <xf numFmtId="0" fontId="1" fillId="0" borderId="0" xfId="21" applyFont="1" applyAlignment="1">
      <alignment horizontal="distributed"/>
      <protection/>
    </xf>
    <xf numFmtId="0" fontId="1" fillId="0" borderId="5" xfId="21" applyFont="1" applyBorder="1" applyAlignment="1">
      <alignment horizontal="center" vertical="center"/>
      <protection/>
    </xf>
    <xf numFmtId="0" fontId="1" fillId="0" borderId="6" xfId="21" applyFont="1" applyBorder="1" applyAlignment="1">
      <alignment vertical="center"/>
      <protection/>
    </xf>
    <xf numFmtId="0" fontId="1" fillId="0" borderId="7" xfId="21" applyFont="1" applyBorder="1" applyAlignment="1">
      <alignment horizontal="center" vertical="center"/>
      <protection/>
    </xf>
    <xf numFmtId="0" fontId="1" fillId="0" borderId="8" xfId="21" applyFont="1" applyBorder="1" applyAlignment="1">
      <alignment horizontal="distributed" vertical="center"/>
      <protection/>
    </xf>
    <xf numFmtId="0" fontId="1" fillId="0" borderId="8" xfId="21" applyFont="1" applyBorder="1" applyAlignment="1">
      <alignment horizontal="center" vertical="center"/>
      <protection/>
    </xf>
    <xf numFmtId="0" fontId="1" fillId="0" borderId="6" xfId="21" applyFont="1" applyBorder="1" applyAlignment="1">
      <alignment horizontal="center" vertical="center"/>
      <protection/>
    </xf>
    <xf numFmtId="0" fontId="1" fillId="0" borderId="7" xfId="21" applyFont="1" applyBorder="1" applyAlignment="1">
      <alignment horizontal="distributed" vertical="center"/>
      <protection/>
    </xf>
    <xf numFmtId="38" fontId="1" fillId="0" borderId="5" xfId="17" applyFont="1" applyBorder="1" applyAlignment="1">
      <alignment/>
    </xf>
    <xf numFmtId="38" fontId="1" fillId="0" borderId="9" xfId="17" applyFont="1" applyBorder="1" applyAlignment="1">
      <alignment/>
    </xf>
    <xf numFmtId="38" fontId="1" fillId="0" borderId="10" xfId="17" applyFont="1" applyBorder="1" applyAlignment="1">
      <alignment/>
    </xf>
    <xf numFmtId="0" fontId="8" fillId="0" borderId="0" xfId="21" applyFont="1">
      <alignment/>
      <protection/>
    </xf>
    <xf numFmtId="0" fontId="10" fillId="0" borderId="4" xfId="21" applyFont="1" applyBorder="1" applyAlignment="1">
      <alignment horizontal="distributed" vertical="center"/>
      <protection/>
    </xf>
    <xf numFmtId="3" fontId="9" fillId="0" borderId="3" xfId="21" applyNumberFormat="1" applyFont="1" applyBorder="1" applyAlignment="1">
      <alignment vertical="center"/>
      <protection/>
    </xf>
    <xf numFmtId="3" fontId="9" fillId="0" borderId="0" xfId="21" applyNumberFormat="1" applyFont="1" applyBorder="1" applyAlignment="1">
      <alignment vertical="center"/>
      <protection/>
    </xf>
    <xf numFmtId="3" fontId="9" fillId="0" borderId="11" xfId="21" applyNumberFormat="1" applyFont="1" applyBorder="1" applyAlignment="1">
      <alignment vertical="center"/>
      <protection/>
    </xf>
    <xf numFmtId="0" fontId="8" fillId="0" borderId="0" xfId="21" applyFont="1" applyBorder="1" applyAlignment="1">
      <alignment vertical="center"/>
      <protection/>
    </xf>
    <xf numFmtId="0" fontId="11" fillId="0" borderId="0" xfId="21" applyFont="1">
      <alignment/>
      <protection/>
    </xf>
    <xf numFmtId="0" fontId="9" fillId="0" borderId="4" xfId="21" applyFont="1" applyBorder="1" applyAlignment="1">
      <alignment horizontal="distributed" vertical="center"/>
      <protection/>
    </xf>
    <xf numFmtId="3" fontId="9" fillId="0" borderId="3" xfId="21" applyNumberFormat="1" applyFont="1" applyBorder="1" applyAlignment="1">
      <alignment horizontal="right" vertical="center"/>
      <protection/>
    </xf>
    <xf numFmtId="3" fontId="9" fillId="0" borderId="0" xfId="21" applyNumberFormat="1" applyFont="1" applyBorder="1" applyAlignment="1">
      <alignment horizontal="right" vertical="center"/>
      <protection/>
    </xf>
    <xf numFmtId="3" fontId="9" fillId="0" borderId="11" xfId="21" applyNumberFormat="1" applyFont="1" applyBorder="1" applyAlignment="1">
      <alignment horizontal="right" vertical="center"/>
      <protection/>
    </xf>
    <xf numFmtId="0" fontId="12" fillId="0" borderId="0" xfId="21" applyFont="1" applyBorder="1" applyAlignment="1">
      <alignment vertical="center"/>
      <protection/>
    </xf>
    <xf numFmtId="0" fontId="1" fillId="0" borderId="4" xfId="21" applyFont="1" applyBorder="1" applyAlignment="1">
      <alignment vertical="center"/>
      <protection/>
    </xf>
    <xf numFmtId="3" fontId="1" fillId="0" borderId="3" xfId="21" applyNumberFormat="1" applyFont="1" applyBorder="1" applyAlignment="1">
      <alignment horizontal="right" vertical="center"/>
      <protection/>
    </xf>
    <xf numFmtId="3" fontId="1" fillId="0" borderId="0" xfId="21" applyNumberFormat="1" applyFont="1" applyBorder="1" applyAlignment="1">
      <alignment horizontal="right" vertical="center"/>
      <protection/>
    </xf>
    <xf numFmtId="3" fontId="1" fillId="0" borderId="11" xfId="21" applyNumberFormat="1" applyFont="1" applyBorder="1" applyAlignment="1">
      <alignment horizontal="right" vertical="center"/>
      <protection/>
    </xf>
    <xf numFmtId="41" fontId="1" fillId="0" borderId="0" xfId="21" applyNumberFormat="1" applyFont="1" applyBorder="1" applyAlignment="1">
      <alignment horizontal="right" vertical="center"/>
      <protection/>
    </xf>
    <xf numFmtId="41" fontId="1" fillId="0" borderId="0" xfId="21" applyNumberFormat="1" applyFont="1" applyFill="1" applyBorder="1" applyAlignment="1" applyProtection="1">
      <alignment vertical="center"/>
      <protection/>
    </xf>
    <xf numFmtId="0" fontId="1" fillId="0" borderId="0" xfId="21" applyNumberFormat="1" applyFont="1" applyFill="1" applyBorder="1" applyAlignment="1" applyProtection="1">
      <alignment vertical="center"/>
      <protection/>
    </xf>
    <xf numFmtId="41" fontId="1" fillId="0" borderId="11" xfId="21" applyNumberFormat="1" applyFont="1" applyFill="1" applyBorder="1" applyAlignment="1" applyProtection="1">
      <alignment vertical="center"/>
      <protection/>
    </xf>
    <xf numFmtId="0" fontId="0" fillId="0" borderId="0" xfId="21" applyFill="1">
      <alignment/>
      <protection/>
    </xf>
    <xf numFmtId="0" fontId="1" fillId="0" borderId="4" xfId="21" applyFont="1" applyFill="1" applyBorder="1" applyAlignment="1">
      <alignment horizontal="distributed" vertical="center"/>
      <protection/>
    </xf>
    <xf numFmtId="3" fontId="1" fillId="0" borderId="3" xfId="21" applyNumberFormat="1" applyFont="1" applyFill="1" applyBorder="1" applyAlignment="1">
      <alignment horizontal="right" vertical="center"/>
      <protection/>
    </xf>
    <xf numFmtId="41" fontId="1" fillId="0" borderId="0" xfId="21" applyNumberFormat="1" applyFont="1" applyFill="1" applyBorder="1" applyAlignment="1">
      <alignment horizontal="right" vertical="center"/>
      <protection/>
    </xf>
    <xf numFmtId="0" fontId="1" fillId="0" borderId="0" xfId="21" applyFont="1" applyFill="1" applyBorder="1" applyAlignment="1">
      <alignment vertical="center"/>
      <protection/>
    </xf>
    <xf numFmtId="177" fontId="1" fillId="0" borderId="0" xfId="21" applyNumberFormat="1" applyFont="1" applyFill="1" applyBorder="1" applyAlignment="1">
      <alignment horizontal="right" vertical="center"/>
      <protection/>
    </xf>
    <xf numFmtId="41" fontId="1" fillId="0" borderId="11" xfId="21" applyNumberFormat="1" applyFont="1" applyFill="1" applyBorder="1" applyAlignment="1" applyProtection="1">
      <alignment horizontal="right" vertical="center"/>
      <protection/>
    </xf>
    <xf numFmtId="0" fontId="1" fillId="0" borderId="6" xfId="21" applyFont="1" applyBorder="1" applyAlignment="1">
      <alignment horizontal="distributed" vertical="center"/>
      <protection/>
    </xf>
    <xf numFmtId="3" fontId="1" fillId="0" borderId="8" xfId="21" applyNumberFormat="1" applyFont="1" applyBorder="1" applyAlignment="1">
      <alignment horizontal="right" vertical="center"/>
      <protection/>
    </xf>
    <xf numFmtId="41" fontId="1" fillId="0" borderId="7" xfId="21" applyNumberFormat="1" applyFont="1" applyBorder="1" applyAlignment="1">
      <alignment horizontal="right" vertical="center"/>
      <protection/>
    </xf>
    <xf numFmtId="41" fontId="1" fillId="0" borderId="7" xfId="21" applyNumberFormat="1" applyFont="1" applyFill="1" applyBorder="1" applyAlignment="1" applyProtection="1">
      <alignment vertical="center"/>
      <protection/>
    </xf>
    <xf numFmtId="0" fontId="1" fillId="0" borderId="7" xfId="21" applyNumberFormat="1" applyFont="1" applyFill="1" applyBorder="1" applyAlignment="1" applyProtection="1">
      <alignment vertical="center"/>
      <protection/>
    </xf>
    <xf numFmtId="41" fontId="1" fillId="0" borderId="12" xfId="21" applyNumberFormat="1" applyFont="1" applyFill="1" applyBorder="1" applyAlignment="1" applyProtection="1">
      <alignment vertical="center"/>
      <protection/>
    </xf>
    <xf numFmtId="0" fontId="1" fillId="0" borderId="0" xfId="21" applyFont="1" applyBorder="1" applyAlignment="1">
      <alignment horizontal="left" vertical="center"/>
      <protection/>
    </xf>
    <xf numFmtId="3" fontId="1" fillId="0" borderId="0" xfId="21" applyNumberFormat="1" applyFont="1" applyBorder="1" applyAlignment="1">
      <alignment vertical="center"/>
      <protection/>
    </xf>
    <xf numFmtId="38" fontId="1" fillId="0" borderId="0" xfId="17" applyFont="1" applyAlignment="1">
      <alignment vertical="center"/>
    </xf>
    <xf numFmtId="38" fontId="7" fillId="0" borderId="0" xfId="17" applyFont="1" applyAlignment="1">
      <alignment vertical="center"/>
    </xf>
    <xf numFmtId="0" fontId="1" fillId="0" borderId="0" xfId="22" applyFont="1" applyAlignment="1">
      <alignment vertical="center"/>
      <protection/>
    </xf>
    <xf numFmtId="38" fontId="1" fillId="0" borderId="0" xfId="17" applyFont="1" applyAlignment="1">
      <alignment horizontal="right" vertical="center"/>
    </xf>
    <xf numFmtId="38" fontId="1" fillId="0" borderId="0" xfId="17" applyFont="1" applyBorder="1" applyAlignment="1">
      <alignment vertical="center"/>
    </xf>
    <xf numFmtId="38" fontId="1" fillId="0" borderId="13" xfId="17" applyFont="1" applyBorder="1" applyAlignment="1">
      <alignment horizontal="distributed" vertical="center"/>
    </xf>
    <xf numFmtId="38" fontId="1" fillId="0" borderId="13" xfId="17" applyFont="1" applyBorder="1" applyAlignment="1">
      <alignment horizontal="center" vertical="center"/>
    </xf>
    <xf numFmtId="38" fontId="9" fillId="0" borderId="14" xfId="17" applyFont="1" applyBorder="1" applyAlignment="1">
      <alignment horizontal="center" vertical="center"/>
    </xf>
    <xf numFmtId="38" fontId="1" fillId="0" borderId="15" xfId="17" applyFont="1" applyBorder="1" applyAlignment="1">
      <alignment horizontal="distributed" vertical="center"/>
    </xf>
    <xf numFmtId="38" fontId="9" fillId="0" borderId="13" xfId="17" applyFont="1" applyBorder="1" applyAlignment="1">
      <alignment horizontal="center" vertical="center"/>
    </xf>
    <xf numFmtId="38" fontId="9" fillId="0" borderId="4" xfId="17" applyFont="1" applyBorder="1" applyAlignment="1">
      <alignment horizontal="distributed" vertical="center"/>
    </xf>
    <xf numFmtId="38" fontId="9" fillId="0" borderId="3" xfId="17" applyFont="1" applyBorder="1" applyAlignment="1">
      <alignment horizontal="right" vertical="center"/>
    </xf>
    <xf numFmtId="38" fontId="9" fillId="0" borderId="9" xfId="17" applyFont="1" applyBorder="1" applyAlignment="1">
      <alignment horizontal="right" vertical="center"/>
    </xf>
    <xf numFmtId="38" fontId="9" fillId="0" borderId="0" xfId="17" applyFont="1" applyBorder="1" applyAlignment="1">
      <alignment horizontal="right" vertical="center"/>
    </xf>
    <xf numFmtId="38" fontId="1" fillId="0" borderId="16" xfId="17" applyFont="1" applyBorder="1" applyAlignment="1">
      <alignment horizontal="distributed" vertical="center"/>
    </xf>
    <xf numFmtId="38" fontId="1" fillId="0" borderId="3" xfId="17" applyFont="1" applyBorder="1" applyAlignment="1">
      <alignment vertical="center"/>
    </xf>
    <xf numFmtId="38" fontId="1" fillId="0" borderId="9" xfId="17" applyFont="1" applyBorder="1" applyAlignment="1">
      <alignment vertical="center"/>
    </xf>
    <xf numFmtId="38" fontId="9" fillId="0" borderId="11" xfId="17" applyFont="1" applyBorder="1" applyAlignment="1">
      <alignment vertical="center"/>
    </xf>
    <xf numFmtId="38" fontId="13" fillId="0" borderId="4" xfId="17" applyFont="1" applyBorder="1" applyAlignment="1">
      <alignment horizontal="distributed" vertical="center"/>
    </xf>
    <xf numFmtId="38" fontId="13" fillId="0" borderId="3" xfId="17" applyFont="1" applyBorder="1" applyAlignment="1">
      <alignment horizontal="center" vertical="center"/>
    </xf>
    <xf numFmtId="38" fontId="13" fillId="0" borderId="0" xfId="17" applyFont="1" applyBorder="1" applyAlignment="1">
      <alignment horizontal="center" vertical="center"/>
    </xf>
    <xf numFmtId="38" fontId="9" fillId="0" borderId="0" xfId="17" applyFont="1" applyBorder="1" applyAlignment="1">
      <alignment horizontal="center" vertical="center"/>
    </xf>
    <xf numFmtId="38" fontId="13" fillId="0" borderId="4" xfId="17" applyFont="1" applyBorder="1" applyAlignment="1">
      <alignment vertical="center"/>
    </xf>
    <xf numFmtId="38" fontId="13" fillId="0" borderId="3" xfId="17" applyFont="1" applyBorder="1" applyAlignment="1">
      <alignment vertical="center"/>
    </xf>
    <xf numFmtId="38" fontId="13" fillId="0" borderId="0" xfId="17" applyFont="1" applyBorder="1" applyAlignment="1">
      <alignment vertical="center"/>
    </xf>
    <xf numFmtId="38" fontId="9" fillId="0" borderId="0" xfId="17" applyFont="1" applyBorder="1" applyAlignment="1">
      <alignment vertical="center"/>
    </xf>
    <xf numFmtId="38" fontId="1" fillId="0" borderId="16" xfId="17" applyFont="1" applyBorder="1" applyAlignment="1">
      <alignment vertical="center"/>
    </xf>
    <xf numFmtId="38" fontId="9" fillId="0" borderId="3" xfId="17" applyFont="1" applyBorder="1" applyAlignment="1">
      <alignment horizontal="distributed" vertical="center"/>
    </xf>
    <xf numFmtId="38" fontId="9" fillId="0" borderId="0" xfId="17" applyFont="1" applyBorder="1" applyAlignment="1">
      <alignment horizontal="distributed" vertical="center"/>
    </xf>
    <xf numFmtId="38" fontId="1" fillId="0" borderId="4" xfId="17" applyFont="1" applyBorder="1" applyAlignment="1">
      <alignment vertical="center"/>
    </xf>
    <xf numFmtId="38" fontId="1" fillId="0" borderId="4" xfId="17" applyFont="1" applyBorder="1" applyAlignment="1">
      <alignment horizontal="distributed" vertical="center"/>
    </xf>
    <xf numFmtId="38" fontId="1" fillId="0" borderId="3" xfId="17" applyFont="1" applyBorder="1" applyAlignment="1">
      <alignment horizontal="right" vertical="center"/>
    </xf>
    <xf numFmtId="38" fontId="1" fillId="0" borderId="0" xfId="17" applyFont="1" applyBorder="1" applyAlignment="1">
      <alignment horizontal="right" vertical="center"/>
    </xf>
    <xf numFmtId="38" fontId="1" fillId="0" borderId="6" xfId="17" applyFont="1" applyBorder="1" applyAlignment="1">
      <alignment vertical="center"/>
    </xf>
    <xf numFmtId="38" fontId="1" fillId="0" borderId="8" xfId="17" applyFont="1" applyBorder="1" applyAlignment="1">
      <alignment vertical="center"/>
    </xf>
    <xf numFmtId="38" fontId="1" fillId="0" borderId="7" xfId="17" applyFont="1" applyBorder="1" applyAlignment="1">
      <alignment vertical="center"/>
    </xf>
    <xf numFmtId="38" fontId="9" fillId="0" borderId="7" xfId="17" applyFont="1" applyBorder="1" applyAlignment="1">
      <alignment vertical="center"/>
    </xf>
    <xf numFmtId="38" fontId="1" fillId="0" borderId="17" xfId="17" applyFont="1" applyBorder="1" applyAlignment="1">
      <alignment horizontal="distributed" vertical="center"/>
    </xf>
    <xf numFmtId="38" fontId="9" fillId="0" borderId="12" xfId="17" applyFont="1" applyBorder="1" applyAlignment="1">
      <alignment vertical="center"/>
    </xf>
    <xf numFmtId="38" fontId="1" fillId="0" borderId="0" xfId="17" applyFont="1" applyBorder="1" applyAlignment="1">
      <alignment horizontal="left" vertical="center"/>
    </xf>
    <xf numFmtId="180" fontId="1" fillId="0" borderId="0" xfId="22" applyNumberFormat="1" applyFont="1" applyBorder="1" applyAlignment="1">
      <alignment vertical="center"/>
      <protection/>
    </xf>
    <xf numFmtId="180" fontId="9" fillId="0" borderId="5" xfId="23" applyNumberFormat="1" applyFont="1" applyFill="1" applyBorder="1" applyAlignment="1">
      <alignment vertical="center"/>
      <protection/>
    </xf>
    <xf numFmtId="41" fontId="9" fillId="0" borderId="9" xfId="23" applyNumberFormat="1" applyFont="1" applyFill="1" applyBorder="1" applyAlignment="1">
      <alignment horizontal="right" vertical="center"/>
      <protection/>
    </xf>
    <xf numFmtId="180" fontId="13" fillId="0" borderId="3" xfId="23" applyNumberFormat="1" applyFont="1" applyFill="1" applyBorder="1" applyAlignment="1">
      <alignment vertical="center"/>
      <protection/>
    </xf>
    <xf numFmtId="38" fontId="9" fillId="0" borderId="11" xfId="17" applyFont="1" applyBorder="1" applyAlignment="1">
      <alignment horizontal="distributed" vertical="center"/>
    </xf>
    <xf numFmtId="180" fontId="9" fillId="0" borderId="3" xfId="23" applyNumberFormat="1" applyFont="1" applyFill="1" applyBorder="1" applyAlignment="1">
      <alignment vertical="center"/>
      <protection/>
    </xf>
    <xf numFmtId="41" fontId="9" fillId="0" borderId="0" xfId="17" applyNumberFormat="1" applyFont="1" applyBorder="1" applyAlignment="1">
      <alignment horizontal="right" vertical="center"/>
    </xf>
    <xf numFmtId="41" fontId="9" fillId="0" borderId="0" xfId="17" applyNumberFormat="1" applyFont="1" applyFill="1" applyBorder="1" applyAlignment="1">
      <alignment horizontal="right" vertical="center"/>
    </xf>
    <xf numFmtId="41" fontId="9" fillId="0" borderId="11" xfId="17" applyNumberFormat="1" applyFont="1" applyBorder="1" applyAlignment="1">
      <alignment horizontal="right" vertical="center"/>
    </xf>
    <xf numFmtId="38" fontId="1" fillId="0" borderId="11" xfId="17" applyFont="1" applyBorder="1" applyAlignment="1">
      <alignment vertical="center"/>
    </xf>
    <xf numFmtId="38" fontId="1" fillId="0" borderId="11" xfId="17" applyFont="1" applyBorder="1" applyAlignment="1">
      <alignment horizontal="distributed" vertical="center"/>
    </xf>
    <xf numFmtId="41" fontId="1" fillId="0" borderId="3" xfId="17" applyNumberFormat="1" applyFont="1" applyBorder="1" applyAlignment="1">
      <alignment vertical="center"/>
    </xf>
    <xf numFmtId="41" fontId="1" fillId="0" borderId="0" xfId="17" applyNumberFormat="1" applyFont="1" applyFill="1" applyBorder="1" applyAlignment="1">
      <alignment vertical="center"/>
    </xf>
    <xf numFmtId="41" fontId="1" fillId="0" borderId="11" xfId="17" applyNumberFormat="1" applyFont="1" applyFill="1" applyBorder="1" applyAlignment="1">
      <alignment vertical="center"/>
    </xf>
    <xf numFmtId="38" fontId="1" fillId="0" borderId="0" xfId="17" applyFont="1" applyFill="1" applyBorder="1" applyAlignment="1">
      <alignment vertical="center"/>
    </xf>
    <xf numFmtId="41" fontId="1" fillId="0" borderId="11" xfId="17" applyNumberFormat="1" applyFont="1" applyBorder="1" applyAlignment="1">
      <alignment horizontal="right" vertical="center"/>
    </xf>
    <xf numFmtId="41" fontId="1" fillId="0" borderId="11" xfId="17" applyNumberFormat="1" applyFont="1" applyFill="1" applyBorder="1" applyAlignment="1">
      <alignment horizontal="right" vertical="center"/>
    </xf>
    <xf numFmtId="38" fontId="1" fillId="0" borderId="12" xfId="17" applyFont="1" applyBorder="1" applyAlignment="1">
      <alignment horizontal="distributed" vertical="center"/>
    </xf>
    <xf numFmtId="41" fontId="1" fillId="0" borderId="8" xfId="17" applyNumberFormat="1" applyFont="1" applyBorder="1" applyAlignment="1">
      <alignment vertical="center"/>
    </xf>
    <xf numFmtId="41" fontId="1" fillId="0" borderId="7" xfId="17" applyNumberFormat="1" applyFont="1" applyFill="1" applyBorder="1" applyAlignment="1">
      <alignment vertical="center"/>
    </xf>
    <xf numFmtId="41" fontId="1" fillId="0" borderId="12" xfId="17" applyNumberFormat="1" applyFont="1" applyFill="1" applyBorder="1" applyAlignment="1">
      <alignment horizontal="right" vertical="center"/>
    </xf>
    <xf numFmtId="0" fontId="1" fillId="0" borderId="0" xfId="24" applyFont="1">
      <alignment/>
      <protection/>
    </xf>
    <xf numFmtId="0" fontId="7" fillId="0" borderId="0" xfId="24" applyFont="1">
      <alignment/>
      <protection/>
    </xf>
    <xf numFmtId="38" fontId="1" fillId="0" borderId="0" xfId="17" applyFont="1" applyAlignment="1">
      <alignment/>
    </xf>
    <xf numFmtId="0" fontId="1" fillId="0" borderId="0" xfId="24" applyFont="1" applyBorder="1">
      <alignment/>
      <protection/>
    </xf>
    <xf numFmtId="38" fontId="14" fillId="0" borderId="0" xfId="17" applyFont="1" applyAlignment="1">
      <alignment/>
    </xf>
    <xf numFmtId="0" fontId="14" fillId="0" borderId="0" xfId="24" applyFont="1">
      <alignment/>
      <protection/>
    </xf>
    <xf numFmtId="0" fontId="1" fillId="0" borderId="0" xfId="24" applyFont="1" applyAlignment="1">
      <alignment horizontal="right"/>
      <protection/>
    </xf>
    <xf numFmtId="0" fontId="1" fillId="0" borderId="18" xfId="24" applyFont="1" applyBorder="1" applyAlignment="1">
      <alignment horizontal="center" vertical="center"/>
      <protection/>
    </xf>
    <xf numFmtId="38" fontId="1" fillId="0" borderId="18" xfId="17" applyFont="1" applyBorder="1" applyAlignment="1">
      <alignment horizontal="center" vertical="center"/>
    </xf>
    <xf numFmtId="0" fontId="1" fillId="0" borderId="18" xfId="24" applyFont="1" applyBorder="1" applyAlignment="1">
      <alignment horizontal="center"/>
      <protection/>
    </xf>
    <xf numFmtId="0" fontId="13" fillId="0" borderId="0" xfId="24" applyFont="1">
      <alignment/>
      <protection/>
    </xf>
    <xf numFmtId="38" fontId="9" fillId="0" borderId="5" xfId="17" applyFont="1" applyBorder="1" applyAlignment="1">
      <alignment horizontal="right" vertical="center"/>
    </xf>
    <xf numFmtId="38" fontId="9" fillId="0" borderId="10" xfId="17" applyFont="1" applyBorder="1" applyAlignment="1">
      <alignment horizontal="right" vertical="center"/>
    </xf>
    <xf numFmtId="0" fontId="9" fillId="0" borderId="3" xfId="24" applyFont="1" applyBorder="1" applyAlignment="1">
      <alignment horizontal="distributed"/>
      <protection/>
    </xf>
    <xf numFmtId="0" fontId="9" fillId="0" borderId="0" xfId="24" applyFont="1" applyBorder="1" applyAlignment="1">
      <alignment horizontal="distributed"/>
      <protection/>
    </xf>
    <xf numFmtId="38" fontId="9" fillId="0" borderId="3" xfId="17" applyFont="1" applyBorder="1" applyAlignment="1">
      <alignment horizontal="right"/>
    </xf>
    <xf numFmtId="38" fontId="9" fillId="0" borderId="0" xfId="17" applyFont="1" applyBorder="1" applyAlignment="1">
      <alignment horizontal="right"/>
    </xf>
    <xf numFmtId="38" fontId="9" fillId="0" borderId="3" xfId="17" applyFont="1" applyBorder="1" applyAlignment="1">
      <alignment vertical="center"/>
    </xf>
    <xf numFmtId="180" fontId="9" fillId="0" borderId="0" xfId="17" applyNumberFormat="1" applyFont="1" applyBorder="1" applyAlignment="1">
      <alignment vertical="center"/>
    </xf>
    <xf numFmtId="38" fontId="9" fillId="0" borderId="3" xfId="17" applyFont="1" applyBorder="1" applyAlignment="1">
      <alignment horizontal="center" vertical="center"/>
    </xf>
    <xf numFmtId="0" fontId="1" fillId="0" borderId="3" xfId="24" applyFont="1" applyBorder="1">
      <alignment/>
      <protection/>
    </xf>
    <xf numFmtId="0" fontId="1" fillId="0" borderId="11" xfId="24" applyFont="1" applyBorder="1" applyAlignment="1">
      <alignment vertical="center"/>
      <protection/>
    </xf>
    <xf numFmtId="38" fontId="1" fillId="0" borderId="0" xfId="17" applyFont="1" applyBorder="1" applyAlignment="1">
      <alignment/>
    </xf>
    <xf numFmtId="38" fontId="15" fillId="0" borderId="0" xfId="17" applyFont="1" applyBorder="1" applyAlignment="1">
      <alignment vertical="center"/>
    </xf>
    <xf numFmtId="180" fontId="1" fillId="0" borderId="0" xfId="24" applyNumberFormat="1" applyFont="1" applyBorder="1" applyAlignment="1">
      <alignment vertical="center"/>
      <protection/>
    </xf>
    <xf numFmtId="181" fontId="1" fillId="0" borderId="0" xfId="24" applyNumberFormat="1" applyFont="1" applyBorder="1" applyAlignment="1">
      <alignment vertical="center"/>
      <protection/>
    </xf>
    <xf numFmtId="0" fontId="1" fillId="0" borderId="11" xfId="24" applyFont="1" applyBorder="1">
      <alignment/>
      <protection/>
    </xf>
    <xf numFmtId="0" fontId="1" fillId="0" borderId="11" xfId="24" applyFont="1" applyBorder="1" applyAlignment="1">
      <alignment horizontal="distributed" vertical="center"/>
      <protection/>
    </xf>
    <xf numFmtId="180" fontId="1" fillId="0" borderId="0" xfId="17" applyNumberFormat="1" applyFont="1" applyBorder="1" applyAlignment="1">
      <alignment/>
    </xf>
    <xf numFmtId="180" fontId="1" fillId="0" borderId="0" xfId="24" applyNumberFormat="1" applyFont="1" applyFill="1" applyBorder="1">
      <alignment/>
      <protection/>
    </xf>
    <xf numFmtId="38" fontId="1" fillId="0" borderId="0" xfId="17" applyFont="1" applyFill="1" applyBorder="1" applyAlignment="1">
      <alignment/>
    </xf>
    <xf numFmtId="180" fontId="1" fillId="0" borderId="0" xfId="17" applyNumberFormat="1" applyFont="1" applyFill="1" applyBorder="1" applyAlignment="1">
      <alignment/>
    </xf>
    <xf numFmtId="180" fontId="1" fillId="0" borderId="11" xfId="17" applyNumberFormat="1" applyFont="1" applyBorder="1" applyAlignment="1">
      <alignment/>
    </xf>
    <xf numFmtId="0" fontId="1" fillId="0" borderId="8" xfId="24" applyFont="1" applyBorder="1">
      <alignment/>
      <protection/>
    </xf>
    <xf numFmtId="0" fontId="1" fillId="0" borderId="12" xfId="24" applyFont="1" applyBorder="1" applyAlignment="1">
      <alignment horizontal="distributed" vertical="center"/>
      <protection/>
    </xf>
    <xf numFmtId="38" fontId="1" fillId="0" borderId="8" xfId="17" applyFont="1" applyBorder="1" applyAlignment="1">
      <alignment horizontal="right" vertical="center"/>
    </xf>
    <xf numFmtId="38" fontId="1" fillId="0" borderId="7" xfId="17" applyFont="1" applyBorder="1" applyAlignment="1">
      <alignment horizontal="right" vertical="center"/>
    </xf>
    <xf numFmtId="180" fontId="1" fillId="0" borderId="7" xfId="17" applyNumberFormat="1" applyFont="1" applyBorder="1" applyAlignment="1">
      <alignment/>
    </xf>
    <xf numFmtId="180" fontId="1" fillId="0" borderId="7" xfId="24" applyNumberFormat="1" applyFont="1" applyFill="1" applyBorder="1">
      <alignment/>
      <protection/>
    </xf>
    <xf numFmtId="38" fontId="1" fillId="0" borderId="7" xfId="17" applyFont="1" applyFill="1" applyBorder="1" applyAlignment="1">
      <alignment/>
    </xf>
    <xf numFmtId="180" fontId="1" fillId="0" borderId="7" xfId="17" applyNumberFormat="1" applyFont="1" applyFill="1" applyBorder="1" applyAlignment="1">
      <alignment/>
    </xf>
    <xf numFmtId="180" fontId="1" fillId="0" borderId="12" xfId="17" applyNumberFormat="1" applyFont="1" applyBorder="1" applyAlignment="1">
      <alignment/>
    </xf>
    <xf numFmtId="0" fontId="1" fillId="0" borderId="0" xfId="25" applyFont="1">
      <alignment/>
      <protection/>
    </xf>
    <xf numFmtId="38" fontId="1" fillId="0" borderId="18" xfId="17" applyFont="1" applyBorder="1" applyAlignment="1">
      <alignment horizontal="distributed" vertical="center"/>
    </xf>
    <xf numFmtId="38" fontId="1" fillId="0" borderId="18" xfId="17" applyFont="1" applyBorder="1" applyAlignment="1">
      <alignment horizontal="distributed" vertical="center"/>
    </xf>
    <xf numFmtId="38" fontId="1" fillId="0" borderId="6" xfId="17" applyFont="1" applyBorder="1" applyAlignment="1">
      <alignment horizontal="distributed" vertical="center"/>
    </xf>
    <xf numFmtId="38" fontId="9" fillId="0" borderId="0" xfId="17" applyFont="1" applyAlignment="1">
      <alignment vertical="center"/>
    </xf>
    <xf numFmtId="38" fontId="9" fillId="0" borderId="19" xfId="17" applyFont="1" applyBorder="1" applyAlignment="1">
      <alignment horizontal="distributed" vertical="center"/>
    </xf>
    <xf numFmtId="38" fontId="9" fillId="0" borderId="5" xfId="17" applyFont="1" applyBorder="1" applyAlignment="1">
      <alignment vertical="center"/>
    </xf>
    <xf numFmtId="182" fontId="9" fillId="0" borderId="9" xfId="17" applyNumberFormat="1" applyFont="1" applyBorder="1" applyAlignment="1">
      <alignment vertical="center"/>
    </xf>
    <xf numFmtId="38" fontId="9" fillId="0" borderId="9" xfId="17" applyFont="1" applyBorder="1" applyAlignment="1">
      <alignment vertical="center"/>
    </xf>
    <xf numFmtId="183" fontId="9" fillId="0" borderId="9" xfId="17" applyNumberFormat="1" applyFont="1" applyBorder="1" applyAlignment="1">
      <alignment vertical="center"/>
    </xf>
    <xf numFmtId="183" fontId="9" fillId="0" borderId="10" xfId="17" applyNumberFormat="1" applyFont="1" applyBorder="1" applyAlignment="1">
      <alignment vertical="center"/>
    </xf>
    <xf numFmtId="182" fontId="9" fillId="0" borderId="0" xfId="17" applyNumberFormat="1" applyFont="1" applyBorder="1" applyAlignment="1">
      <alignment vertical="center"/>
    </xf>
    <xf numFmtId="183" fontId="9" fillId="0" borderId="0" xfId="17" applyNumberFormat="1" applyFont="1" applyBorder="1" applyAlignment="1">
      <alignment vertical="center"/>
    </xf>
    <xf numFmtId="183" fontId="9" fillId="0" borderId="11" xfId="17" applyNumberFormat="1" applyFont="1" applyBorder="1" applyAlignment="1">
      <alignment vertical="center"/>
    </xf>
    <xf numFmtId="38" fontId="15" fillId="0" borderId="0" xfId="17" applyFont="1" applyAlignment="1">
      <alignment vertical="center"/>
    </xf>
    <xf numFmtId="38" fontId="15" fillId="0" borderId="4" xfId="17" applyFont="1" applyBorder="1" applyAlignment="1">
      <alignment horizontal="distributed" vertical="center"/>
    </xf>
    <xf numFmtId="182" fontId="1" fillId="0" borderId="0" xfId="17" applyNumberFormat="1" applyFont="1" applyBorder="1" applyAlignment="1">
      <alignment vertical="center"/>
    </xf>
    <xf numFmtId="183" fontId="1" fillId="0" borderId="0" xfId="17" applyNumberFormat="1" applyFont="1" applyBorder="1" applyAlignment="1">
      <alignment vertical="center"/>
    </xf>
    <xf numFmtId="183" fontId="1" fillId="0" borderId="11" xfId="17" applyNumberFormat="1" applyFont="1" applyBorder="1" applyAlignment="1">
      <alignment vertical="center"/>
    </xf>
    <xf numFmtId="182" fontId="1" fillId="0" borderId="7" xfId="17" applyNumberFormat="1" applyFont="1" applyBorder="1" applyAlignment="1">
      <alignment vertical="center"/>
    </xf>
    <xf numFmtId="183" fontId="1" fillId="0" borderId="7" xfId="17" applyNumberFormat="1" applyFont="1" applyBorder="1" applyAlignment="1">
      <alignment vertical="center"/>
    </xf>
    <xf numFmtId="183" fontId="1" fillId="0" borderId="12" xfId="17" applyNumberFormat="1" applyFont="1" applyBorder="1" applyAlignment="1">
      <alignment vertical="center"/>
    </xf>
    <xf numFmtId="0" fontId="1" fillId="0" borderId="0" xfId="26" applyFont="1">
      <alignment/>
      <protection/>
    </xf>
    <xf numFmtId="0" fontId="7" fillId="0" borderId="0" xfId="26" applyFont="1">
      <alignment/>
      <protection/>
    </xf>
    <xf numFmtId="0" fontId="1" fillId="0" borderId="0" xfId="26" applyFont="1" applyAlignment="1">
      <alignment horizontal="right"/>
      <protection/>
    </xf>
    <xf numFmtId="0" fontId="1" fillId="0" borderId="20" xfId="26" applyFont="1" applyBorder="1" applyAlignment="1">
      <alignment horizontal="distributed"/>
      <protection/>
    </xf>
    <xf numFmtId="0" fontId="1" fillId="0" borderId="2" xfId="26" applyFont="1" applyBorder="1">
      <alignment/>
      <protection/>
    </xf>
    <xf numFmtId="0" fontId="1" fillId="0" borderId="2" xfId="26" applyFont="1" applyBorder="1" applyAlignment="1">
      <alignment horizontal="center"/>
      <protection/>
    </xf>
    <xf numFmtId="0" fontId="1" fillId="0" borderId="8" xfId="26" applyFont="1" applyBorder="1" applyAlignment="1">
      <alignment horizontal="distributed" vertical="center"/>
      <protection/>
    </xf>
    <xf numFmtId="0" fontId="1" fillId="0" borderId="6" xfId="26" applyFont="1" applyBorder="1" applyAlignment="1">
      <alignment horizontal="center" vertical="top"/>
      <protection/>
    </xf>
    <xf numFmtId="0" fontId="1" fillId="0" borderId="6" xfId="26" applyFont="1" applyBorder="1" applyAlignment="1">
      <alignment horizontal="center" vertical="center"/>
      <protection/>
    </xf>
    <xf numFmtId="0" fontId="1" fillId="0" borderId="6" xfId="26" applyFont="1" applyBorder="1" applyAlignment="1">
      <alignment horizontal="center" vertical="center" wrapText="1"/>
      <protection/>
    </xf>
    <xf numFmtId="0" fontId="1" fillId="0" borderId="12" xfId="26" applyFont="1" applyBorder="1" applyAlignment="1">
      <alignment horizontal="center" vertical="center" wrapText="1"/>
      <protection/>
    </xf>
    <xf numFmtId="0" fontId="1" fillId="0" borderId="3" xfId="26" applyFont="1" applyBorder="1" applyAlignment="1">
      <alignment horizontal="distributed" vertical="center"/>
      <protection/>
    </xf>
    <xf numFmtId="0" fontId="1" fillId="0" borderId="5" xfId="26" applyFont="1" applyBorder="1" applyAlignment="1">
      <alignment horizontal="center" vertical="top"/>
      <protection/>
    </xf>
    <xf numFmtId="0" fontId="1" fillId="0" borderId="9" xfId="26" applyFont="1" applyBorder="1" applyAlignment="1">
      <alignment horizontal="center" vertical="center"/>
      <protection/>
    </xf>
    <xf numFmtId="0" fontId="16" fillId="0" borderId="9" xfId="26" applyFont="1" applyBorder="1" applyAlignment="1">
      <alignment horizontal="center" vertical="center"/>
      <protection/>
    </xf>
    <xf numFmtId="0" fontId="4" fillId="0" borderId="9" xfId="26" applyFont="1" applyBorder="1" applyAlignment="1">
      <alignment horizontal="center" vertical="center"/>
      <protection/>
    </xf>
    <xf numFmtId="0" fontId="1" fillId="0" borderId="10" xfId="26" applyFont="1" applyBorder="1" applyAlignment="1">
      <alignment horizontal="center" vertical="top"/>
      <protection/>
    </xf>
    <xf numFmtId="0" fontId="1" fillId="0" borderId="0" xfId="26" applyFont="1" applyAlignment="1">
      <alignment vertical="center"/>
      <protection/>
    </xf>
    <xf numFmtId="41" fontId="1" fillId="0" borderId="3" xfId="26" applyNumberFormat="1" applyFont="1" applyBorder="1" applyAlignment="1">
      <alignment vertical="center"/>
      <protection/>
    </xf>
    <xf numFmtId="41" fontId="1" fillId="0" borderId="0" xfId="26" applyNumberFormat="1" applyFont="1" applyBorder="1" applyAlignment="1">
      <alignment vertical="center"/>
      <protection/>
    </xf>
    <xf numFmtId="41" fontId="1" fillId="0" borderId="11" xfId="26" applyNumberFormat="1" applyFont="1" applyBorder="1" applyAlignment="1">
      <alignment vertical="center"/>
      <protection/>
    </xf>
    <xf numFmtId="0" fontId="13" fillId="0" borderId="0" xfId="26" applyFont="1" applyAlignment="1">
      <alignment vertical="center"/>
      <protection/>
    </xf>
    <xf numFmtId="49" fontId="9" fillId="0" borderId="3" xfId="26" applyNumberFormat="1" applyFont="1" applyBorder="1" applyAlignment="1">
      <alignment horizontal="left" vertical="center"/>
      <protection/>
    </xf>
    <xf numFmtId="41" fontId="9" fillId="0" borderId="3" xfId="26" applyNumberFormat="1" applyFont="1" applyBorder="1" applyAlignment="1">
      <alignment vertical="center"/>
      <protection/>
    </xf>
    <xf numFmtId="41" fontId="9" fillId="0" borderId="0" xfId="26" applyNumberFormat="1" applyFont="1" applyBorder="1" applyAlignment="1">
      <alignment vertical="center"/>
      <protection/>
    </xf>
    <xf numFmtId="41" fontId="9" fillId="0" borderId="11" xfId="26" applyNumberFormat="1" applyFont="1" applyBorder="1" applyAlignment="1">
      <alignment vertical="center"/>
      <protection/>
    </xf>
    <xf numFmtId="0" fontId="1" fillId="0" borderId="3" xfId="26" applyFont="1" applyBorder="1">
      <alignment/>
      <protection/>
    </xf>
    <xf numFmtId="41" fontId="15" fillId="0" borderId="3" xfId="26" applyNumberFormat="1" applyFont="1" applyBorder="1" applyAlignment="1">
      <alignment/>
      <protection/>
    </xf>
    <xf numFmtId="41" fontId="15" fillId="0" borderId="0" xfId="26" applyNumberFormat="1" applyFont="1" applyBorder="1" applyAlignment="1">
      <alignment/>
      <protection/>
    </xf>
    <xf numFmtId="41" fontId="15" fillId="0" borderId="11" xfId="26" applyNumberFormat="1" applyFont="1" applyBorder="1" applyAlignment="1">
      <alignment/>
      <protection/>
    </xf>
    <xf numFmtId="0" fontId="9" fillId="0" borderId="3" xfId="26" applyFont="1" applyBorder="1" applyAlignment="1">
      <alignment horizontal="distributed" vertical="center"/>
      <protection/>
    </xf>
    <xf numFmtId="41" fontId="9" fillId="0" borderId="3" xfId="17" applyNumberFormat="1" applyFont="1" applyBorder="1" applyAlignment="1">
      <alignment/>
    </xf>
    <xf numFmtId="41" fontId="9" fillId="0" borderId="0" xfId="17" applyNumberFormat="1" applyFont="1" applyBorder="1" applyAlignment="1">
      <alignment/>
    </xf>
    <xf numFmtId="41" fontId="9" fillId="0" borderId="11" xfId="17" applyNumberFormat="1" applyFont="1" applyBorder="1" applyAlignment="1">
      <alignment/>
    </xf>
    <xf numFmtId="41" fontId="1" fillId="0" borderId="3" xfId="26" applyNumberFormat="1" applyFont="1" applyBorder="1" applyAlignment="1">
      <alignment/>
      <protection/>
    </xf>
    <xf numFmtId="41" fontId="1" fillId="0" borderId="0" xfId="26" applyNumberFormat="1" applyFont="1" applyBorder="1" applyAlignment="1">
      <alignment/>
      <protection/>
    </xf>
    <xf numFmtId="41" fontId="1" fillId="0" borderId="11" xfId="26" applyNumberFormat="1" applyFont="1" applyBorder="1" applyAlignment="1">
      <alignment/>
      <protection/>
    </xf>
    <xf numFmtId="41" fontId="1" fillId="0" borderId="8" xfId="26" applyNumberFormat="1" applyFont="1" applyBorder="1" applyAlignment="1">
      <alignment/>
      <protection/>
    </xf>
    <xf numFmtId="41" fontId="1" fillId="0" borderId="7" xfId="26" applyNumberFormat="1" applyFont="1" applyBorder="1" applyAlignment="1">
      <alignment vertical="center"/>
      <protection/>
    </xf>
    <xf numFmtId="41" fontId="1" fillId="0" borderId="7" xfId="26" applyNumberFormat="1" applyFont="1" applyBorder="1" applyAlignment="1">
      <alignment/>
      <protection/>
    </xf>
    <xf numFmtId="41" fontId="1" fillId="0" borderId="12" xfId="26" applyNumberFormat="1" applyFont="1" applyBorder="1" applyAlignment="1">
      <alignment/>
      <protection/>
    </xf>
    <xf numFmtId="0" fontId="1" fillId="0" borderId="0" xfId="26" applyFont="1" applyBorder="1">
      <alignment/>
      <protection/>
    </xf>
    <xf numFmtId="0" fontId="1" fillId="0" borderId="0" xfId="27" applyFont="1">
      <alignment/>
      <protection/>
    </xf>
    <xf numFmtId="0" fontId="7" fillId="0" borderId="0" xfId="27" applyFont="1">
      <alignment/>
      <protection/>
    </xf>
    <xf numFmtId="0" fontId="1" fillId="0" borderId="0" xfId="27" applyFont="1" applyAlignment="1">
      <alignment horizontal="right"/>
      <protection/>
    </xf>
    <xf numFmtId="0" fontId="1" fillId="0" borderId="2" xfId="27" applyFont="1" applyBorder="1">
      <alignment/>
      <protection/>
    </xf>
    <xf numFmtId="0" fontId="1" fillId="0" borderId="4" xfId="27" applyFont="1" applyBorder="1" applyAlignment="1">
      <alignment horizontal="center"/>
      <protection/>
    </xf>
    <xf numFmtId="0" fontId="1" fillId="0" borderId="4" xfId="27" applyFont="1" applyBorder="1" applyAlignment="1">
      <alignment horizontal="center" vertical="center"/>
      <protection/>
    </xf>
    <xf numFmtId="0" fontId="1" fillId="0" borderId="6" xfId="27" applyFont="1" applyBorder="1" applyAlignment="1">
      <alignment horizontal="distributed" vertical="center"/>
      <protection/>
    </xf>
    <xf numFmtId="0" fontId="1" fillId="0" borderId="18" xfId="27" applyFont="1" applyBorder="1" applyAlignment="1">
      <alignment horizontal="center" vertical="center"/>
      <protection/>
    </xf>
    <xf numFmtId="0" fontId="1" fillId="0" borderId="0" xfId="27" applyFont="1" applyAlignment="1">
      <alignment vertical="center"/>
      <protection/>
    </xf>
    <xf numFmtId="0" fontId="1" fillId="0" borderId="4" xfId="27" applyFont="1" applyBorder="1" applyAlignment="1">
      <alignment horizontal="distributed" vertical="center"/>
      <protection/>
    </xf>
    <xf numFmtId="41" fontId="1" fillId="0" borderId="5" xfId="27" applyNumberFormat="1" applyFont="1" applyBorder="1" applyAlignment="1">
      <alignment/>
      <protection/>
    </xf>
    <xf numFmtId="41" fontId="1" fillId="0" borderId="9" xfId="27" applyNumberFormat="1" applyFont="1" applyBorder="1" applyAlignment="1">
      <alignment/>
      <protection/>
    </xf>
    <xf numFmtId="41" fontId="1" fillId="0" borderId="10" xfId="27" applyNumberFormat="1" applyFont="1" applyBorder="1" applyAlignment="1">
      <alignment/>
      <protection/>
    </xf>
    <xf numFmtId="0" fontId="9" fillId="0" borderId="0" xfId="27" applyFont="1" applyAlignment="1">
      <alignment vertical="center"/>
      <protection/>
    </xf>
    <xf numFmtId="0" fontId="9" fillId="0" borderId="4" xfId="27" applyFont="1" applyBorder="1" applyAlignment="1">
      <alignment horizontal="center" vertical="center"/>
      <protection/>
    </xf>
    <xf numFmtId="41" fontId="9" fillId="0" borderId="3" xfId="27" applyNumberFormat="1" applyFont="1" applyBorder="1" applyAlignment="1">
      <alignment/>
      <protection/>
    </xf>
    <xf numFmtId="41" fontId="9" fillId="0" borderId="0" xfId="27" applyNumberFormat="1" applyFont="1" applyBorder="1" applyAlignment="1">
      <alignment/>
      <protection/>
    </xf>
    <xf numFmtId="41" fontId="9" fillId="0" borderId="11" xfId="27" applyNumberFormat="1" applyFont="1" applyBorder="1" applyAlignment="1">
      <alignment/>
      <protection/>
    </xf>
    <xf numFmtId="0" fontId="13" fillId="0" borderId="0" xfId="27" applyFont="1">
      <alignment/>
      <protection/>
    </xf>
    <xf numFmtId="0" fontId="13" fillId="0" borderId="4" xfId="27" applyFont="1" applyBorder="1">
      <alignment/>
      <protection/>
    </xf>
    <xf numFmtId="0" fontId="9" fillId="0" borderId="0" xfId="27" applyFont="1">
      <alignment/>
      <protection/>
    </xf>
    <xf numFmtId="0" fontId="9" fillId="0" borderId="4" xfId="27" applyFont="1" applyFill="1" applyBorder="1" applyAlignment="1">
      <alignment horizontal="distributed"/>
      <protection/>
    </xf>
    <xf numFmtId="41" fontId="9" fillId="0" borderId="3" xfId="27" applyNumberFormat="1" applyFont="1" applyFill="1" applyBorder="1" applyAlignment="1">
      <alignment/>
      <protection/>
    </xf>
    <xf numFmtId="41" fontId="9" fillId="0" borderId="0" xfId="27" applyNumberFormat="1" applyFont="1" applyFill="1" applyBorder="1" applyAlignment="1">
      <alignment/>
      <protection/>
    </xf>
    <xf numFmtId="41" fontId="9" fillId="0" borderId="11" xfId="27" applyNumberFormat="1" applyFont="1" applyFill="1" applyBorder="1" applyAlignment="1">
      <alignment/>
      <protection/>
    </xf>
    <xf numFmtId="0" fontId="1" fillId="0" borderId="4" xfId="27" applyFont="1" applyFill="1" applyBorder="1" applyAlignment="1">
      <alignment horizontal="distributed"/>
      <protection/>
    </xf>
    <xf numFmtId="41" fontId="1" fillId="0" borderId="3" xfId="27" applyNumberFormat="1" applyFont="1" applyFill="1" applyBorder="1" applyAlignment="1">
      <alignment/>
      <protection/>
    </xf>
    <xf numFmtId="41" fontId="1" fillId="0" borderId="0" xfId="27" applyNumberFormat="1" applyFont="1" applyFill="1" applyBorder="1" applyAlignment="1">
      <alignment/>
      <protection/>
    </xf>
    <xf numFmtId="41" fontId="1" fillId="0" borderId="11" xfId="27" applyNumberFormat="1" applyFont="1" applyFill="1" applyBorder="1" applyAlignment="1">
      <alignment/>
      <protection/>
    </xf>
    <xf numFmtId="0" fontId="1" fillId="0" borderId="4" xfId="27" applyFont="1" applyBorder="1">
      <alignment/>
      <protection/>
    </xf>
    <xf numFmtId="41" fontId="1" fillId="0" borderId="3" xfId="27" applyNumberFormat="1" applyFont="1" applyBorder="1" applyAlignment="1">
      <alignment/>
      <protection/>
    </xf>
    <xf numFmtId="41" fontId="1" fillId="0" borderId="0" xfId="27" applyNumberFormat="1" applyFont="1" applyBorder="1" applyAlignment="1">
      <alignment/>
      <protection/>
    </xf>
    <xf numFmtId="41" fontId="1" fillId="0" borderId="11" xfId="27" applyNumberFormat="1" applyFont="1" applyBorder="1" applyAlignment="1">
      <alignment/>
      <protection/>
    </xf>
    <xf numFmtId="0" fontId="9" fillId="0" borderId="4" xfId="27" applyFont="1" applyBorder="1" applyAlignment="1">
      <alignment horizontal="distributed"/>
      <protection/>
    </xf>
    <xf numFmtId="0" fontId="13" fillId="0" borderId="0" xfId="27" applyFont="1" applyAlignment="1">
      <alignment vertical="center"/>
      <protection/>
    </xf>
    <xf numFmtId="0" fontId="9" fillId="0" borderId="4" xfId="27" applyFont="1" applyBorder="1" applyAlignment="1">
      <alignment horizontal="distributed" vertical="center"/>
      <protection/>
    </xf>
    <xf numFmtId="41" fontId="1" fillId="0" borderId="3" xfId="17" applyNumberFormat="1" applyFont="1" applyBorder="1" applyAlignment="1">
      <alignment/>
    </xf>
    <xf numFmtId="41" fontId="1" fillId="0" borderId="0" xfId="17" applyNumberFormat="1" applyFont="1" applyBorder="1" applyAlignment="1">
      <alignment/>
    </xf>
    <xf numFmtId="41" fontId="1" fillId="0" borderId="0" xfId="17" applyNumberFormat="1" applyFont="1" applyFill="1" applyBorder="1" applyAlignment="1">
      <alignment/>
    </xf>
    <xf numFmtId="41" fontId="1" fillId="0" borderId="11" xfId="17" applyNumberFormat="1" applyFont="1" applyBorder="1" applyAlignment="1">
      <alignment/>
    </xf>
    <xf numFmtId="41" fontId="1" fillId="0" borderId="8" xfId="17" applyNumberFormat="1" applyFont="1" applyBorder="1" applyAlignment="1">
      <alignment/>
    </xf>
    <xf numFmtId="41" fontId="1" fillId="0" borderId="7" xfId="17" applyNumberFormat="1" applyFont="1" applyBorder="1" applyAlignment="1">
      <alignment/>
    </xf>
    <xf numFmtId="41" fontId="1" fillId="0" borderId="7" xfId="17" applyNumberFormat="1" applyFont="1" applyFill="1" applyBorder="1" applyAlignment="1">
      <alignment/>
    </xf>
    <xf numFmtId="41" fontId="1" fillId="0" borderId="12" xfId="17" applyNumberFormat="1" applyFont="1" applyBorder="1" applyAlignment="1">
      <alignment/>
    </xf>
    <xf numFmtId="0" fontId="1" fillId="0" borderId="0" xfId="28" applyFont="1" applyAlignment="1">
      <alignment vertical="center"/>
      <protection/>
    </xf>
    <xf numFmtId="0" fontId="1" fillId="0" borderId="0" xfId="28" applyFont="1" applyFill="1" applyAlignment="1">
      <alignment vertical="center"/>
      <protection/>
    </xf>
    <xf numFmtId="3" fontId="7" fillId="0" borderId="0" xfId="28" applyNumberFormat="1" applyFont="1" applyAlignment="1">
      <alignment vertical="center"/>
      <protection/>
    </xf>
    <xf numFmtId="3" fontId="1" fillId="0" borderId="0" xfId="28" applyNumberFormat="1" applyFont="1" applyAlignment="1">
      <alignment vertical="center"/>
      <protection/>
    </xf>
    <xf numFmtId="0" fontId="1" fillId="0" borderId="0" xfId="28" applyFont="1" applyBorder="1" applyAlignment="1">
      <alignment vertical="center"/>
      <protection/>
    </xf>
    <xf numFmtId="0" fontId="1" fillId="0" borderId="0" xfId="28" applyFont="1" applyFill="1" applyBorder="1" applyAlignment="1">
      <alignment vertical="center"/>
      <protection/>
    </xf>
    <xf numFmtId="0" fontId="1" fillId="0" borderId="0" xfId="28" applyFont="1" applyFill="1" applyBorder="1" applyAlignment="1">
      <alignment horizontal="right" vertical="center"/>
      <protection/>
    </xf>
    <xf numFmtId="0" fontId="1" fillId="0" borderId="2" xfId="28" applyFont="1" applyBorder="1" applyAlignment="1">
      <alignment horizontal="distributed" vertical="center"/>
      <protection/>
    </xf>
    <xf numFmtId="0" fontId="1" fillId="0" borderId="13" xfId="28" applyFont="1" applyBorder="1" applyAlignment="1">
      <alignment horizontal="centerContinuous" vertical="center"/>
      <protection/>
    </xf>
    <xf numFmtId="0" fontId="1" fillId="0" borderId="13" xfId="28" applyFont="1" applyBorder="1" applyAlignment="1" quotePrefix="1">
      <alignment horizontal="centerContinuous" vertical="center"/>
      <protection/>
    </xf>
    <xf numFmtId="0" fontId="1" fillId="0" borderId="13" xfId="28" applyFont="1" applyFill="1" applyBorder="1" applyAlignment="1">
      <alignment horizontal="centerContinuous" vertical="center"/>
      <protection/>
    </xf>
    <xf numFmtId="0" fontId="1" fillId="0" borderId="13" xfId="28" applyFont="1" applyFill="1" applyBorder="1" applyAlignment="1" quotePrefix="1">
      <alignment horizontal="centerContinuous" vertical="center"/>
      <protection/>
    </xf>
    <xf numFmtId="0" fontId="1" fillId="0" borderId="0" xfId="28" applyFont="1" applyBorder="1" applyAlignment="1" quotePrefix="1">
      <alignment vertical="center"/>
      <protection/>
    </xf>
    <xf numFmtId="0" fontId="1" fillId="0" borderId="6" xfId="28" applyFont="1" applyBorder="1" applyAlignment="1">
      <alignment horizontal="distributed" vertical="center"/>
      <protection/>
    </xf>
    <xf numFmtId="0" fontId="1" fillId="0" borderId="6" xfId="28" applyFont="1" applyBorder="1" applyAlignment="1">
      <alignment horizontal="center" vertical="center"/>
      <protection/>
    </xf>
    <xf numFmtId="0" fontId="1" fillId="0" borderId="6" xfId="28" applyFont="1" applyBorder="1" applyAlignment="1">
      <alignment horizontal="center" vertical="center" wrapText="1"/>
      <protection/>
    </xf>
    <xf numFmtId="0" fontId="1" fillId="0" borderId="6" xfId="28" applyFont="1" applyFill="1" applyBorder="1" applyAlignment="1">
      <alignment horizontal="distributed" vertical="center"/>
      <protection/>
    </xf>
    <xf numFmtId="0" fontId="1" fillId="0" borderId="6" xfId="28" applyFont="1" applyFill="1" applyBorder="1" applyAlignment="1">
      <alignment horizontal="center" vertical="center" wrapText="1"/>
      <protection/>
    </xf>
    <xf numFmtId="0" fontId="1" fillId="0" borderId="0" xfId="28" applyFont="1" applyBorder="1" applyAlignment="1">
      <alignment horizontal="center" vertical="center"/>
      <protection/>
    </xf>
    <xf numFmtId="0" fontId="1" fillId="0" borderId="0" xfId="28" applyFont="1" applyBorder="1" applyAlignment="1">
      <alignment vertical="center" wrapText="1"/>
      <protection/>
    </xf>
    <xf numFmtId="0" fontId="1" fillId="0" borderId="4" xfId="28" applyFont="1" applyBorder="1" applyAlignment="1">
      <alignment horizontal="distributed" vertical="center"/>
      <protection/>
    </xf>
    <xf numFmtId="41" fontId="1" fillId="0" borderId="5" xfId="17" applyNumberFormat="1" applyFont="1" applyBorder="1" applyAlignment="1">
      <alignment vertical="center"/>
    </xf>
    <xf numFmtId="41" fontId="1" fillId="0" borderId="9" xfId="17" applyNumberFormat="1" applyFont="1" applyBorder="1" applyAlignment="1">
      <alignment vertical="center"/>
    </xf>
    <xf numFmtId="41" fontId="1" fillId="0" borderId="10" xfId="17" applyNumberFormat="1" applyFont="1" applyBorder="1" applyAlignment="1">
      <alignment vertical="center"/>
    </xf>
    <xf numFmtId="0" fontId="15" fillId="0" borderId="0" xfId="28" applyFont="1" applyAlignment="1">
      <alignment vertical="center"/>
      <protection/>
    </xf>
    <xf numFmtId="0" fontId="9" fillId="0" borderId="4" xfId="28" applyFont="1" applyBorder="1" applyAlignment="1" quotePrefix="1">
      <alignment horizontal="left" vertical="center"/>
      <protection/>
    </xf>
    <xf numFmtId="41" fontId="9" fillId="0" borderId="3" xfId="17" applyNumberFormat="1" applyFont="1" applyBorder="1" applyAlignment="1">
      <alignment vertical="center"/>
    </xf>
    <xf numFmtId="41" fontId="9" fillId="0" borderId="0" xfId="17" applyNumberFormat="1" applyFont="1" applyBorder="1" applyAlignment="1">
      <alignment vertical="center"/>
    </xf>
    <xf numFmtId="41" fontId="9" fillId="0" borderId="11" xfId="17" applyNumberFormat="1" applyFont="1" applyBorder="1" applyAlignment="1">
      <alignment vertical="center"/>
    </xf>
    <xf numFmtId="0" fontId="15" fillId="0" borderId="0" xfId="28" applyFont="1" applyBorder="1" applyAlignment="1">
      <alignment horizontal="center" vertical="center"/>
      <protection/>
    </xf>
    <xf numFmtId="0" fontId="15" fillId="0" borderId="0" xfId="28" applyFont="1" applyBorder="1" applyAlignment="1">
      <alignment vertical="center"/>
      <protection/>
    </xf>
    <xf numFmtId="0" fontId="15" fillId="0" borderId="0" xfId="28" applyFont="1" applyBorder="1" applyAlignment="1">
      <alignment vertical="center" wrapText="1"/>
      <protection/>
    </xf>
    <xf numFmtId="0" fontId="13" fillId="0" borderId="4" xfId="28" applyFont="1" applyBorder="1" applyAlignment="1">
      <alignment horizontal="distributed" vertical="center"/>
      <protection/>
    </xf>
    <xf numFmtId="41" fontId="13" fillId="0" borderId="3" xfId="17" applyNumberFormat="1" applyFont="1" applyBorder="1" applyAlignment="1">
      <alignment vertical="center"/>
    </xf>
    <xf numFmtId="41" fontId="13" fillId="0" borderId="0" xfId="17" applyNumberFormat="1" applyFont="1" applyBorder="1" applyAlignment="1">
      <alignment vertical="center"/>
    </xf>
    <xf numFmtId="41" fontId="13" fillId="0" borderId="0" xfId="17" applyNumberFormat="1" applyFont="1" applyFill="1" applyBorder="1" applyAlignment="1">
      <alignment vertical="center"/>
    </xf>
    <xf numFmtId="41" fontId="13" fillId="0" borderId="11" xfId="17" applyNumberFormat="1" applyFont="1" applyFill="1" applyBorder="1" applyAlignment="1">
      <alignment vertical="center"/>
    </xf>
    <xf numFmtId="3" fontId="1" fillId="0" borderId="0" xfId="28" applyNumberFormat="1" applyFont="1" applyBorder="1" applyAlignment="1">
      <alignment vertical="center"/>
      <protection/>
    </xf>
    <xf numFmtId="180" fontId="1" fillId="0" borderId="0" xfId="28" applyNumberFormat="1" applyFont="1" applyBorder="1" applyAlignment="1">
      <alignment vertical="center"/>
      <protection/>
    </xf>
    <xf numFmtId="0" fontId="9" fillId="0" borderId="0" xfId="28" applyFont="1" applyAlignment="1">
      <alignment vertical="center"/>
      <protection/>
    </xf>
    <xf numFmtId="0" fontId="9" fillId="0" borderId="4" xfId="28" applyFont="1" applyBorder="1" applyAlignment="1">
      <alignment horizontal="distributed" vertical="center"/>
      <protection/>
    </xf>
    <xf numFmtId="41" fontId="9" fillId="0" borderId="3" xfId="28" applyNumberFormat="1" applyFont="1" applyBorder="1">
      <alignment/>
      <protection/>
    </xf>
    <xf numFmtId="41" fontId="9" fillId="0" borderId="0" xfId="28" applyNumberFormat="1" applyFont="1" applyBorder="1">
      <alignment/>
      <protection/>
    </xf>
    <xf numFmtId="41" fontId="9" fillId="0" borderId="11" xfId="28" applyNumberFormat="1" applyFont="1" applyBorder="1">
      <alignment/>
      <protection/>
    </xf>
    <xf numFmtId="3" fontId="9" fillId="0" borderId="0" xfId="28" applyNumberFormat="1" applyFont="1" applyBorder="1" applyAlignment="1">
      <alignment vertical="center"/>
      <protection/>
    </xf>
    <xf numFmtId="180" fontId="9" fillId="0" borderId="0" xfId="28" applyNumberFormat="1" applyFont="1" applyBorder="1" applyAlignment="1">
      <alignment vertical="center"/>
      <protection/>
    </xf>
    <xf numFmtId="41" fontId="13" fillId="0" borderId="0" xfId="17" applyNumberFormat="1" applyFont="1" applyFill="1" applyBorder="1" applyAlignment="1">
      <alignment horizontal="right" vertical="center"/>
    </xf>
    <xf numFmtId="41" fontId="13" fillId="0" borderId="11" xfId="17" applyNumberFormat="1" applyFont="1" applyFill="1" applyBorder="1" applyAlignment="1">
      <alignment horizontal="right" vertical="center"/>
    </xf>
    <xf numFmtId="41" fontId="1" fillId="0" borderId="3" xfId="17" applyNumberFormat="1" applyFont="1" applyBorder="1" applyAlignment="1" applyProtection="1">
      <alignment horizontal="right" vertical="center"/>
      <protection locked="0"/>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11" xfId="17" applyNumberFormat="1" applyFont="1" applyFill="1" applyBorder="1" applyAlignment="1" applyProtection="1">
      <alignment horizontal="right" vertical="center"/>
      <protection locked="0"/>
    </xf>
    <xf numFmtId="177" fontId="1" fillId="0" borderId="11"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41" fontId="1" fillId="0" borderId="0" xfId="28" applyNumberFormat="1" applyFont="1" applyBorder="1" applyAlignment="1">
      <alignment vertical="center"/>
      <protection/>
    </xf>
    <xf numFmtId="41" fontId="1" fillId="0" borderId="8" xfId="17" applyNumberFormat="1" applyFont="1" applyBorder="1" applyAlignment="1" applyProtection="1">
      <alignment horizontal="right" vertical="center"/>
      <protection locked="0"/>
    </xf>
    <xf numFmtId="41" fontId="1" fillId="0" borderId="7" xfId="17" applyNumberFormat="1" applyFont="1" applyBorder="1" applyAlignment="1" applyProtection="1">
      <alignment horizontal="right" vertical="center"/>
      <protection locked="0"/>
    </xf>
    <xf numFmtId="41" fontId="1" fillId="0" borderId="7" xfId="17" applyNumberFormat="1" applyFont="1" applyFill="1" applyBorder="1" applyAlignment="1" applyProtection="1">
      <alignment horizontal="right" vertical="center"/>
      <protection locked="0"/>
    </xf>
    <xf numFmtId="41" fontId="1" fillId="0" borderId="12" xfId="17" applyNumberFormat="1" applyFont="1" applyFill="1" applyBorder="1" applyAlignment="1" applyProtection="1">
      <alignment horizontal="right" vertical="center"/>
      <protection locked="0"/>
    </xf>
    <xf numFmtId="38" fontId="1" fillId="0" borderId="0" xfId="17" applyFont="1" applyFill="1" applyAlignment="1">
      <alignment vertical="center"/>
    </xf>
    <xf numFmtId="0" fontId="7" fillId="0" borderId="0" xfId="29" applyNumberFormat="1" applyFont="1" applyFill="1" applyAlignment="1" applyProtection="1">
      <alignment vertical="center"/>
      <protection locked="0"/>
    </xf>
    <xf numFmtId="0" fontId="1" fillId="0" borderId="0" xfId="29" applyNumberFormat="1" applyFont="1" applyFill="1" applyAlignment="1" applyProtection="1">
      <alignment vertical="center"/>
      <protection locked="0"/>
    </xf>
    <xf numFmtId="0" fontId="1" fillId="0" borderId="0" xfId="29" applyNumberFormat="1" applyFont="1" applyFill="1" applyAlignment="1" applyProtection="1">
      <alignment horizontal="distributed" vertical="center"/>
      <protection locked="0"/>
    </xf>
    <xf numFmtId="38" fontId="1" fillId="0" borderId="0" xfId="17" applyFont="1" applyFill="1" applyAlignment="1">
      <alignment horizontal="right" vertical="center"/>
    </xf>
    <xf numFmtId="0" fontId="1" fillId="0" borderId="2" xfId="29" applyNumberFormat="1" applyFont="1" applyFill="1" applyBorder="1" applyAlignment="1" applyProtection="1">
      <alignment horizontal="distributed" vertical="center"/>
      <protection locked="0"/>
    </xf>
    <xf numFmtId="0" fontId="1" fillId="0" borderId="21" xfId="29" applyNumberFormat="1" applyFont="1" applyFill="1" applyBorder="1" applyAlignment="1" applyProtection="1">
      <alignment horizontal="distributed" vertical="center"/>
      <protection locked="0"/>
    </xf>
    <xf numFmtId="0" fontId="1" fillId="0" borderId="2" xfId="29" applyFont="1" applyFill="1" applyBorder="1" applyAlignment="1">
      <alignment horizontal="distributed" vertical="center"/>
      <protection/>
    </xf>
    <xf numFmtId="0" fontId="1" fillId="0" borderId="22" xfId="29" applyNumberFormat="1" applyFont="1" applyFill="1" applyBorder="1" applyAlignment="1" applyProtection="1">
      <alignment horizontal="center" vertical="center"/>
      <protection locked="0"/>
    </xf>
    <xf numFmtId="0" fontId="1" fillId="0" borderId="2" xfId="29" applyNumberFormat="1" applyFont="1" applyFill="1" applyBorder="1" applyAlignment="1" applyProtection="1">
      <alignment horizontal="center" vertical="center"/>
      <protection locked="0"/>
    </xf>
    <xf numFmtId="0" fontId="1" fillId="0" borderId="14" xfId="29" applyNumberFormat="1" applyFont="1" applyFill="1" applyBorder="1" applyAlignment="1" applyProtection="1">
      <alignment horizontal="left" vertical="center"/>
      <protection locked="0"/>
    </xf>
    <xf numFmtId="0" fontId="1" fillId="0" borderId="4" xfId="29" applyNumberFormat="1" applyFont="1" applyFill="1" applyBorder="1" applyAlignment="1" applyProtection="1">
      <alignment horizontal="distributed" vertical="center"/>
      <protection locked="0"/>
    </xf>
    <xf numFmtId="0" fontId="1" fillId="0" borderId="11" xfId="29" applyNumberFormat="1" applyFont="1" applyFill="1" applyBorder="1" applyAlignment="1" applyProtection="1">
      <alignment horizontal="distributed" vertical="center"/>
      <protection locked="0"/>
    </xf>
    <xf numFmtId="0" fontId="1" fillId="0" borderId="19" xfId="29" applyNumberFormat="1" applyFont="1" applyFill="1" applyBorder="1" applyAlignment="1" applyProtection="1">
      <alignment horizontal="center" vertical="center"/>
      <protection locked="0"/>
    </xf>
    <xf numFmtId="0" fontId="1" fillId="0" borderId="19" xfId="29" applyNumberFormat="1" applyFont="1" applyFill="1" applyBorder="1" applyAlignment="1" applyProtection="1">
      <alignment horizontal="distributed" vertical="center"/>
      <protection locked="0"/>
    </xf>
    <xf numFmtId="0" fontId="1" fillId="0" borderId="5" xfId="29" applyNumberFormat="1" applyFont="1" applyFill="1" applyBorder="1" applyAlignment="1" applyProtection="1">
      <alignment horizontal="center" vertical="center"/>
      <protection locked="0"/>
    </xf>
    <xf numFmtId="0" fontId="1" fillId="0" borderId="4" xfId="29" applyNumberFormat="1" applyFont="1" applyFill="1" applyBorder="1" applyAlignment="1" applyProtection="1">
      <alignment horizontal="center" vertical="center"/>
      <protection locked="0"/>
    </xf>
    <xf numFmtId="0" fontId="1" fillId="0" borderId="23" xfId="29" applyNumberFormat="1" applyFont="1" applyFill="1" applyBorder="1" applyAlignment="1" applyProtection="1">
      <alignment horizontal="center" vertical="center"/>
      <protection locked="0"/>
    </xf>
    <xf numFmtId="0" fontId="1" fillId="0" borderId="0" xfId="29" applyNumberFormat="1" applyFont="1" applyFill="1" applyBorder="1" applyAlignment="1" applyProtection="1">
      <alignment horizontal="center" vertical="center"/>
      <protection locked="0"/>
    </xf>
    <xf numFmtId="0" fontId="1" fillId="0" borderId="6" xfId="29" applyNumberFormat="1" applyFont="1" applyFill="1" applyBorder="1" applyAlignment="1" applyProtection="1">
      <alignment horizontal="distributed" vertical="center"/>
      <protection locked="0"/>
    </xf>
    <xf numFmtId="0" fontId="1" fillId="0" borderId="12" xfId="29" applyNumberFormat="1" applyFont="1" applyFill="1" applyBorder="1" applyAlignment="1" applyProtection="1">
      <alignment horizontal="center" vertical="center"/>
      <protection locked="0"/>
    </xf>
    <xf numFmtId="0" fontId="1" fillId="0" borderId="6" xfId="29" applyNumberFormat="1" applyFont="1" applyFill="1" applyBorder="1" applyAlignment="1" applyProtection="1">
      <alignment horizontal="center" vertical="center"/>
      <protection locked="0"/>
    </xf>
    <xf numFmtId="0" fontId="1" fillId="0" borderId="18" xfId="29" applyNumberFormat="1" applyFont="1" applyFill="1" applyBorder="1" applyAlignment="1" applyProtection="1">
      <alignment horizontal="distributed" vertical="center"/>
      <protection locked="0"/>
    </xf>
    <xf numFmtId="0" fontId="1" fillId="0" borderId="6" xfId="29" applyFont="1" applyFill="1" applyBorder="1" applyAlignment="1">
      <alignment horizontal="distributed" vertical="center"/>
      <protection/>
    </xf>
    <xf numFmtId="0" fontId="1" fillId="0" borderId="8" xfId="29" applyNumberFormat="1" applyFont="1" applyFill="1" applyBorder="1" applyAlignment="1" applyProtection="1">
      <alignment horizontal="center" vertical="center"/>
      <protection locked="0"/>
    </xf>
    <xf numFmtId="0" fontId="1" fillId="0" borderId="18" xfId="29" applyNumberFormat="1" applyFont="1" applyFill="1" applyBorder="1" applyAlignment="1" applyProtection="1">
      <alignment horizontal="center" vertical="center"/>
      <protection locked="0"/>
    </xf>
    <xf numFmtId="0" fontId="1" fillId="0" borderId="7" xfId="29" applyNumberFormat="1" applyFont="1" applyFill="1" applyBorder="1" applyAlignment="1" applyProtection="1">
      <alignment horizontal="center" vertical="center"/>
      <protection locked="0"/>
    </xf>
    <xf numFmtId="0" fontId="1" fillId="0" borderId="24" xfId="29" applyNumberFormat="1" applyFont="1" applyFill="1" applyBorder="1" applyAlignment="1" applyProtection="1">
      <alignment horizontal="center" vertical="center"/>
      <protection locked="0"/>
    </xf>
    <xf numFmtId="38" fontId="1" fillId="0" borderId="19" xfId="17" applyFont="1" applyFill="1" applyBorder="1" applyAlignment="1">
      <alignment horizontal="distributed" vertical="center"/>
    </xf>
    <xf numFmtId="41" fontId="1" fillId="0" borderId="9" xfId="17" applyNumberFormat="1" applyFont="1" applyFill="1" applyBorder="1" applyAlignment="1">
      <alignment vertical="center"/>
    </xf>
    <xf numFmtId="41" fontId="1" fillId="0" borderId="9" xfId="17" applyNumberFormat="1" applyFont="1" applyFill="1" applyBorder="1" applyAlignment="1">
      <alignment horizontal="right" vertical="center"/>
    </xf>
    <xf numFmtId="41" fontId="1" fillId="0" borderId="0" xfId="17" applyNumberFormat="1" applyFont="1" applyFill="1" applyBorder="1" applyAlignment="1">
      <alignment horizontal="right" vertical="center"/>
    </xf>
    <xf numFmtId="41" fontId="1" fillId="0" borderId="9" xfId="29" applyNumberFormat="1" applyFont="1" applyFill="1" applyBorder="1" applyAlignment="1" applyProtection="1">
      <alignment horizontal="right" vertical="center"/>
      <protection locked="0"/>
    </xf>
    <xf numFmtId="177" fontId="1" fillId="0" borderId="9" xfId="17" applyNumberFormat="1" applyFont="1" applyFill="1" applyBorder="1" applyAlignment="1">
      <alignment horizontal="right" vertical="center"/>
    </xf>
    <xf numFmtId="177" fontId="1" fillId="0" borderId="9" xfId="29" applyNumberFormat="1" applyFont="1" applyFill="1" applyBorder="1" applyAlignment="1" applyProtection="1">
      <alignment horizontal="right" vertical="center"/>
      <protection locked="0"/>
    </xf>
    <xf numFmtId="177" fontId="1" fillId="0" borderId="0" xfId="29" applyNumberFormat="1" applyFont="1" applyFill="1" applyBorder="1" applyAlignment="1" applyProtection="1">
      <alignment horizontal="right" vertical="center"/>
      <protection locked="0"/>
    </xf>
    <xf numFmtId="41" fontId="1" fillId="0" borderId="0" xfId="29" applyNumberFormat="1" applyFont="1" applyFill="1" applyBorder="1" applyAlignment="1" applyProtection="1">
      <alignment horizontal="right" vertical="center"/>
      <protection locked="0"/>
    </xf>
    <xf numFmtId="178" fontId="1" fillId="0" borderId="9" xfId="17" applyNumberFormat="1" applyFont="1" applyFill="1" applyBorder="1" applyAlignment="1">
      <alignment horizontal="right" vertical="center"/>
    </xf>
    <xf numFmtId="177" fontId="1" fillId="0" borderId="10" xfId="29" applyNumberFormat="1" applyFont="1" applyFill="1" applyBorder="1" applyAlignment="1" applyProtection="1">
      <alignment horizontal="right" vertical="center"/>
      <protection locked="0"/>
    </xf>
    <xf numFmtId="38" fontId="9" fillId="0" borderId="0" xfId="17" applyFont="1" applyFill="1" applyAlignment="1">
      <alignment vertical="center"/>
    </xf>
    <xf numFmtId="38" fontId="9" fillId="0" borderId="4" xfId="17" applyFont="1" applyFill="1" applyBorder="1" applyAlignment="1">
      <alignment horizontal="distributed" vertical="center"/>
    </xf>
    <xf numFmtId="41" fontId="9" fillId="0" borderId="0" xfId="17" applyNumberFormat="1" applyFont="1" applyFill="1" applyBorder="1" applyAlignment="1">
      <alignment vertical="center"/>
    </xf>
    <xf numFmtId="178" fontId="9" fillId="0" borderId="0" xfId="17" applyNumberFormat="1" applyFont="1" applyFill="1" applyBorder="1" applyAlignment="1">
      <alignment horizontal="right" vertical="center"/>
    </xf>
    <xf numFmtId="177" fontId="9" fillId="0" borderId="0" xfId="29" applyNumberFormat="1" applyFont="1" applyFill="1" applyBorder="1" applyAlignment="1" applyProtection="1">
      <alignment horizontal="right" vertical="center"/>
      <protection locked="0"/>
    </xf>
    <xf numFmtId="177" fontId="9" fillId="0" borderId="11" xfId="29" applyNumberFormat="1" applyFont="1" applyFill="1" applyBorder="1" applyAlignment="1" applyProtection="1">
      <alignment horizontal="right" vertical="center"/>
      <protection locked="0"/>
    </xf>
    <xf numFmtId="38" fontId="9" fillId="0" borderId="0" xfId="17" applyFont="1" applyFill="1" applyBorder="1" applyAlignment="1">
      <alignment vertical="center"/>
    </xf>
    <xf numFmtId="177" fontId="9" fillId="0" borderId="0" xfId="17" applyNumberFormat="1" applyFont="1" applyFill="1" applyBorder="1" applyAlignment="1">
      <alignment vertical="center"/>
    </xf>
    <xf numFmtId="177" fontId="9" fillId="0" borderId="0" xfId="29" applyNumberFormat="1" applyFont="1" applyFill="1" applyBorder="1" applyAlignment="1" applyProtection="1">
      <alignment horizontal="center" vertical="center"/>
      <protection locked="0"/>
    </xf>
    <xf numFmtId="177" fontId="13" fillId="0" borderId="0" xfId="17" applyNumberFormat="1" applyFont="1" applyFill="1" applyBorder="1" applyAlignment="1">
      <alignment horizontal="right" vertical="center"/>
    </xf>
    <xf numFmtId="41" fontId="13" fillId="0" borderId="0" xfId="29" applyNumberFormat="1" applyFont="1" applyFill="1" applyBorder="1" applyAlignment="1" applyProtection="1">
      <alignment horizontal="right" vertical="center"/>
      <protection locked="0"/>
    </xf>
    <xf numFmtId="178" fontId="9" fillId="0" borderId="0" xfId="17" applyNumberFormat="1" applyFont="1" applyFill="1" applyBorder="1" applyAlignment="1">
      <alignment vertical="center"/>
    </xf>
    <xf numFmtId="177" fontId="9" fillId="0" borderId="11" xfId="17" applyNumberFormat="1" applyFont="1" applyFill="1" applyBorder="1" applyAlignment="1">
      <alignment vertical="center"/>
    </xf>
    <xf numFmtId="184" fontId="9" fillId="0" borderId="4" xfId="29" applyNumberFormat="1" applyFont="1" applyFill="1" applyBorder="1" applyAlignment="1" applyProtection="1">
      <alignment horizontal="distributed" vertical="center"/>
      <protection locked="0"/>
    </xf>
    <xf numFmtId="177" fontId="9" fillId="0" borderId="0" xfId="17" applyNumberFormat="1" applyFont="1" applyFill="1" applyBorder="1" applyAlignment="1">
      <alignment horizontal="right" vertical="center"/>
    </xf>
    <xf numFmtId="41" fontId="9" fillId="0" borderId="0" xfId="29" applyNumberFormat="1" applyFont="1" applyFill="1" applyBorder="1" applyAlignment="1" applyProtection="1">
      <alignment horizontal="right" vertical="center"/>
      <protection locked="0"/>
    </xf>
    <xf numFmtId="176" fontId="9" fillId="0" borderId="0" xfId="29" applyNumberFormat="1" applyFont="1" applyFill="1" applyBorder="1" applyAlignment="1" applyProtection="1">
      <alignment horizontal="right" vertical="center"/>
      <protection locked="0"/>
    </xf>
    <xf numFmtId="178" fontId="9" fillId="0" borderId="0" xfId="29" applyNumberFormat="1" applyFont="1" applyFill="1" applyBorder="1" applyAlignment="1" applyProtection="1">
      <alignment horizontal="right" vertical="center"/>
      <protection locked="0"/>
    </xf>
    <xf numFmtId="177" fontId="9" fillId="0" borderId="0" xfId="29" applyNumberFormat="1" applyFont="1" applyFill="1" applyBorder="1" applyAlignment="1" applyProtection="1">
      <alignment vertical="center"/>
      <protection locked="0"/>
    </xf>
    <xf numFmtId="0" fontId="1" fillId="0" borderId="4" xfId="29" applyFont="1" applyFill="1" applyBorder="1" applyAlignment="1">
      <alignment horizontal="distributed" vertical="center"/>
      <protection/>
    </xf>
    <xf numFmtId="177" fontId="1" fillId="0" borderId="0" xfId="29" applyNumberFormat="1" applyFont="1" applyFill="1" applyBorder="1" applyAlignment="1">
      <alignment horizontal="right" vertical="center"/>
      <protection/>
    </xf>
    <xf numFmtId="177" fontId="1" fillId="0" borderId="0" xfId="17" applyNumberFormat="1" applyFont="1" applyFill="1" applyBorder="1" applyAlignment="1">
      <alignment horizontal="right" vertical="center"/>
    </xf>
    <xf numFmtId="177" fontId="1" fillId="0" borderId="0" xfId="29" applyNumberFormat="1" applyFont="1" applyFill="1" applyBorder="1" applyAlignment="1">
      <alignment vertical="center"/>
      <protection/>
    </xf>
    <xf numFmtId="41" fontId="1" fillId="0" borderId="0" xfId="29" applyNumberFormat="1" applyFont="1" applyFill="1" applyBorder="1" applyAlignment="1">
      <alignment horizontal="right" vertical="center"/>
      <protection/>
    </xf>
    <xf numFmtId="177" fontId="1" fillId="0" borderId="0" xfId="29" applyNumberFormat="1" applyFont="1" applyFill="1" applyBorder="1" applyAlignment="1" applyProtection="1">
      <alignment vertical="center"/>
      <protection locked="0"/>
    </xf>
    <xf numFmtId="176" fontId="1" fillId="0" borderId="0" xfId="29" applyNumberFormat="1" applyFont="1" applyFill="1" applyBorder="1" applyAlignment="1" applyProtection="1">
      <alignment horizontal="right" vertical="center"/>
      <protection locked="0"/>
    </xf>
    <xf numFmtId="178" fontId="1" fillId="0" borderId="0" xfId="29" applyNumberFormat="1" applyFont="1" applyFill="1" applyBorder="1" applyAlignment="1">
      <alignment horizontal="right" vertical="center"/>
      <protection/>
    </xf>
    <xf numFmtId="177" fontId="1" fillId="0" borderId="0" xfId="17" applyNumberFormat="1" applyFont="1" applyFill="1" applyBorder="1" applyAlignment="1">
      <alignment vertical="center"/>
    </xf>
    <xf numFmtId="177" fontId="1" fillId="0" borderId="11" xfId="29" applyNumberFormat="1" applyFont="1" applyFill="1" applyBorder="1" applyAlignment="1">
      <alignment horizontal="right" vertical="center"/>
      <protection/>
    </xf>
    <xf numFmtId="184" fontId="1" fillId="0" borderId="4" xfId="29" applyNumberFormat="1" applyFont="1" applyFill="1" applyBorder="1" applyAlignment="1" applyProtection="1">
      <alignment horizontal="distributed" vertical="center"/>
      <protection locked="0"/>
    </xf>
    <xf numFmtId="41" fontId="1" fillId="0" borderId="0" xfId="29" applyNumberFormat="1" applyFont="1" applyFill="1" applyBorder="1" applyAlignment="1">
      <alignment vertical="center"/>
      <protection/>
    </xf>
    <xf numFmtId="178" fontId="1" fillId="0" borderId="0" xfId="29" applyNumberFormat="1" applyFont="1" applyFill="1" applyBorder="1" applyAlignment="1" applyProtection="1">
      <alignment horizontal="right" vertical="center"/>
      <protection locked="0"/>
    </xf>
    <xf numFmtId="41" fontId="1" fillId="0" borderId="0" xfId="29" applyNumberFormat="1" applyFont="1" applyFill="1" applyBorder="1" applyAlignment="1" applyProtection="1">
      <alignment vertical="center"/>
      <protection locked="0"/>
    </xf>
    <xf numFmtId="178" fontId="1" fillId="0" borderId="0" xfId="17" applyNumberFormat="1" applyFont="1" applyFill="1" applyBorder="1" applyAlignment="1">
      <alignment vertical="center"/>
    </xf>
    <xf numFmtId="184" fontId="1" fillId="0" borderId="6" xfId="29" applyNumberFormat="1" applyFont="1" applyFill="1" applyBorder="1" applyAlignment="1" applyProtection="1">
      <alignment horizontal="distributed" vertical="center"/>
      <protection locked="0"/>
    </xf>
    <xf numFmtId="177" fontId="1" fillId="0" borderId="7" xfId="29" applyNumberFormat="1" applyFont="1" applyFill="1" applyBorder="1" applyAlignment="1" applyProtection="1">
      <alignment horizontal="right" vertical="center"/>
      <protection locked="0"/>
    </xf>
    <xf numFmtId="177" fontId="1" fillId="0" borderId="7" xfId="17" applyNumberFormat="1" applyFont="1" applyFill="1" applyBorder="1" applyAlignment="1">
      <alignment horizontal="right" vertical="center"/>
    </xf>
    <xf numFmtId="177" fontId="1" fillId="0" borderId="7" xfId="29" applyNumberFormat="1" applyFont="1" applyFill="1" applyBorder="1" applyAlignment="1">
      <alignment vertical="center"/>
      <protection/>
    </xf>
    <xf numFmtId="41" fontId="1" fillId="0" borderId="7" xfId="29" applyNumberFormat="1" applyFont="1" applyFill="1" applyBorder="1" applyAlignment="1" applyProtection="1">
      <alignment horizontal="right" vertical="center"/>
      <protection locked="0"/>
    </xf>
    <xf numFmtId="41" fontId="1" fillId="0" borderId="7" xfId="29" applyNumberFormat="1" applyFont="1" applyFill="1" applyBorder="1" applyAlignment="1">
      <alignment vertical="center"/>
      <protection/>
    </xf>
    <xf numFmtId="176" fontId="1" fillId="0" borderId="7" xfId="29" applyNumberFormat="1" applyFont="1" applyFill="1" applyBorder="1" applyAlignment="1" applyProtection="1">
      <alignment horizontal="right" vertical="center"/>
      <protection locked="0"/>
    </xf>
    <xf numFmtId="178" fontId="1" fillId="0" borderId="7" xfId="17" applyNumberFormat="1" applyFont="1" applyFill="1" applyBorder="1" applyAlignment="1">
      <alignment vertical="center"/>
    </xf>
    <xf numFmtId="177" fontId="1" fillId="0" borderId="7" xfId="29" applyNumberFormat="1" applyFont="1" applyFill="1" applyBorder="1" applyAlignment="1" applyProtection="1">
      <alignment vertical="center"/>
      <protection locked="0"/>
    </xf>
    <xf numFmtId="177" fontId="1" fillId="0" borderId="7" xfId="29" applyNumberFormat="1" applyFont="1" applyFill="1" applyBorder="1" applyAlignment="1">
      <alignment horizontal="right" vertical="center"/>
      <protection/>
    </xf>
    <xf numFmtId="177" fontId="1" fillId="0" borderId="7" xfId="17" applyNumberFormat="1" applyFont="1" applyFill="1" applyBorder="1" applyAlignment="1">
      <alignment vertical="center"/>
    </xf>
    <xf numFmtId="177" fontId="1" fillId="0" borderId="12" xfId="29" applyNumberFormat="1" applyFont="1" applyFill="1" applyBorder="1" applyAlignment="1">
      <alignment horizontal="right" vertical="center"/>
      <protection/>
    </xf>
    <xf numFmtId="185" fontId="1" fillId="0" borderId="0" xfId="29" applyNumberFormat="1" applyFont="1" applyFill="1" applyBorder="1" applyAlignment="1" applyProtection="1">
      <alignment vertical="center"/>
      <protection locked="0"/>
    </xf>
    <xf numFmtId="0" fontId="1" fillId="0" borderId="0" xfId="29" applyNumberFormat="1" applyFont="1" applyFill="1" applyBorder="1" applyAlignment="1" applyProtection="1">
      <alignment vertical="center"/>
      <protection locked="0"/>
    </xf>
    <xf numFmtId="0" fontId="1" fillId="0" borderId="0" xfId="17" applyNumberFormat="1" applyFont="1" applyFill="1" applyAlignment="1">
      <alignment vertical="center"/>
    </xf>
    <xf numFmtId="38" fontId="1" fillId="0" borderId="0" xfId="17" applyFont="1" applyFill="1" applyAlignment="1">
      <alignment horizontal="distributed" vertical="center"/>
    </xf>
    <xf numFmtId="0" fontId="1" fillId="0" borderId="0" xfId="30" applyFont="1">
      <alignment/>
      <protection/>
    </xf>
    <xf numFmtId="0" fontId="7" fillId="0" borderId="0" xfId="30" applyFont="1">
      <alignment/>
      <protection/>
    </xf>
    <xf numFmtId="0" fontId="1" fillId="0" borderId="0" xfId="30" applyFont="1" applyAlignment="1">
      <alignment horizontal="right"/>
      <protection/>
    </xf>
    <xf numFmtId="0" fontId="1" fillId="0" borderId="4" xfId="30" applyFont="1" applyBorder="1" applyAlignment="1">
      <alignment horizontal="distributed" vertical="center"/>
      <protection/>
    </xf>
    <xf numFmtId="0" fontId="1" fillId="0" borderId="19" xfId="30" applyFont="1" applyBorder="1" applyAlignment="1">
      <alignment horizontal="distributed"/>
      <protection/>
    </xf>
    <xf numFmtId="0" fontId="1" fillId="0" borderId="6" xfId="30" applyFont="1" applyBorder="1" applyAlignment="1">
      <alignment horizontal="distributed" vertical="center"/>
      <protection/>
    </xf>
    <xf numFmtId="0" fontId="1" fillId="0" borderId="6" xfId="30" applyFont="1" applyBorder="1" applyAlignment="1">
      <alignment horizontal="right"/>
      <protection/>
    </xf>
    <xf numFmtId="0" fontId="1" fillId="0" borderId="18" xfId="30" applyFont="1" applyBorder="1" applyAlignment="1">
      <alignment horizontal="distributed"/>
      <protection/>
    </xf>
    <xf numFmtId="0" fontId="13" fillId="0" borderId="0" xfId="30" applyFont="1">
      <alignment/>
      <protection/>
    </xf>
    <xf numFmtId="0" fontId="9" fillId="0" borderId="19" xfId="30" applyFont="1" applyBorder="1" applyAlignment="1">
      <alignment horizontal="distributed"/>
      <protection/>
    </xf>
    <xf numFmtId="41" fontId="9" fillId="0" borderId="19" xfId="30" applyNumberFormat="1" applyFont="1" applyBorder="1" applyAlignment="1">
      <alignment horizontal="right"/>
      <protection/>
    </xf>
    <xf numFmtId="0" fontId="13" fillId="0" borderId="4" xfId="30" applyFont="1" applyBorder="1">
      <alignment/>
      <protection/>
    </xf>
    <xf numFmtId="41" fontId="13" fillId="0" borderId="4" xfId="30" applyNumberFormat="1" applyFont="1" applyBorder="1" applyAlignment="1">
      <alignment horizontal="right"/>
      <protection/>
    </xf>
    <xf numFmtId="41" fontId="13" fillId="0" borderId="0" xfId="30" applyNumberFormat="1" applyFont="1" applyAlignment="1">
      <alignment horizontal="right"/>
      <protection/>
    </xf>
    <xf numFmtId="41" fontId="1" fillId="0" borderId="4" xfId="30" applyNumberFormat="1" applyFont="1" applyBorder="1" applyAlignment="1">
      <alignment horizontal="right"/>
      <protection/>
    </xf>
    <xf numFmtId="41" fontId="1" fillId="0" borderId="0" xfId="30" applyNumberFormat="1" applyFont="1" applyAlignment="1">
      <alignment horizontal="right"/>
      <protection/>
    </xf>
    <xf numFmtId="0" fontId="9" fillId="0" borderId="4" xfId="30" applyFont="1" applyBorder="1" applyAlignment="1">
      <alignment horizontal="distributed"/>
      <protection/>
    </xf>
    <xf numFmtId="41" fontId="9" fillId="0" borderId="4" xfId="30" applyNumberFormat="1" applyFont="1" applyBorder="1" applyAlignment="1">
      <alignment horizontal="right"/>
      <protection/>
    </xf>
    <xf numFmtId="41" fontId="9" fillId="0" borderId="0" xfId="30" applyNumberFormat="1" applyFont="1" applyAlignment="1">
      <alignment horizontal="right"/>
      <protection/>
    </xf>
    <xf numFmtId="0" fontId="1" fillId="0" borderId="4" xfId="30" applyFont="1" applyBorder="1">
      <alignment/>
      <protection/>
    </xf>
    <xf numFmtId="41" fontId="1" fillId="0" borderId="0" xfId="30" applyNumberFormat="1" applyFont="1" applyBorder="1" applyAlignment="1">
      <alignment horizontal="right"/>
      <protection/>
    </xf>
    <xf numFmtId="177" fontId="1" fillId="0" borderId="0" xfId="30" applyNumberFormat="1" applyFont="1" applyBorder="1" applyAlignment="1">
      <alignment horizontal="right"/>
      <protection/>
    </xf>
    <xf numFmtId="177" fontId="1" fillId="0" borderId="4" xfId="30" applyNumberFormat="1" applyFont="1" applyBorder="1" applyAlignment="1">
      <alignment horizontal="right"/>
      <protection/>
    </xf>
    <xf numFmtId="41" fontId="1" fillId="0" borderId="0" xfId="30" applyNumberFormat="1" applyFont="1" applyFill="1" applyBorder="1" applyAlignment="1">
      <alignment horizontal="right"/>
      <protection/>
    </xf>
    <xf numFmtId="41" fontId="1" fillId="0" borderId="6" xfId="30" applyNumberFormat="1" applyFont="1" applyBorder="1" applyAlignment="1">
      <alignment horizontal="right"/>
      <protection/>
    </xf>
    <xf numFmtId="41" fontId="1" fillId="0" borderId="7" xfId="30" applyNumberFormat="1" applyFont="1" applyBorder="1" applyAlignment="1">
      <alignment horizontal="right"/>
      <protection/>
    </xf>
    <xf numFmtId="0" fontId="1" fillId="0" borderId="0" xfId="30" applyFont="1" applyBorder="1">
      <alignment/>
      <protection/>
    </xf>
    <xf numFmtId="38" fontId="13" fillId="0" borderId="0" xfId="17" applyFont="1" applyAlignment="1">
      <alignment vertical="center"/>
    </xf>
    <xf numFmtId="38" fontId="13" fillId="0" borderId="0" xfId="17" applyFont="1" applyAlignment="1">
      <alignment horizontal="right" vertical="center"/>
    </xf>
    <xf numFmtId="38" fontId="1" fillId="0" borderId="24" xfId="17" applyFont="1" applyBorder="1" applyAlignment="1">
      <alignment horizontal="center" vertical="center"/>
    </xf>
    <xf numFmtId="38" fontId="1" fillId="0" borderId="9" xfId="17" applyFont="1" applyBorder="1" applyAlignment="1">
      <alignment horizontal="centerContinuous" vertical="center"/>
    </xf>
    <xf numFmtId="38" fontId="1" fillId="0" borderId="25" xfId="17" applyFont="1" applyBorder="1" applyAlignment="1">
      <alignment horizontal="centerContinuous" vertical="center"/>
    </xf>
    <xf numFmtId="38" fontId="1" fillId="0" borderId="23" xfId="17" applyFont="1" applyBorder="1" applyAlignment="1">
      <alignment horizontal="centerContinuous" vertical="center"/>
    </xf>
    <xf numFmtId="38" fontId="1" fillId="0" borderId="19" xfId="17" applyFont="1" applyBorder="1" applyAlignment="1">
      <alignment horizontal="distributed"/>
    </xf>
    <xf numFmtId="38" fontId="1" fillId="0" borderId="24" xfId="17" applyFont="1" applyBorder="1" applyAlignment="1">
      <alignment vertical="center"/>
    </xf>
    <xf numFmtId="38" fontId="1" fillId="0" borderId="26" xfId="17" applyFont="1" applyBorder="1" applyAlignment="1">
      <alignment horizontal="centerContinuous" vertical="top"/>
    </xf>
    <xf numFmtId="38" fontId="1" fillId="0" borderId="23" xfId="17" applyFont="1" applyBorder="1" applyAlignment="1">
      <alignment vertical="center"/>
    </xf>
    <xf numFmtId="38" fontId="1" fillId="0" borderId="27" xfId="17" applyFont="1" applyBorder="1" applyAlignment="1">
      <alignment horizontal="centerContinuous" vertical="center"/>
    </xf>
    <xf numFmtId="38" fontId="1" fillId="0" borderId="26" xfId="17" applyFont="1" applyBorder="1" applyAlignment="1">
      <alignment horizontal="centerContinuous" vertical="center"/>
    </xf>
    <xf numFmtId="38" fontId="1" fillId="0" borderId="19" xfId="17" applyFont="1" applyBorder="1" applyAlignment="1">
      <alignment vertical="center"/>
    </xf>
    <xf numFmtId="38" fontId="1" fillId="0" borderId="4" xfId="17" applyFont="1" applyBorder="1" applyAlignment="1">
      <alignment horizontal="distributed"/>
    </xf>
    <xf numFmtId="38" fontId="1" fillId="0" borderId="12" xfId="17" applyFont="1" applyBorder="1" applyAlignment="1">
      <alignment horizontal="center" vertical="center"/>
    </xf>
    <xf numFmtId="41" fontId="9" fillId="0" borderId="5" xfId="17" applyNumberFormat="1" applyFont="1" applyBorder="1" applyAlignment="1">
      <alignment horizontal="right" vertical="center"/>
    </xf>
    <xf numFmtId="41" fontId="9" fillId="0" borderId="9" xfId="17" applyNumberFormat="1" applyFont="1" applyBorder="1" applyAlignment="1">
      <alignment horizontal="right" vertical="center"/>
    </xf>
    <xf numFmtId="41" fontId="9" fillId="0" borderId="10" xfId="17" applyNumberFormat="1" applyFont="1" applyBorder="1" applyAlignment="1">
      <alignment horizontal="right" vertical="center"/>
    </xf>
    <xf numFmtId="41" fontId="9" fillId="0" borderId="3" xfId="17" applyNumberFormat="1" applyFont="1" applyBorder="1" applyAlignment="1">
      <alignment horizontal="right" vertical="center"/>
    </xf>
    <xf numFmtId="41" fontId="1" fillId="0" borderId="3"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8" xfId="17" applyNumberFormat="1" applyFont="1" applyBorder="1" applyAlignment="1">
      <alignment horizontal="right" vertical="center"/>
    </xf>
    <xf numFmtId="41" fontId="1" fillId="0" borderId="7" xfId="17" applyNumberFormat="1" applyFont="1" applyBorder="1" applyAlignment="1">
      <alignment horizontal="right" vertical="center"/>
    </xf>
    <xf numFmtId="41" fontId="1" fillId="0" borderId="12" xfId="17" applyNumberFormat="1" applyFont="1" applyBorder="1" applyAlignment="1">
      <alignment horizontal="right" vertical="center"/>
    </xf>
    <xf numFmtId="0" fontId="1" fillId="0" borderId="0" xfId="32" applyFont="1">
      <alignment/>
      <protection/>
    </xf>
    <xf numFmtId="0" fontId="7" fillId="0" borderId="0" xfId="32" applyFont="1">
      <alignment/>
      <protection/>
    </xf>
    <xf numFmtId="0" fontId="1" fillId="0" borderId="2" xfId="32" applyFont="1" applyBorder="1" applyAlignment="1">
      <alignment horizontal="distributed"/>
      <protection/>
    </xf>
    <xf numFmtId="0" fontId="1" fillId="0" borderId="4" xfId="32" applyFont="1" applyBorder="1" applyAlignment="1">
      <alignment horizontal="distributed" vertical="top"/>
      <protection/>
    </xf>
    <xf numFmtId="0" fontId="1" fillId="0" borderId="19" xfId="32" applyFont="1" applyBorder="1" applyAlignment="1">
      <alignment horizontal="distributed" vertical="center"/>
      <protection/>
    </xf>
    <xf numFmtId="0" fontId="1" fillId="0" borderId="10" xfId="32" applyFont="1" applyBorder="1" applyAlignment="1">
      <alignment horizontal="left" vertical="center"/>
      <protection/>
    </xf>
    <xf numFmtId="0" fontId="1" fillId="0" borderId="19" xfId="32" applyFont="1" applyBorder="1" applyAlignment="1">
      <alignment horizontal="left" vertical="center"/>
      <protection/>
    </xf>
    <xf numFmtId="0" fontId="1" fillId="0" borderId="4" xfId="32" applyFont="1" applyBorder="1" applyAlignment="1">
      <alignment horizontal="center" vertical="center"/>
      <protection/>
    </xf>
    <xf numFmtId="0" fontId="1" fillId="0" borderId="4" xfId="32" applyFont="1" applyBorder="1" applyAlignment="1">
      <alignment horizontal="distributed" vertical="center"/>
      <protection/>
    </xf>
    <xf numFmtId="0" fontId="1" fillId="0" borderId="11" xfId="32" applyFont="1" applyBorder="1" applyAlignment="1">
      <alignment horizontal="distributed" vertical="center"/>
      <protection/>
    </xf>
    <xf numFmtId="0" fontId="1" fillId="0" borderId="6" xfId="32" applyFont="1" applyBorder="1" applyAlignment="1">
      <alignment horizontal="distributed" vertical="top"/>
      <protection/>
    </xf>
    <xf numFmtId="0" fontId="1" fillId="0" borderId="6" xfId="32" applyFont="1" applyBorder="1" applyAlignment="1">
      <alignment horizontal="distributed" vertical="center"/>
      <protection/>
    </xf>
    <xf numFmtId="0" fontId="1" fillId="0" borderId="12" xfId="32" applyFont="1" applyBorder="1" applyAlignment="1">
      <alignment horizontal="distributed" vertical="center"/>
      <protection/>
    </xf>
    <xf numFmtId="0" fontId="1" fillId="0" borderId="6" xfId="32" applyFont="1" applyBorder="1" applyAlignment="1">
      <alignment horizontal="right" vertical="center"/>
      <protection/>
    </xf>
    <xf numFmtId="41" fontId="1" fillId="0" borderId="5" xfId="32" applyNumberFormat="1" applyFont="1" applyBorder="1" applyAlignment="1">
      <alignment horizontal="right" vertical="center"/>
      <protection/>
    </xf>
    <xf numFmtId="41" fontId="1" fillId="0" borderId="9" xfId="32" applyNumberFormat="1" applyFont="1" applyBorder="1" applyAlignment="1">
      <alignment horizontal="right" vertical="center"/>
      <protection/>
    </xf>
    <xf numFmtId="41" fontId="1" fillId="0" borderId="10" xfId="32" applyNumberFormat="1" applyFont="1" applyBorder="1" applyAlignment="1">
      <alignment horizontal="right" vertical="center"/>
      <protection/>
    </xf>
    <xf numFmtId="41" fontId="1" fillId="0" borderId="3" xfId="32" applyNumberFormat="1" applyFont="1" applyBorder="1" applyAlignment="1">
      <alignment horizontal="right" vertical="center"/>
      <protection/>
    </xf>
    <xf numFmtId="41" fontId="1" fillId="0" borderId="0" xfId="32" applyNumberFormat="1" applyFont="1" applyBorder="1" applyAlignment="1">
      <alignment horizontal="right" vertical="center"/>
      <protection/>
    </xf>
    <xf numFmtId="41" fontId="1" fillId="0" borderId="11" xfId="32" applyNumberFormat="1" applyFont="1" applyBorder="1" applyAlignment="1">
      <alignment horizontal="right" vertical="center"/>
      <protection/>
    </xf>
    <xf numFmtId="0" fontId="9" fillId="0" borderId="11" xfId="32" applyFont="1" applyBorder="1">
      <alignment/>
      <protection/>
    </xf>
    <xf numFmtId="0" fontId="9" fillId="0" borderId="4" xfId="32" applyFont="1" applyBorder="1" applyAlignment="1">
      <alignment horizontal="center" vertical="center"/>
      <protection/>
    </xf>
    <xf numFmtId="41" fontId="9" fillId="0" borderId="3" xfId="32" applyNumberFormat="1" applyFont="1" applyFill="1" applyBorder="1" applyAlignment="1">
      <alignment horizontal="right" vertical="center"/>
      <protection/>
    </xf>
    <xf numFmtId="41" fontId="9" fillId="0" borderId="0" xfId="32" applyNumberFormat="1" applyFont="1" applyBorder="1" applyAlignment="1">
      <alignment horizontal="right" vertical="center"/>
      <protection/>
    </xf>
    <xf numFmtId="41" fontId="9" fillId="0" borderId="0" xfId="32" applyNumberFormat="1" applyFont="1" applyFill="1" applyBorder="1" applyAlignment="1">
      <alignment horizontal="right" vertical="center"/>
      <protection/>
    </xf>
    <xf numFmtId="41" fontId="9" fillId="0" borderId="11" xfId="32" applyNumberFormat="1" applyFont="1" applyBorder="1" applyAlignment="1">
      <alignment horizontal="right" vertical="center"/>
      <protection/>
    </xf>
    <xf numFmtId="0" fontId="9" fillId="0" borderId="0" xfId="32" applyFont="1">
      <alignment/>
      <protection/>
    </xf>
    <xf numFmtId="0" fontId="1" fillId="0" borderId="0" xfId="32" applyFont="1" applyBorder="1">
      <alignment/>
      <protection/>
    </xf>
    <xf numFmtId="0" fontId="9" fillId="0" borderId="4" xfId="32" applyFont="1" applyBorder="1" applyAlignment="1">
      <alignment horizontal="right" vertical="center"/>
      <protection/>
    </xf>
    <xf numFmtId="41" fontId="9" fillId="0" borderId="3" xfId="32" applyNumberFormat="1" applyFont="1" applyBorder="1" applyAlignment="1">
      <alignment horizontal="right" vertical="center"/>
      <protection/>
    </xf>
    <xf numFmtId="0" fontId="9" fillId="0" borderId="4" xfId="32" applyFont="1" applyBorder="1" applyAlignment="1">
      <alignment horizontal="distributed" vertical="center"/>
      <protection/>
    </xf>
    <xf numFmtId="41" fontId="13" fillId="0" borderId="3" xfId="32" applyNumberFormat="1" applyFont="1" applyBorder="1" applyAlignment="1">
      <alignment horizontal="right" vertical="center"/>
      <protection/>
    </xf>
    <xf numFmtId="41" fontId="13" fillId="0" borderId="0" xfId="32" applyNumberFormat="1" applyFont="1" applyBorder="1" applyAlignment="1">
      <alignment horizontal="right" vertical="center"/>
      <protection/>
    </xf>
    <xf numFmtId="41" fontId="13" fillId="0" borderId="11" xfId="32" applyNumberFormat="1" applyFont="1" applyBorder="1" applyAlignment="1">
      <alignment horizontal="right" vertical="center"/>
      <protection/>
    </xf>
    <xf numFmtId="177" fontId="1" fillId="0" borderId="0" xfId="32" applyNumberFormat="1" applyFont="1" applyBorder="1" applyAlignment="1">
      <alignment horizontal="right" vertical="center"/>
      <protection/>
    </xf>
    <xf numFmtId="0" fontId="1" fillId="0" borderId="4" xfId="32" applyFont="1" applyBorder="1" applyAlignment="1">
      <alignment horizontal="right" vertical="center"/>
      <protection/>
    </xf>
    <xf numFmtId="41" fontId="1" fillId="0" borderId="8" xfId="32" applyNumberFormat="1" applyFont="1" applyBorder="1" applyAlignment="1">
      <alignment horizontal="right" vertical="center"/>
      <protection/>
    </xf>
    <xf numFmtId="41" fontId="1" fillId="0" borderId="7" xfId="32" applyNumberFormat="1" applyFont="1" applyBorder="1" applyAlignment="1">
      <alignment horizontal="right" vertical="center"/>
      <protection/>
    </xf>
    <xf numFmtId="41" fontId="1" fillId="0" borderId="12" xfId="32" applyNumberFormat="1" applyFont="1" applyBorder="1" applyAlignment="1">
      <alignment horizontal="right" vertical="center"/>
      <protection/>
    </xf>
    <xf numFmtId="0" fontId="1" fillId="0" borderId="0" xfId="32" applyFont="1" applyBorder="1" applyAlignment="1">
      <alignment vertical="center"/>
      <protection/>
    </xf>
    <xf numFmtId="0" fontId="1" fillId="0" borderId="0" xfId="32" applyFont="1" applyBorder="1" applyAlignment="1">
      <alignment horizontal="right" vertical="center"/>
      <protection/>
    </xf>
    <xf numFmtId="0" fontId="1" fillId="0" borderId="0" xfId="33" applyFont="1" applyFill="1" applyAlignment="1">
      <alignment vertical="center"/>
      <protection/>
    </xf>
    <xf numFmtId="0" fontId="7" fillId="0" borderId="0" xfId="33" applyFont="1" applyFill="1" applyAlignment="1">
      <alignment vertical="center"/>
      <protection/>
    </xf>
    <xf numFmtId="0" fontId="1" fillId="0" borderId="0" xfId="33" applyFont="1" applyFill="1" applyAlignment="1">
      <alignment horizontal="right" vertical="center"/>
      <protection/>
    </xf>
    <xf numFmtId="0" fontId="1" fillId="0" borderId="13" xfId="33" applyFont="1" applyFill="1" applyBorder="1" applyAlignment="1">
      <alignment horizontal="distributed" vertical="center"/>
      <protection/>
    </xf>
    <xf numFmtId="0" fontId="1" fillId="0" borderId="13" xfId="33" applyFont="1" applyFill="1" applyBorder="1" applyAlignment="1">
      <alignment horizontal="distributed" vertical="center"/>
      <protection/>
    </xf>
    <xf numFmtId="0" fontId="1" fillId="0" borderId="13" xfId="33" applyFont="1" applyFill="1" applyBorder="1" applyAlignment="1">
      <alignment horizontal="center" vertical="center"/>
      <protection/>
    </xf>
    <xf numFmtId="0" fontId="9" fillId="0" borderId="0" xfId="33" applyFont="1" applyFill="1" applyAlignment="1">
      <alignment vertical="center"/>
      <protection/>
    </xf>
    <xf numFmtId="188" fontId="9" fillId="0" borderId="5" xfId="33" applyNumberFormat="1" applyFont="1" applyFill="1" applyBorder="1" applyAlignment="1">
      <alignment vertical="center"/>
      <protection/>
    </xf>
    <xf numFmtId="188" fontId="9" fillId="0" borderId="9" xfId="33" applyNumberFormat="1" applyFont="1" applyFill="1" applyBorder="1" applyAlignment="1">
      <alignment vertical="center"/>
      <protection/>
    </xf>
    <xf numFmtId="188" fontId="9" fillId="0" borderId="10" xfId="33" applyNumberFormat="1" applyFont="1" applyFill="1" applyBorder="1" applyAlignment="1">
      <alignment vertical="center"/>
      <protection/>
    </xf>
    <xf numFmtId="188" fontId="1" fillId="0" borderId="3" xfId="33" applyNumberFormat="1" applyFont="1" applyFill="1" applyBorder="1" applyAlignment="1">
      <alignment vertical="center"/>
      <protection/>
    </xf>
    <xf numFmtId="188" fontId="1" fillId="0" borderId="0" xfId="33" applyNumberFormat="1" applyFont="1" applyFill="1" applyBorder="1" applyAlignment="1">
      <alignment vertical="center"/>
      <protection/>
    </xf>
    <xf numFmtId="188" fontId="1" fillId="0" borderId="11" xfId="33" applyNumberFormat="1" applyFont="1" applyFill="1" applyBorder="1" applyAlignment="1">
      <alignment vertical="center"/>
      <protection/>
    </xf>
    <xf numFmtId="0" fontId="1" fillId="0" borderId="3" xfId="33" applyFont="1" applyFill="1" applyBorder="1" applyAlignment="1">
      <alignment vertical="center"/>
      <protection/>
    </xf>
    <xf numFmtId="0" fontId="1" fillId="0" borderId="11" xfId="33" applyFont="1" applyFill="1" applyBorder="1" applyAlignment="1">
      <alignment horizontal="distributed" vertical="center"/>
      <protection/>
    </xf>
    <xf numFmtId="186" fontId="1" fillId="0" borderId="3" xfId="33" applyNumberFormat="1" applyFont="1" applyFill="1" applyBorder="1" applyAlignment="1">
      <alignment vertical="center"/>
      <protection/>
    </xf>
    <xf numFmtId="186" fontId="1" fillId="0" borderId="11" xfId="33" applyNumberFormat="1" applyFont="1" applyFill="1" applyBorder="1" applyAlignment="1">
      <alignment horizontal="distributed" vertical="center"/>
      <protection/>
    </xf>
    <xf numFmtId="0" fontId="1" fillId="0" borderId="8" xfId="33" applyFont="1" applyFill="1" applyBorder="1" applyAlignment="1">
      <alignment vertical="center"/>
      <protection/>
    </xf>
    <xf numFmtId="0" fontId="1" fillId="0" borderId="12" xfId="33" applyFont="1" applyFill="1" applyBorder="1" applyAlignment="1">
      <alignment horizontal="distributed" vertical="center"/>
      <protection/>
    </xf>
    <xf numFmtId="188" fontId="1" fillId="0" borderId="8" xfId="33" applyNumberFormat="1" applyFont="1" applyFill="1" applyBorder="1" applyAlignment="1">
      <alignment vertical="center"/>
      <protection/>
    </xf>
    <xf numFmtId="188" fontId="1" fillId="0" borderId="7" xfId="33" applyNumberFormat="1" applyFont="1" applyFill="1" applyBorder="1" applyAlignment="1">
      <alignment vertical="center"/>
      <protection/>
    </xf>
    <xf numFmtId="188" fontId="1" fillId="0" borderId="12" xfId="33" applyNumberFormat="1" applyFont="1" applyFill="1" applyBorder="1" applyAlignment="1">
      <alignment vertical="center"/>
      <protection/>
    </xf>
    <xf numFmtId="0" fontId="1" fillId="0" borderId="0" xfId="33" applyFont="1" applyFill="1" applyAlignment="1">
      <alignment horizontal="distributed" vertical="center"/>
      <protection/>
    </xf>
    <xf numFmtId="0" fontId="1" fillId="0" borderId="0" xfId="34" applyFont="1">
      <alignment/>
      <protection/>
    </xf>
    <xf numFmtId="0" fontId="7" fillId="0" borderId="0" xfId="34" applyFont="1">
      <alignment/>
      <protection/>
    </xf>
    <xf numFmtId="0" fontId="1" fillId="0" borderId="0" xfId="34" applyFont="1" applyAlignment="1">
      <alignment horizontal="right"/>
      <protection/>
    </xf>
    <xf numFmtId="0" fontId="1" fillId="0" borderId="0" xfId="34" applyFont="1" applyBorder="1">
      <alignment/>
      <protection/>
    </xf>
    <xf numFmtId="0" fontId="1" fillId="0" borderId="13" xfId="34" applyFont="1" applyBorder="1" applyAlignment="1">
      <alignment horizontal="center" vertical="center" wrapText="1"/>
      <protection/>
    </xf>
    <xf numFmtId="0" fontId="1" fillId="0" borderId="13" xfId="34" applyFont="1" applyBorder="1" applyAlignment="1">
      <alignment horizontal="center" vertical="center"/>
      <protection/>
    </xf>
    <xf numFmtId="0" fontId="1" fillId="0" borderId="13" xfId="34" applyFont="1" applyBorder="1" applyAlignment="1">
      <alignment horizontal="distributed" vertical="center" wrapText="1"/>
      <protection/>
    </xf>
    <xf numFmtId="0" fontId="1" fillId="0" borderId="5" xfId="34" applyFont="1" applyBorder="1" applyAlignment="1">
      <alignment horizontal="center"/>
      <protection/>
    </xf>
    <xf numFmtId="0" fontId="1" fillId="0" borderId="10" xfId="34" applyFont="1" applyBorder="1">
      <alignment/>
      <protection/>
    </xf>
    <xf numFmtId="41" fontId="1" fillId="0" borderId="5" xfId="34" applyNumberFormat="1" applyFont="1" applyBorder="1">
      <alignment/>
      <protection/>
    </xf>
    <xf numFmtId="41" fontId="1" fillId="0" borderId="9" xfId="34" applyNumberFormat="1" applyFont="1" applyBorder="1">
      <alignment/>
      <protection/>
    </xf>
    <xf numFmtId="41" fontId="1" fillId="0" borderId="10" xfId="34" applyNumberFormat="1" applyFont="1" applyBorder="1">
      <alignment/>
      <protection/>
    </xf>
    <xf numFmtId="41" fontId="1" fillId="0" borderId="3" xfId="34" applyNumberFormat="1" applyFont="1" applyBorder="1">
      <alignment/>
      <protection/>
    </xf>
    <xf numFmtId="41" fontId="1" fillId="0" borderId="0" xfId="34" applyNumberFormat="1" applyFont="1" applyBorder="1">
      <alignment/>
      <protection/>
    </xf>
    <xf numFmtId="41" fontId="1" fillId="0" borderId="11" xfId="34" applyNumberFormat="1" applyFont="1" applyBorder="1">
      <alignment/>
      <protection/>
    </xf>
    <xf numFmtId="41" fontId="1" fillId="0" borderId="3" xfId="34" applyNumberFormat="1" applyFont="1" applyBorder="1" applyAlignment="1">
      <alignment horizontal="right" vertical="center"/>
      <protection/>
    </xf>
    <xf numFmtId="41" fontId="1" fillId="0" borderId="0" xfId="34" applyNumberFormat="1" applyFont="1" applyBorder="1" applyAlignment="1">
      <alignment horizontal="right" vertical="center"/>
      <protection/>
    </xf>
    <xf numFmtId="41" fontId="1" fillId="0" borderId="11" xfId="34" applyNumberFormat="1" applyFont="1" applyBorder="1" applyAlignment="1">
      <alignment horizontal="right" vertical="center"/>
      <protection/>
    </xf>
    <xf numFmtId="0" fontId="9" fillId="0" borderId="0" xfId="34" applyFont="1" applyBorder="1">
      <alignment/>
      <protection/>
    </xf>
    <xf numFmtId="0" fontId="9" fillId="0" borderId="3" xfId="34" applyFont="1" applyBorder="1" applyAlignment="1">
      <alignment horizontal="center"/>
      <protection/>
    </xf>
    <xf numFmtId="0" fontId="9" fillId="0" borderId="11" xfId="34" applyFont="1" applyBorder="1" applyAlignment="1">
      <alignment horizontal="distributed" vertical="center"/>
      <protection/>
    </xf>
    <xf numFmtId="41" fontId="9" fillId="0" borderId="3" xfId="34" applyNumberFormat="1" applyFont="1" applyBorder="1" applyAlignment="1">
      <alignment horizontal="right" vertical="center"/>
      <protection/>
    </xf>
    <xf numFmtId="41" fontId="9" fillId="0" borderId="0" xfId="34" applyNumberFormat="1" applyFont="1" applyBorder="1" applyAlignment="1">
      <alignment horizontal="right" vertical="center"/>
      <protection/>
    </xf>
    <xf numFmtId="41" fontId="9" fillId="0" borderId="11" xfId="34" applyNumberFormat="1" applyFont="1" applyBorder="1" applyAlignment="1">
      <alignment horizontal="right" vertical="center"/>
      <protection/>
    </xf>
    <xf numFmtId="0" fontId="9" fillId="0" borderId="0" xfId="34" applyFont="1">
      <alignment/>
      <protection/>
    </xf>
    <xf numFmtId="0" fontId="1" fillId="0" borderId="3" xfId="34" applyFont="1" applyBorder="1" applyAlignment="1">
      <alignment horizontal="center"/>
      <protection/>
    </xf>
    <xf numFmtId="0" fontId="1" fillId="0" borderId="11" xfId="34" applyFont="1" applyBorder="1" quotePrefix="1">
      <alignment/>
      <protection/>
    </xf>
    <xf numFmtId="0" fontId="9" fillId="0" borderId="11" xfId="34" applyFont="1" applyBorder="1" applyAlignment="1">
      <alignment horizontal="distributed"/>
      <protection/>
    </xf>
    <xf numFmtId="41" fontId="9" fillId="0" borderId="3" xfId="34" applyNumberFormat="1" applyFont="1" applyBorder="1">
      <alignment/>
      <protection/>
    </xf>
    <xf numFmtId="41" fontId="9" fillId="0" borderId="0" xfId="34" applyNumberFormat="1" applyFont="1" applyBorder="1">
      <alignment/>
      <protection/>
    </xf>
    <xf numFmtId="41" fontId="9" fillId="0" borderId="11" xfId="34" applyNumberFormat="1" applyFont="1" applyBorder="1">
      <alignment/>
      <protection/>
    </xf>
    <xf numFmtId="0" fontId="1" fillId="0" borderId="11" xfId="34" applyFont="1" applyBorder="1" applyAlignment="1">
      <alignment horizontal="distributed"/>
      <protection/>
    </xf>
    <xf numFmtId="41" fontId="1" fillId="0" borderId="3" xfId="17" applyNumberFormat="1" applyFont="1" applyFill="1" applyBorder="1" applyAlignment="1">
      <alignment horizontal="right" vertical="center"/>
    </xf>
    <xf numFmtId="0" fontId="1" fillId="0" borderId="11" xfId="34" applyFont="1" applyBorder="1">
      <alignment/>
      <protection/>
    </xf>
    <xf numFmtId="0" fontId="9" fillId="0" borderId="11" xfId="34" applyFont="1" applyBorder="1" applyAlignment="1">
      <alignment/>
      <protection/>
    </xf>
    <xf numFmtId="41" fontId="9" fillId="0" borderId="3" xfId="17" applyNumberFormat="1" applyFont="1" applyFill="1" applyBorder="1" applyAlignment="1">
      <alignment horizontal="right" vertical="center"/>
    </xf>
    <xf numFmtId="41" fontId="9" fillId="0" borderId="11" xfId="17" applyNumberFormat="1" applyFont="1" applyFill="1" applyBorder="1" applyAlignment="1">
      <alignment horizontal="right" vertical="center"/>
    </xf>
    <xf numFmtId="0" fontId="1" fillId="0" borderId="11" xfId="34" applyFont="1" applyBorder="1" applyAlignment="1">
      <alignment/>
      <protection/>
    </xf>
    <xf numFmtId="0" fontId="1" fillId="0" borderId="8" xfId="34" applyFont="1" applyBorder="1" applyAlignment="1">
      <alignment horizontal="center"/>
      <protection/>
    </xf>
    <xf numFmtId="0" fontId="1" fillId="0" borderId="12" xfId="34" applyFont="1" applyBorder="1" applyAlignment="1">
      <alignment/>
      <protection/>
    </xf>
    <xf numFmtId="41" fontId="1" fillId="0" borderId="8" xfId="17" applyNumberFormat="1" applyFont="1" applyFill="1" applyBorder="1" applyAlignment="1">
      <alignment horizontal="right" vertical="center"/>
    </xf>
    <xf numFmtId="41" fontId="1" fillId="0" borderId="7" xfId="17" applyNumberFormat="1" applyFont="1" applyFill="1" applyBorder="1" applyAlignment="1">
      <alignment horizontal="right" vertical="center"/>
    </xf>
    <xf numFmtId="0" fontId="13" fillId="0" borderId="0" xfId="34" applyFont="1">
      <alignment/>
      <protection/>
    </xf>
    <xf numFmtId="0" fontId="1" fillId="0" borderId="0" xfId="35" applyFont="1" applyFill="1" applyAlignment="1">
      <alignment horizontal="center"/>
      <protection/>
    </xf>
    <xf numFmtId="0" fontId="1" fillId="0" borderId="0" xfId="35" applyFont="1" applyFill="1">
      <alignment/>
      <protection/>
    </xf>
    <xf numFmtId="0" fontId="7" fillId="0" borderId="0" xfId="35" applyFont="1" applyFill="1">
      <alignment/>
      <protection/>
    </xf>
    <xf numFmtId="0" fontId="1" fillId="0" borderId="0" xfId="35" applyFont="1" applyFill="1" applyAlignment="1">
      <alignment horizontal="right"/>
      <protection/>
    </xf>
    <xf numFmtId="0" fontId="1" fillId="0" borderId="20" xfId="35" applyFont="1" applyFill="1" applyBorder="1" applyAlignment="1">
      <alignment/>
      <protection/>
    </xf>
    <xf numFmtId="0" fontId="1" fillId="0" borderId="2" xfId="35" applyFont="1" applyFill="1" applyBorder="1">
      <alignment/>
      <protection/>
    </xf>
    <xf numFmtId="0" fontId="1" fillId="0" borderId="3" xfId="35" applyFont="1" applyFill="1" applyBorder="1" applyAlignment="1">
      <alignment horizontal="distributed" vertical="center"/>
      <protection/>
    </xf>
    <xf numFmtId="0" fontId="1" fillId="0" borderId="6" xfId="35" applyFont="1" applyFill="1" applyBorder="1" applyAlignment="1">
      <alignment horizontal="center" vertical="center"/>
      <protection/>
    </xf>
    <xf numFmtId="0" fontId="1" fillId="0" borderId="4" xfId="35" applyFont="1" applyFill="1" applyBorder="1" applyAlignment="1">
      <alignment horizontal="center" vertical="distributed" wrapText="1"/>
      <protection/>
    </xf>
    <xf numFmtId="0" fontId="1" fillId="0" borderId="4" xfId="35" applyFont="1" applyFill="1" applyBorder="1" applyAlignment="1">
      <alignment horizontal="distributed" vertical="center"/>
      <protection/>
    </xf>
    <xf numFmtId="0" fontId="1" fillId="0" borderId="4" xfId="35" applyFont="1" applyFill="1" applyBorder="1">
      <alignment/>
      <protection/>
    </xf>
    <xf numFmtId="0" fontId="1" fillId="0" borderId="4" xfId="35" applyFont="1" applyFill="1" applyBorder="1" applyAlignment="1">
      <alignment horizontal="distributed"/>
      <protection/>
    </xf>
    <xf numFmtId="0" fontId="15" fillId="0" borderId="0" xfId="35" applyFont="1" applyFill="1">
      <alignment/>
      <protection/>
    </xf>
    <xf numFmtId="0" fontId="1" fillId="0" borderId="8" xfId="35" applyFont="1" applyFill="1" applyBorder="1" applyAlignment="1">
      <alignment horizontal="distributed" vertical="center"/>
      <protection/>
    </xf>
    <xf numFmtId="0" fontId="1" fillId="0" borderId="6" xfId="35" applyFont="1" applyFill="1" applyBorder="1" applyAlignment="1">
      <alignment horizontal="distributed" vertical="center"/>
      <protection/>
    </xf>
    <xf numFmtId="0" fontId="1" fillId="0" borderId="6" xfId="35" applyFont="1" applyFill="1" applyBorder="1" applyAlignment="1">
      <alignment horizontal="center" vertical="center" wrapText="1"/>
      <protection/>
    </xf>
    <xf numFmtId="38" fontId="1" fillId="0" borderId="6" xfId="17" applyFont="1" applyFill="1" applyBorder="1" applyAlignment="1">
      <alignment horizontal="distributed" vertical="center" wrapText="1"/>
    </xf>
    <xf numFmtId="0" fontId="1" fillId="0" borderId="0" xfId="35" applyFont="1" applyFill="1" applyAlignment="1">
      <alignment horizontal="distributed" vertical="center"/>
      <protection/>
    </xf>
    <xf numFmtId="0" fontId="1" fillId="0" borderId="18" xfId="35" applyFont="1" applyFill="1" applyBorder="1" applyAlignment="1">
      <alignment horizontal="center" vertical="center"/>
      <protection/>
    </xf>
    <xf numFmtId="0" fontId="1" fillId="0" borderId="0" xfId="35" applyFont="1" applyFill="1" applyAlignment="1">
      <alignment horizontal="center" vertical="center"/>
      <protection/>
    </xf>
    <xf numFmtId="0" fontId="1" fillId="0" borderId="6" xfId="35" applyFont="1" applyFill="1" applyBorder="1" applyAlignment="1">
      <alignment horizontal="center" vertical="top" wrapText="1"/>
      <protection/>
    </xf>
    <xf numFmtId="0" fontId="1" fillId="0" borderId="6" xfId="35" applyFont="1" applyFill="1" applyBorder="1" applyAlignment="1">
      <alignment horizontal="distributed" vertical="top"/>
      <protection/>
    </xf>
    <xf numFmtId="0" fontId="9" fillId="0" borderId="0" xfId="35" applyFont="1" applyFill="1" applyAlignment="1">
      <alignment horizontal="center"/>
      <protection/>
    </xf>
    <xf numFmtId="0" fontId="9" fillId="0" borderId="19" xfId="35" applyFont="1" applyFill="1" applyBorder="1" applyAlignment="1">
      <alignment horizontal="distributed" vertical="center"/>
      <protection/>
    </xf>
    <xf numFmtId="41" fontId="9" fillId="0" borderId="5" xfId="17" applyNumberFormat="1" applyFont="1" applyFill="1" applyBorder="1" applyAlignment="1">
      <alignment vertical="center"/>
    </xf>
    <xf numFmtId="41" fontId="9" fillId="0" borderId="9" xfId="17" applyNumberFormat="1" applyFont="1" applyFill="1" applyBorder="1" applyAlignment="1">
      <alignment vertical="center"/>
    </xf>
    <xf numFmtId="41" fontId="9" fillId="0" borderId="10" xfId="17" applyNumberFormat="1" applyFont="1" applyFill="1" applyBorder="1" applyAlignment="1">
      <alignment vertical="center"/>
    </xf>
    <xf numFmtId="0" fontId="9" fillId="0" borderId="0" xfId="35" applyFont="1" applyFill="1">
      <alignment/>
      <protection/>
    </xf>
    <xf numFmtId="0" fontId="9" fillId="0" borderId="4" xfId="35" applyFont="1" applyFill="1" applyBorder="1" applyAlignment="1">
      <alignment horizontal="distributed" vertical="center"/>
      <protection/>
    </xf>
    <xf numFmtId="41" fontId="9" fillId="0" borderId="3" xfId="17" applyNumberFormat="1" applyFont="1" applyFill="1" applyBorder="1" applyAlignment="1">
      <alignment vertical="center"/>
    </xf>
    <xf numFmtId="41" fontId="9" fillId="0" borderId="11" xfId="17" applyNumberFormat="1" applyFont="1" applyFill="1" applyBorder="1" applyAlignment="1">
      <alignment vertical="center"/>
    </xf>
    <xf numFmtId="0" fontId="13" fillId="0" borderId="0" xfId="35" applyFont="1" applyFill="1">
      <alignment/>
      <protection/>
    </xf>
    <xf numFmtId="0" fontId="13" fillId="0" borderId="0" xfId="35" applyFont="1" applyFill="1" applyAlignment="1">
      <alignment horizontal="center"/>
      <protection/>
    </xf>
    <xf numFmtId="0" fontId="13" fillId="0" borderId="4" xfId="35" applyFont="1" applyFill="1" applyBorder="1" applyAlignment="1">
      <alignment horizontal="center"/>
      <protection/>
    </xf>
    <xf numFmtId="41" fontId="9" fillId="0" borderId="3" xfId="35" applyNumberFormat="1" applyFont="1" applyFill="1" applyBorder="1" applyAlignment="1">
      <alignment vertical="center"/>
      <protection/>
    </xf>
    <xf numFmtId="41" fontId="9" fillId="0" borderId="0" xfId="35" applyNumberFormat="1" applyFont="1" applyFill="1" applyBorder="1" applyAlignment="1">
      <alignment vertical="center"/>
      <protection/>
    </xf>
    <xf numFmtId="41" fontId="9" fillId="0" borderId="11" xfId="35" applyNumberFormat="1" applyFont="1" applyFill="1" applyBorder="1" applyAlignment="1">
      <alignment vertical="center"/>
      <protection/>
    </xf>
    <xf numFmtId="0" fontId="1" fillId="0" borderId="4" xfId="35" applyFont="1" applyFill="1" applyBorder="1" applyAlignment="1">
      <alignment horizontal="center"/>
      <protection/>
    </xf>
    <xf numFmtId="41" fontId="15" fillId="0" borderId="3" xfId="35" applyNumberFormat="1" applyFont="1" applyFill="1" applyBorder="1" applyAlignment="1">
      <alignment vertical="center"/>
      <protection/>
    </xf>
    <xf numFmtId="41" fontId="15" fillId="0" borderId="0" xfId="35" applyNumberFormat="1" applyFont="1" applyFill="1" applyBorder="1" applyAlignment="1">
      <alignment vertical="center"/>
      <protection/>
    </xf>
    <xf numFmtId="41" fontId="15" fillId="0" borderId="11" xfId="35" applyNumberFormat="1" applyFont="1" applyFill="1" applyBorder="1" applyAlignment="1">
      <alignment vertical="center"/>
      <protection/>
    </xf>
    <xf numFmtId="41" fontId="1" fillId="0" borderId="3" xfId="35" applyNumberFormat="1" applyFont="1" applyFill="1" applyBorder="1" applyAlignment="1">
      <alignment vertical="center"/>
      <protection/>
    </xf>
    <xf numFmtId="41" fontId="1" fillId="0" borderId="0" xfId="35" applyNumberFormat="1" applyFont="1" applyFill="1" applyBorder="1" applyAlignment="1">
      <alignment vertical="center"/>
      <protection/>
    </xf>
    <xf numFmtId="41" fontId="1" fillId="0" borderId="11" xfId="35" applyNumberFormat="1" applyFont="1" applyFill="1" applyBorder="1" applyAlignment="1">
      <alignment vertical="center"/>
      <protection/>
    </xf>
    <xf numFmtId="0" fontId="1" fillId="0" borderId="0" xfId="35" applyFont="1" applyFill="1" applyAlignment="1">
      <alignment vertical="center"/>
      <protection/>
    </xf>
    <xf numFmtId="38" fontId="13" fillId="0" borderId="6" xfId="17" applyFont="1" applyBorder="1" applyAlignment="1">
      <alignment horizontal="distributed" vertical="center"/>
    </xf>
    <xf numFmtId="41" fontId="1" fillId="0" borderId="8" xfId="35" applyNumberFormat="1" applyFont="1" applyFill="1" applyBorder="1" applyAlignment="1">
      <alignment vertical="center"/>
      <protection/>
    </xf>
    <xf numFmtId="41" fontId="1" fillId="0" borderId="7" xfId="35" applyNumberFormat="1" applyFont="1" applyFill="1" applyBorder="1" applyAlignment="1">
      <alignment vertical="center"/>
      <protection/>
    </xf>
    <xf numFmtId="41" fontId="1" fillId="0" borderId="12" xfId="17" applyNumberFormat="1" applyFont="1" applyFill="1" applyBorder="1" applyAlignment="1">
      <alignment vertical="center"/>
    </xf>
    <xf numFmtId="0" fontId="1" fillId="0" borderId="0" xfId="35" applyFont="1" applyFill="1" applyAlignment="1">
      <alignment/>
      <protection/>
    </xf>
    <xf numFmtId="0" fontId="1" fillId="0" borderId="0" xfId="35" applyFont="1" applyFill="1" applyBorder="1">
      <alignment/>
      <protection/>
    </xf>
    <xf numFmtId="181" fontId="1" fillId="0" borderId="0" xfId="35" applyNumberFormat="1" applyFont="1" applyFill="1" applyAlignment="1">
      <alignment horizontal="center"/>
      <protection/>
    </xf>
    <xf numFmtId="41" fontId="1" fillId="0" borderId="0" xfId="35" applyNumberFormat="1" applyFont="1" applyFill="1" applyAlignment="1">
      <alignment horizontal="center"/>
      <protection/>
    </xf>
    <xf numFmtId="0" fontId="1" fillId="0" borderId="0" xfId="36" applyFont="1" applyAlignment="1">
      <alignment vertical="center"/>
      <protection/>
    </xf>
    <xf numFmtId="0" fontId="7" fillId="0" borderId="0" xfId="36" applyFont="1" applyAlignment="1">
      <alignment vertical="center"/>
      <protection/>
    </xf>
    <xf numFmtId="0" fontId="1" fillId="0" borderId="0" xfId="36" applyFont="1" applyBorder="1" applyAlignment="1">
      <alignment vertical="center"/>
      <protection/>
    </xf>
    <xf numFmtId="0" fontId="1" fillId="0" borderId="0" xfId="36" applyFont="1" applyAlignment="1">
      <alignment horizontal="right" vertical="center"/>
      <protection/>
    </xf>
    <xf numFmtId="0" fontId="1" fillId="0" borderId="20" xfId="36" applyFont="1" applyBorder="1" applyAlignment="1">
      <alignment vertical="center"/>
      <protection/>
    </xf>
    <xf numFmtId="0" fontId="1" fillId="0" borderId="28" xfId="36" applyFont="1" applyBorder="1" applyAlignment="1">
      <alignment vertical="center"/>
      <protection/>
    </xf>
    <xf numFmtId="0" fontId="1" fillId="0" borderId="21" xfId="36" applyFont="1" applyBorder="1" applyAlignment="1">
      <alignment horizontal="distributed" vertical="center"/>
      <protection/>
    </xf>
    <xf numFmtId="0" fontId="1" fillId="0" borderId="20" xfId="36" applyFont="1" applyBorder="1" applyAlignment="1">
      <alignment horizontal="center" vertical="center"/>
      <protection/>
    </xf>
    <xf numFmtId="0" fontId="1" fillId="0" borderId="20" xfId="36" applyFont="1" applyBorder="1" applyAlignment="1">
      <alignment horizontal="centerContinuous" vertical="center"/>
      <protection/>
    </xf>
    <xf numFmtId="0" fontId="1" fillId="0" borderId="28" xfId="36" applyFont="1" applyBorder="1" applyAlignment="1">
      <alignment horizontal="centerContinuous" vertical="center"/>
      <protection/>
    </xf>
    <xf numFmtId="0" fontId="1" fillId="0" borderId="21" xfId="36" applyFont="1" applyBorder="1" applyAlignment="1">
      <alignment horizontal="centerContinuous" vertical="center"/>
      <protection/>
    </xf>
    <xf numFmtId="0" fontId="1" fillId="0" borderId="2" xfId="36" applyFont="1" applyBorder="1" applyAlignment="1">
      <alignment horizontal="distributed" vertical="center" wrapText="1"/>
      <protection/>
    </xf>
    <xf numFmtId="0" fontId="1" fillId="0" borderId="3" xfId="36" applyFont="1" applyBorder="1" applyAlignment="1">
      <alignment horizontal="center" vertical="center"/>
      <protection/>
    </xf>
    <xf numFmtId="0" fontId="1" fillId="0" borderId="4" xfId="36" applyFont="1" applyBorder="1" applyAlignment="1">
      <alignment horizontal="center" vertical="center"/>
      <protection/>
    </xf>
    <xf numFmtId="0" fontId="1" fillId="0" borderId="8" xfId="36" applyFont="1" applyBorder="1" applyAlignment="1">
      <alignment horizontal="center" vertical="center"/>
      <protection/>
    </xf>
    <xf numFmtId="0" fontId="1" fillId="0" borderId="4" xfId="36" applyFont="1" applyBorder="1" applyAlignment="1">
      <alignment horizontal="distributed" vertical="center" wrapText="1"/>
      <protection/>
    </xf>
    <xf numFmtId="0" fontId="1" fillId="0" borderId="8" xfId="36" applyFont="1" applyBorder="1" applyAlignment="1">
      <alignment vertical="center"/>
      <protection/>
    </xf>
    <xf numFmtId="0" fontId="1" fillId="0" borderId="7" xfId="36" applyFont="1" applyBorder="1" applyAlignment="1">
      <alignment vertical="center"/>
      <protection/>
    </xf>
    <xf numFmtId="0" fontId="1" fillId="0" borderId="12" xfId="36" applyFont="1" applyBorder="1" applyAlignment="1">
      <alignment horizontal="distributed" vertical="center"/>
      <protection/>
    </xf>
    <xf numFmtId="0" fontId="1" fillId="0" borderId="6" xfId="36" applyFont="1" applyBorder="1" applyAlignment="1">
      <alignment horizontal="center" vertical="center"/>
      <protection/>
    </xf>
    <xf numFmtId="0" fontId="1" fillId="0" borderId="18" xfId="36" applyFont="1" applyBorder="1" applyAlignment="1">
      <alignment horizontal="center" vertical="center"/>
      <protection/>
    </xf>
    <xf numFmtId="0" fontId="1" fillId="0" borderId="6" xfId="36" applyFont="1" applyFill="1" applyBorder="1" applyAlignment="1">
      <alignment horizontal="center" vertical="center"/>
      <protection/>
    </xf>
    <xf numFmtId="0" fontId="1" fillId="0" borderId="0" xfId="36" applyFont="1" applyFill="1" applyAlignment="1">
      <alignment vertical="center"/>
      <protection/>
    </xf>
    <xf numFmtId="0" fontId="1" fillId="0" borderId="3" xfId="36" applyFont="1" applyBorder="1" applyAlignment="1">
      <alignment vertical="center"/>
      <protection/>
    </xf>
    <xf numFmtId="3" fontId="1" fillId="0" borderId="5" xfId="36" applyNumberFormat="1" applyFont="1" applyBorder="1" applyAlignment="1">
      <alignment vertical="center"/>
      <protection/>
    </xf>
    <xf numFmtId="3" fontId="1" fillId="0" borderId="9" xfId="36" applyNumberFormat="1" applyFont="1" applyBorder="1" applyAlignment="1">
      <alignment vertical="center"/>
      <protection/>
    </xf>
    <xf numFmtId="191" fontId="1" fillId="0" borderId="9" xfId="36" applyNumberFormat="1" applyFont="1" applyBorder="1" applyAlignment="1">
      <alignment vertical="center"/>
      <protection/>
    </xf>
    <xf numFmtId="3" fontId="1" fillId="0" borderId="9" xfId="36" applyNumberFormat="1" applyFont="1" applyFill="1" applyBorder="1" applyAlignment="1">
      <alignment vertical="center"/>
      <protection/>
    </xf>
    <xf numFmtId="3" fontId="1" fillId="0" borderId="10" xfId="36" applyNumberFormat="1" applyFont="1" applyFill="1" applyBorder="1" applyAlignment="1">
      <alignment vertical="center"/>
      <protection/>
    </xf>
    <xf numFmtId="0" fontId="9" fillId="0" borderId="0" xfId="36" applyFont="1" applyAlignment="1">
      <alignment vertical="center"/>
      <protection/>
    </xf>
    <xf numFmtId="38" fontId="9" fillId="0" borderId="11" xfId="17" applyFont="1" applyFill="1" applyBorder="1" applyAlignment="1">
      <alignment vertical="center"/>
    </xf>
    <xf numFmtId="0" fontId="9" fillId="0" borderId="0" xfId="36" applyFont="1" applyFill="1" applyAlignment="1">
      <alignment vertical="center"/>
      <protection/>
    </xf>
    <xf numFmtId="0" fontId="1" fillId="0" borderId="11" xfId="36" applyFont="1" applyBorder="1" applyAlignment="1">
      <alignment horizontal="left" vertical="center"/>
      <protection/>
    </xf>
    <xf numFmtId="192" fontId="1" fillId="0" borderId="0" xfId="17" applyNumberFormat="1" applyFont="1" applyFill="1" applyBorder="1" applyAlignment="1">
      <alignment vertical="center"/>
    </xf>
    <xf numFmtId="3" fontId="1" fillId="0" borderId="0" xfId="36" applyNumberFormat="1" applyFont="1" applyBorder="1" applyAlignment="1">
      <alignment vertical="center"/>
      <protection/>
    </xf>
    <xf numFmtId="3" fontId="1" fillId="0" borderId="0" xfId="36" applyNumberFormat="1" applyFont="1" applyFill="1" applyBorder="1" applyAlignment="1">
      <alignment vertical="center"/>
      <protection/>
    </xf>
    <xf numFmtId="3" fontId="1" fillId="0" borderId="11" xfId="36" applyNumberFormat="1" applyFont="1" applyFill="1" applyBorder="1" applyAlignment="1">
      <alignment vertical="center"/>
      <protection/>
    </xf>
    <xf numFmtId="38" fontId="1" fillId="0" borderId="11" xfId="17" applyFont="1" applyFill="1" applyBorder="1" applyAlignment="1">
      <alignment vertical="center"/>
    </xf>
    <xf numFmtId="3" fontId="1" fillId="0" borderId="3" xfId="36" applyNumberFormat="1" applyFont="1" applyBorder="1" applyAlignment="1">
      <alignment vertical="center"/>
      <protection/>
    </xf>
    <xf numFmtId="38" fontId="1" fillId="0" borderId="0" xfId="17" applyFont="1" applyFill="1" applyBorder="1" applyAlignment="1">
      <alignment horizontal="right" vertical="center"/>
    </xf>
    <xf numFmtId="192" fontId="1" fillId="0" borderId="11" xfId="17" applyNumberFormat="1" applyFont="1" applyFill="1" applyBorder="1" applyAlignment="1">
      <alignment vertical="center"/>
    </xf>
    <xf numFmtId="0" fontId="1" fillId="0" borderId="0" xfId="17" applyNumberFormat="1" applyFont="1" applyFill="1" applyBorder="1" applyAlignment="1">
      <alignment horizontal="right" vertical="center"/>
    </xf>
    <xf numFmtId="193" fontId="1" fillId="0" borderId="0" xfId="36" applyNumberFormat="1" applyFont="1" applyAlignment="1">
      <alignment vertical="center"/>
      <protection/>
    </xf>
    <xf numFmtId="193" fontId="1" fillId="0" borderId="3" xfId="36" applyNumberFormat="1" applyFont="1" applyBorder="1" applyAlignment="1">
      <alignment vertical="center"/>
      <protection/>
    </xf>
    <xf numFmtId="193" fontId="1" fillId="0" borderId="0" xfId="36" applyNumberFormat="1" applyFont="1" applyBorder="1" applyAlignment="1">
      <alignment vertical="center"/>
      <protection/>
    </xf>
    <xf numFmtId="182" fontId="1" fillId="0" borderId="3" xfId="17" applyNumberFormat="1" applyFont="1" applyBorder="1" applyAlignment="1">
      <alignment vertical="center"/>
    </xf>
    <xf numFmtId="38" fontId="1" fillId="0" borderId="0" xfId="17" applyNumberFormat="1" applyFont="1" applyBorder="1" applyAlignment="1">
      <alignment vertical="center"/>
    </xf>
    <xf numFmtId="193" fontId="1" fillId="0" borderId="0" xfId="36" applyNumberFormat="1" applyFont="1" applyFill="1" applyAlignment="1">
      <alignment vertical="center"/>
      <protection/>
    </xf>
    <xf numFmtId="193" fontId="1" fillId="0" borderId="3" xfId="36" applyNumberFormat="1" applyFont="1" applyFill="1" applyBorder="1" applyAlignment="1">
      <alignment vertical="center"/>
      <protection/>
    </xf>
    <xf numFmtId="0" fontId="1" fillId="0" borderId="0" xfId="36" applyFont="1" applyFill="1" applyBorder="1" applyAlignment="1">
      <alignment vertical="center"/>
      <protection/>
    </xf>
    <xf numFmtId="193" fontId="1" fillId="0" borderId="0" xfId="36" applyNumberFormat="1" applyFont="1" applyFill="1" applyBorder="1" applyAlignment="1">
      <alignment vertical="center"/>
      <protection/>
    </xf>
    <xf numFmtId="193" fontId="1" fillId="0" borderId="11" xfId="36" applyNumberFormat="1" applyFont="1" applyFill="1" applyBorder="1" applyAlignment="1">
      <alignment vertical="center"/>
      <protection/>
    </xf>
    <xf numFmtId="38" fontId="1" fillId="0" borderId="3" xfId="17" applyFont="1" applyFill="1" applyBorder="1" applyAlignment="1">
      <alignment vertical="center"/>
    </xf>
    <xf numFmtId="38" fontId="1" fillId="0" borderId="11" xfId="17" applyFont="1" applyFill="1" applyBorder="1" applyAlignment="1">
      <alignment horizontal="right" vertical="center"/>
    </xf>
    <xf numFmtId="0" fontId="1" fillId="0" borderId="3" xfId="36" applyFont="1" applyFill="1" applyBorder="1" applyAlignment="1">
      <alignment horizontal="center" vertical="center"/>
      <protection/>
    </xf>
    <xf numFmtId="0" fontId="1" fillId="0" borderId="3" xfId="36" applyFont="1" applyFill="1" applyBorder="1" applyAlignment="1">
      <alignment vertical="center"/>
      <protection/>
    </xf>
    <xf numFmtId="0" fontId="1" fillId="0" borderId="11" xfId="36" applyFont="1" applyFill="1" applyBorder="1" applyAlignment="1">
      <alignment vertical="center"/>
      <protection/>
    </xf>
    <xf numFmtId="182" fontId="1" fillId="0" borderId="11" xfId="17" applyNumberFormat="1" applyFont="1" applyBorder="1" applyAlignment="1">
      <alignment vertical="center"/>
    </xf>
    <xf numFmtId="0" fontId="1" fillId="0" borderId="11" xfId="36" applyFont="1" applyBorder="1" applyAlignment="1">
      <alignment vertical="center"/>
      <protection/>
    </xf>
    <xf numFmtId="0" fontId="1" fillId="0" borderId="12" xfId="36" applyFont="1" applyBorder="1" applyAlignment="1">
      <alignment vertical="center"/>
      <protection/>
    </xf>
    <xf numFmtId="194" fontId="1" fillId="0" borderId="0" xfId="36" applyNumberFormat="1" applyFont="1" applyAlignment="1">
      <alignment vertical="center"/>
      <protection/>
    </xf>
    <xf numFmtId="38" fontId="7" fillId="0" borderId="0" xfId="17" applyFont="1" applyAlignment="1">
      <alignment/>
    </xf>
    <xf numFmtId="38" fontId="1" fillId="0" borderId="0" xfId="17" applyFont="1" applyAlignment="1">
      <alignment horizontal="right"/>
    </xf>
    <xf numFmtId="38" fontId="1" fillId="0" borderId="29" xfId="17" applyFont="1" applyBorder="1" applyAlignment="1">
      <alignment horizontal="distributed" vertical="center"/>
    </xf>
    <xf numFmtId="38" fontId="1" fillId="0" borderId="5" xfId="17" applyFont="1" applyBorder="1" applyAlignment="1">
      <alignment horizontal="distributed" vertical="center"/>
    </xf>
    <xf numFmtId="38" fontId="1" fillId="0" borderId="9" xfId="17" applyFont="1" applyBorder="1" applyAlignment="1">
      <alignment horizontal="distributed" vertical="center"/>
    </xf>
    <xf numFmtId="38" fontId="1" fillId="0" borderId="30" xfId="17" applyFont="1" applyBorder="1" applyAlignment="1">
      <alignment horizontal="distributed" vertical="center"/>
    </xf>
    <xf numFmtId="38" fontId="1" fillId="0" borderId="31" xfId="17" applyFont="1" applyBorder="1" applyAlignment="1">
      <alignment horizontal="distributed" vertical="center"/>
    </xf>
    <xf numFmtId="38" fontId="1" fillId="0" borderId="10" xfId="17" applyFont="1" applyBorder="1" applyAlignment="1">
      <alignment horizontal="distributed" vertical="center"/>
    </xf>
    <xf numFmtId="38" fontId="9" fillId="0" borderId="32" xfId="17" applyFont="1" applyBorder="1" applyAlignment="1">
      <alignment vertical="center"/>
    </xf>
    <xf numFmtId="38" fontId="9" fillId="0" borderId="31" xfId="17" applyFont="1" applyBorder="1" applyAlignment="1">
      <alignment vertical="center"/>
    </xf>
    <xf numFmtId="38" fontId="1" fillId="0" borderId="32" xfId="17" applyFont="1" applyBorder="1" applyAlignment="1">
      <alignment vertical="center"/>
    </xf>
    <xf numFmtId="38" fontId="1" fillId="0" borderId="31" xfId="17" applyFont="1" applyBorder="1" applyAlignment="1">
      <alignment vertical="center"/>
    </xf>
    <xf numFmtId="38" fontId="13" fillId="0" borderId="11" xfId="17" applyFont="1" applyBorder="1" applyAlignment="1">
      <alignment horizontal="distributed" vertical="center"/>
    </xf>
    <xf numFmtId="38" fontId="1" fillId="0" borderId="33" xfId="17" applyFont="1" applyBorder="1" applyAlignment="1">
      <alignment vertical="center"/>
    </xf>
    <xf numFmtId="38" fontId="1" fillId="0" borderId="34" xfId="17" applyFont="1" applyBorder="1" applyAlignment="1">
      <alignment vertical="center"/>
    </xf>
    <xf numFmtId="38" fontId="1" fillId="0" borderId="35" xfId="17" applyFont="1" applyBorder="1" applyAlignment="1">
      <alignment vertical="center"/>
    </xf>
    <xf numFmtId="38" fontId="1" fillId="0" borderId="36" xfId="17" applyFont="1" applyBorder="1" applyAlignment="1">
      <alignment vertical="center"/>
    </xf>
    <xf numFmtId="38" fontId="1" fillId="0" borderId="37" xfId="17" applyFont="1" applyBorder="1" applyAlignment="1">
      <alignment vertical="center"/>
    </xf>
    <xf numFmtId="0" fontId="0" fillId="0" borderId="0" xfId="38">
      <alignment/>
      <protection/>
    </xf>
    <xf numFmtId="0" fontId="1" fillId="0" borderId="0" xfId="38" applyFont="1">
      <alignment/>
      <protection/>
    </xf>
    <xf numFmtId="38" fontId="1" fillId="0" borderId="3" xfId="17" applyFont="1" applyFill="1" applyBorder="1" applyAlignment="1">
      <alignment horizontal="distributed" vertical="center"/>
    </xf>
    <xf numFmtId="38" fontId="1" fillId="0" borderId="5" xfId="17" applyFont="1" applyBorder="1" applyAlignment="1">
      <alignment horizontal="right" vertical="center"/>
    </xf>
    <xf numFmtId="38" fontId="1" fillId="0" borderId="9" xfId="17" applyFont="1" applyBorder="1" applyAlignment="1" quotePrefix="1">
      <alignment horizontal="right" vertical="center"/>
    </xf>
    <xf numFmtId="182" fontId="1" fillId="0" borderId="9" xfId="17" applyNumberFormat="1" applyFont="1" applyBorder="1" applyAlignment="1">
      <alignment horizontal="right" vertical="center"/>
    </xf>
    <xf numFmtId="38" fontId="1" fillId="0" borderId="9" xfId="17" applyFont="1" applyBorder="1" applyAlignment="1">
      <alignment horizontal="right" vertical="center"/>
    </xf>
    <xf numFmtId="189" fontId="1" fillId="0" borderId="9" xfId="17" applyNumberFormat="1" applyFont="1" applyBorder="1" applyAlignment="1" quotePrefix="1">
      <alignment horizontal="right" vertical="center"/>
    </xf>
    <xf numFmtId="182" fontId="1" fillId="0" borderId="10" xfId="17" applyNumberFormat="1" applyFont="1" applyBorder="1" applyAlignment="1">
      <alignment horizontal="right" vertical="center"/>
    </xf>
    <xf numFmtId="0" fontId="1" fillId="0" borderId="0" xfId="38" applyFont="1" applyBorder="1">
      <alignment/>
      <protection/>
    </xf>
    <xf numFmtId="0" fontId="14" fillId="0" borderId="0" xfId="38" applyFont="1">
      <alignment/>
      <protection/>
    </xf>
    <xf numFmtId="0" fontId="14" fillId="0" borderId="3" xfId="38" applyFont="1" applyBorder="1">
      <alignment/>
      <protection/>
    </xf>
    <xf numFmtId="38" fontId="1" fillId="0" borderId="11" xfId="17" applyFont="1" applyFill="1" applyBorder="1" applyAlignment="1">
      <alignment horizontal="center" vertical="center"/>
    </xf>
    <xf numFmtId="38" fontId="1" fillId="0" borderId="0" xfId="17" applyFont="1" applyBorder="1" applyAlignment="1" quotePrefix="1">
      <alignment horizontal="right" vertical="center"/>
    </xf>
    <xf numFmtId="182" fontId="1" fillId="0" borderId="0" xfId="17" applyNumberFormat="1" applyFont="1" applyBorder="1" applyAlignment="1">
      <alignment horizontal="right" vertical="center"/>
    </xf>
    <xf numFmtId="189" fontId="1" fillId="0" borderId="0" xfId="17" applyNumberFormat="1" applyFont="1" applyBorder="1" applyAlignment="1" quotePrefix="1">
      <alignment horizontal="right" vertical="center"/>
    </xf>
    <xf numFmtId="182" fontId="1" fillId="0" borderId="11" xfId="17" applyNumberFormat="1" applyFont="1" applyBorder="1" applyAlignment="1">
      <alignment horizontal="right" vertical="center"/>
    </xf>
    <xf numFmtId="0" fontId="14" fillId="0" borderId="0" xfId="38" applyFont="1" applyBorder="1">
      <alignment/>
      <protection/>
    </xf>
    <xf numFmtId="0" fontId="9" fillId="0" borderId="0" xfId="38" applyFont="1">
      <alignment/>
      <protection/>
    </xf>
    <xf numFmtId="38" fontId="9" fillId="0" borderId="3" xfId="17" applyFont="1" applyFill="1" applyBorder="1" applyAlignment="1">
      <alignment horizontal="distributed" vertical="center"/>
    </xf>
    <xf numFmtId="38" fontId="9" fillId="0" borderId="0" xfId="17" applyFont="1" applyBorder="1" applyAlignment="1" quotePrefix="1">
      <alignment horizontal="right" vertical="center"/>
    </xf>
    <xf numFmtId="182" fontId="9" fillId="0" borderId="0" xfId="17" applyNumberFormat="1" applyFont="1" applyBorder="1" applyAlignment="1">
      <alignment horizontal="right" vertical="center"/>
    </xf>
    <xf numFmtId="189" fontId="9" fillId="0" borderId="0" xfId="17" applyNumberFormat="1" applyFont="1" applyBorder="1" applyAlignment="1" quotePrefix="1">
      <alignment horizontal="right" vertical="center"/>
    </xf>
    <xf numFmtId="182" fontId="9" fillId="0" borderId="11" xfId="17" applyNumberFormat="1" applyFont="1" applyBorder="1" applyAlignment="1">
      <alignment horizontal="right" vertical="center"/>
    </xf>
    <xf numFmtId="0" fontId="9" fillId="0" borderId="0" xfId="38" applyFont="1" applyBorder="1">
      <alignment/>
      <protection/>
    </xf>
    <xf numFmtId="0" fontId="0" fillId="0" borderId="3" xfId="38" applyBorder="1">
      <alignment/>
      <protection/>
    </xf>
    <xf numFmtId="38" fontId="18" fillId="0" borderId="11" xfId="17" applyFont="1" applyFill="1" applyBorder="1" applyAlignment="1">
      <alignment horizontal="center" vertical="center"/>
    </xf>
    <xf numFmtId="38" fontId="18" fillId="0" borderId="3" xfId="17" applyFont="1" applyBorder="1" applyAlignment="1">
      <alignment horizontal="right" vertical="center"/>
    </xf>
    <xf numFmtId="38" fontId="19" fillId="0" borderId="0" xfId="17" applyFont="1" applyBorder="1" applyAlignment="1" quotePrefix="1">
      <alignment horizontal="right" vertical="center"/>
    </xf>
    <xf numFmtId="38" fontId="18" fillId="0" borderId="0" xfId="17" applyFont="1" applyBorder="1" applyAlignment="1">
      <alignment horizontal="right" vertical="center"/>
    </xf>
    <xf numFmtId="189" fontId="19" fillId="0" borderId="0" xfId="17" applyNumberFormat="1" applyFont="1" applyBorder="1" applyAlignment="1" quotePrefix="1">
      <alignment horizontal="right" vertical="center"/>
    </xf>
    <xf numFmtId="0" fontId="0" fillId="0" borderId="0" xfId="38" applyBorder="1">
      <alignment/>
      <protection/>
    </xf>
    <xf numFmtId="182" fontId="9" fillId="0" borderId="0" xfId="38" applyNumberFormat="1" applyFont="1" applyBorder="1">
      <alignment/>
      <protection/>
    </xf>
    <xf numFmtId="38" fontId="9" fillId="0" borderId="0" xfId="38" applyNumberFormat="1" applyFont="1" applyBorder="1">
      <alignment/>
      <protection/>
    </xf>
    <xf numFmtId="182" fontId="9" fillId="0" borderId="11" xfId="38" applyNumberFormat="1" applyFont="1" applyBorder="1">
      <alignment/>
      <protection/>
    </xf>
    <xf numFmtId="0" fontId="1" fillId="0" borderId="3" xfId="38" applyFont="1" applyBorder="1">
      <alignment/>
      <protection/>
    </xf>
    <xf numFmtId="38" fontId="1" fillId="0" borderId="11" xfId="17" applyFont="1" applyFill="1" applyBorder="1" applyAlignment="1">
      <alignment horizontal="distributed" vertical="center"/>
    </xf>
    <xf numFmtId="182" fontId="1" fillId="0" borderId="0" xfId="38" applyNumberFormat="1" applyFont="1" applyBorder="1">
      <alignment/>
      <protection/>
    </xf>
    <xf numFmtId="38" fontId="1" fillId="0" borderId="0" xfId="38" applyNumberFormat="1" applyFont="1" applyBorder="1">
      <alignment/>
      <protection/>
    </xf>
    <xf numFmtId="38" fontId="1" fillId="0" borderId="0" xfId="17" applyFont="1" applyFill="1" applyBorder="1" applyAlignment="1">
      <alignment horizontal="distributed" vertical="center"/>
    </xf>
    <xf numFmtId="0" fontId="0" fillId="0" borderId="11" xfId="38" applyBorder="1">
      <alignment/>
      <protection/>
    </xf>
    <xf numFmtId="38" fontId="9" fillId="0" borderId="3" xfId="17" applyFont="1" applyBorder="1" applyAlignment="1">
      <alignment/>
    </xf>
    <xf numFmtId="38" fontId="9" fillId="0" borderId="0" xfId="17" applyFont="1" applyBorder="1" applyAlignment="1">
      <alignment/>
    </xf>
    <xf numFmtId="182" fontId="9" fillId="0" borderId="0" xfId="17" applyNumberFormat="1" applyFont="1" applyBorder="1" applyAlignment="1">
      <alignment/>
    </xf>
    <xf numFmtId="182" fontId="9" fillId="0" borderId="11" xfId="17" applyNumberFormat="1" applyFont="1" applyBorder="1" applyAlignment="1">
      <alignment/>
    </xf>
    <xf numFmtId="0" fontId="1" fillId="0" borderId="11" xfId="38" applyFont="1" applyBorder="1" applyAlignment="1">
      <alignment horizontal="distributed" vertical="center"/>
      <protection/>
    </xf>
    <xf numFmtId="38" fontId="1" fillId="0" borderId="3" xfId="17" applyFont="1" applyBorder="1" applyAlignment="1">
      <alignment/>
    </xf>
    <xf numFmtId="182" fontId="1" fillId="0" borderId="0" xfId="17" applyNumberFormat="1" applyFont="1" applyBorder="1" applyAlignment="1">
      <alignment/>
    </xf>
    <xf numFmtId="182" fontId="1" fillId="0" borderId="11" xfId="17" applyNumberFormat="1" applyFont="1" applyBorder="1" applyAlignment="1">
      <alignment/>
    </xf>
    <xf numFmtId="0" fontId="17" fillId="0" borderId="0" xfId="38" applyFont="1">
      <alignment/>
      <protection/>
    </xf>
    <xf numFmtId="0" fontId="17" fillId="0" borderId="3" xfId="38" applyFont="1" applyBorder="1">
      <alignment/>
      <protection/>
    </xf>
    <xf numFmtId="0" fontId="17" fillId="0" borderId="0" xfId="38" applyFont="1" applyBorder="1">
      <alignment/>
      <protection/>
    </xf>
    <xf numFmtId="182" fontId="17" fillId="0" borderId="11" xfId="38" applyNumberFormat="1" applyFont="1" applyBorder="1">
      <alignment/>
      <protection/>
    </xf>
    <xf numFmtId="38" fontId="9" fillId="0" borderId="0" xfId="17" applyFont="1" applyAlignment="1">
      <alignment/>
    </xf>
    <xf numFmtId="38" fontId="15" fillId="0" borderId="3" xfId="17" applyFont="1" applyFill="1" applyBorder="1" applyAlignment="1">
      <alignment/>
    </xf>
    <xf numFmtId="38" fontId="15" fillId="0" borderId="0" xfId="17" applyFont="1" applyFill="1" applyBorder="1" applyAlignment="1">
      <alignment/>
    </xf>
    <xf numFmtId="182" fontId="15" fillId="0" borderId="0" xfId="17" applyNumberFormat="1" applyFont="1" applyBorder="1" applyAlignment="1">
      <alignment/>
    </xf>
    <xf numFmtId="38" fontId="15" fillId="0" borderId="0" xfId="17" applyFont="1" applyBorder="1" applyAlignment="1">
      <alignment/>
    </xf>
    <xf numFmtId="182" fontId="9" fillId="0" borderId="0" xfId="17" applyNumberFormat="1" applyFont="1" applyFill="1" applyBorder="1" applyAlignment="1">
      <alignment/>
    </xf>
    <xf numFmtId="182" fontId="15" fillId="0" borderId="11" xfId="17" applyNumberFormat="1" applyFont="1" applyBorder="1" applyAlignment="1">
      <alignment/>
    </xf>
    <xf numFmtId="182" fontId="0" fillId="0" borderId="11" xfId="38" applyNumberFormat="1" applyBorder="1">
      <alignment/>
      <protection/>
    </xf>
    <xf numFmtId="38" fontId="9" fillId="0" borderId="3" xfId="38" applyNumberFormat="1" applyFont="1" applyBorder="1">
      <alignment/>
      <protection/>
    </xf>
    <xf numFmtId="38" fontId="9" fillId="0" borderId="0" xfId="17" applyFont="1" applyFill="1" applyBorder="1" applyAlignment="1">
      <alignment horizontal="distributed" vertical="center"/>
    </xf>
    <xf numFmtId="38" fontId="19" fillId="0" borderId="0" xfId="17" applyFont="1" applyBorder="1" applyAlignment="1">
      <alignment horizontal="right" vertical="center"/>
    </xf>
    <xf numFmtId="0" fontId="15" fillId="0" borderId="3" xfId="38" applyFont="1" applyBorder="1">
      <alignment/>
      <protection/>
    </xf>
    <xf numFmtId="38" fontId="9" fillId="0" borderId="0" xfId="38" applyNumberFormat="1" applyFont="1" applyFill="1" applyBorder="1">
      <alignment/>
      <protection/>
    </xf>
    <xf numFmtId="182" fontId="9" fillId="0" borderId="0" xfId="38" applyNumberFormat="1" applyFont="1" applyFill="1" applyBorder="1">
      <alignment/>
      <protection/>
    </xf>
    <xf numFmtId="0" fontId="1" fillId="0" borderId="8" xfId="38" applyFont="1" applyBorder="1">
      <alignment/>
      <protection/>
    </xf>
    <xf numFmtId="38" fontId="1" fillId="0" borderId="12" xfId="17" applyFont="1" applyFill="1" applyBorder="1" applyAlignment="1">
      <alignment horizontal="distributed" vertical="center"/>
    </xf>
    <xf numFmtId="182" fontId="1" fillId="0" borderId="7" xfId="17" applyNumberFormat="1" applyFont="1" applyBorder="1" applyAlignment="1">
      <alignment horizontal="right" vertical="center"/>
    </xf>
    <xf numFmtId="182" fontId="1" fillId="0" borderId="7" xfId="17" applyNumberFormat="1" applyFont="1" applyBorder="1" applyAlignment="1">
      <alignment/>
    </xf>
    <xf numFmtId="38" fontId="1" fillId="0" borderId="7" xfId="38" applyNumberFormat="1" applyFont="1" applyBorder="1">
      <alignment/>
      <protection/>
    </xf>
    <xf numFmtId="182" fontId="1" fillId="0" borderId="12" xfId="17" applyNumberFormat="1" applyFont="1" applyBorder="1" applyAlignment="1">
      <alignment horizontal="right" vertical="center"/>
    </xf>
    <xf numFmtId="176" fontId="14" fillId="0" borderId="0" xfId="39" applyNumberFormat="1" applyFont="1" applyAlignment="1" applyProtection="1">
      <alignment vertical="center"/>
      <protection/>
    </xf>
    <xf numFmtId="176" fontId="14" fillId="0" borderId="0" xfId="39" applyNumberFormat="1" applyFont="1" applyAlignment="1" applyProtection="1">
      <alignment horizontal="center" vertical="center"/>
      <protection/>
    </xf>
    <xf numFmtId="176" fontId="14" fillId="0" borderId="0" xfId="39" applyNumberFormat="1" applyFont="1" applyFill="1" applyAlignment="1" applyProtection="1">
      <alignment horizontal="center" vertical="center"/>
      <protection/>
    </xf>
    <xf numFmtId="0" fontId="7" fillId="0" borderId="0" xfId="39" applyNumberFormat="1" applyFont="1" applyAlignment="1" applyProtection="1">
      <alignment vertical="center"/>
      <protection/>
    </xf>
    <xf numFmtId="176" fontId="20" fillId="0" borderId="0" xfId="39" applyNumberFormat="1" applyFont="1" applyFill="1" applyBorder="1" applyAlignment="1" applyProtection="1">
      <alignment horizontal="center" vertical="center"/>
      <protection/>
    </xf>
    <xf numFmtId="176" fontId="14" fillId="0" borderId="0" xfId="39" applyNumberFormat="1" applyFont="1" applyFill="1" applyBorder="1" applyAlignment="1" applyProtection="1">
      <alignment horizontal="center" vertical="center"/>
      <protection/>
    </xf>
    <xf numFmtId="176" fontId="14" fillId="0" borderId="1" xfId="39" applyNumberFormat="1" applyFont="1" applyFill="1" applyBorder="1" applyAlignment="1" applyProtection="1">
      <alignment horizontal="center" vertical="center"/>
      <protection/>
    </xf>
    <xf numFmtId="176" fontId="1" fillId="0" borderId="1" xfId="39" applyNumberFormat="1" applyFont="1" applyFill="1" applyBorder="1" applyAlignment="1" applyProtection="1">
      <alignment horizontal="center" vertical="center"/>
      <protection/>
    </xf>
    <xf numFmtId="176" fontId="1" fillId="0" borderId="0" xfId="39" applyNumberFormat="1" applyFont="1" applyAlignment="1" applyProtection="1">
      <alignment horizontal="center" vertical="center"/>
      <protection/>
    </xf>
    <xf numFmtId="176" fontId="1" fillId="0" borderId="2" xfId="39" applyNumberFormat="1" applyFont="1" applyFill="1" applyBorder="1" applyAlignment="1" applyProtection="1">
      <alignment horizontal="center" vertical="center"/>
      <protection/>
    </xf>
    <xf numFmtId="176" fontId="1" fillId="0" borderId="2" xfId="39" applyNumberFormat="1" applyFont="1" applyBorder="1" applyAlignment="1" applyProtection="1">
      <alignment horizontal="center" vertical="center"/>
      <protection/>
    </xf>
    <xf numFmtId="188" fontId="1" fillId="0" borderId="2" xfId="39" applyNumberFormat="1" applyFont="1" applyFill="1" applyBorder="1" applyAlignment="1" applyProtection="1">
      <alignment horizontal="center" vertical="center"/>
      <protection/>
    </xf>
    <xf numFmtId="176" fontId="1" fillId="0" borderId="21" xfId="39" applyNumberFormat="1" applyFont="1" applyFill="1" applyBorder="1" applyAlignment="1" applyProtection="1">
      <alignment horizontal="center" vertical="center"/>
      <protection locked="0"/>
    </xf>
    <xf numFmtId="176" fontId="1" fillId="0" borderId="38" xfId="39" applyNumberFormat="1" applyFont="1" applyFill="1" applyBorder="1" applyAlignment="1" applyProtection="1">
      <alignment horizontal="center" vertical="center"/>
      <protection/>
    </xf>
    <xf numFmtId="176" fontId="1" fillId="0" borderId="4" xfId="39" applyNumberFormat="1" applyFont="1" applyFill="1" applyBorder="1" applyAlignment="1" applyProtection="1">
      <alignment horizontal="center" vertical="center"/>
      <protection/>
    </xf>
    <xf numFmtId="176" fontId="1" fillId="0" borderId="4" xfId="39" applyNumberFormat="1" applyFont="1" applyBorder="1" applyAlignment="1" applyProtection="1">
      <alignment horizontal="center" vertical="center"/>
      <protection/>
    </xf>
    <xf numFmtId="176" fontId="1" fillId="0" borderId="11" xfId="39" applyNumberFormat="1" applyFont="1" applyFill="1" applyBorder="1" applyAlignment="1" applyProtection="1">
      <alignment horizontal="center" vertical="center"/>
      <protection locked="0"/>
    </xf>
    <xf numFmtId="176" fontId="1" fillId="0" borderId="11" xfId="39" applyNumberFormat="1" applyFont="1" applyFill="1" applyBorder="1" applyAlignment="1" applyProtection="1">
      <alignment horizontal="center" vertical="center"/>
      <protection/>
    </xf>
    <xf numFmtId="176" fontId="1" fillId="0" borderId="6" xfId="39" applyNumberFormat="1" applyFont="1" applyFill="1" applyBorder="1" applyAlignment="1" applyProtection="1">
      <alignment horizontal="center" vertical="center"/>
      <protection/>
    </xf>
    <xf numFmtId="176" fontId="1" fillId="0" borderId="6" xfId="39" applyNumberFormat="1" applyFont="1" applyBorder="1" applyAlignment="1" applyProtection="1">
      <alignment horizontal="center" vertical="center"/>
      <protection/>
    </xf>
    <xf numFmtId="188" fontId="1" fillId="0" borderId="6" xfId="39" applyNumberFormat="1" applyFont="1" applyFill="1" applyBorder="1" applyAlignment="1" applyProtection="1">
      <alignment horizontal="center" vertical="center"/>
      <protection/>
    </xf>
    <xf numFmtId="176" fontId="1" fillId="0" borderId="12" xfId="39" applyNumberFormat="1" applyFont="1" applyFill="1" applyBorder="1" applyAlignment="1" applyProtection="1">
      <alignment horizontal="center" vertical="center"/>
      <protection locked="0"/>
    </xf>
    <xf numFmtId="176" fontId="1" fillId="0" borderId="39" xfId="39" applyNumberFormat="1" applyFont="1" applyBorder="1" applyAlignment="1" applyProtection="1">
      <alignment horizontal="center" vertical="center"/>
      <protection/>
    </xf>
    <xf numFmtId="176" fontId="1" fillId="0" borderId="19" xfId="39" applyNumberFormat="1" applyFont="1" applyFill="1" applyBorder="1" applyAlignment="1" applyProtection="1">
      <alignment horizontal="right" vertical="center"/>
      <protection/>
    </xf>
    <xf numFmtId="176" fontId="1" fillId="0" borderId="5" xfId="39" applyNumberFormat="1" applyFont="1" applyFill="1" applyBorder="1" applyAlignment="1" applyProtection="1">
      <alignment horizontal="right" vertical="center"/>
      <protection/>
    </xf>
    <xf numFmtId="176" fontId="1" fillId="0" borderId="9" xfId="39" applyNumberFormat="1" applyFont="1" applyFill="1" applyBorder="1" applyAlignment="1" applyProtection="1">
      <alignment horizontal="right" vertical="center"/>
      <protection/>
    </xf>
    <xf numFmtId="176" fontId="1" fillId="0" borderId="9" xfId="39" applyNumberFormat="1" applyFont="1" applyBorder="1" applyAlignment="1" applyProtection="1">
      <alignment horizontal="right" vertical="center"/>
      <protection/>
    </xf>
    <xf numFmtId="176" fontId="1" fillId="0" borderId="10" xfId="39" applyNumberFormat="1" applyFont="1" applyBorder="1" applyAlignment="1" applyProtection="1">
      <alignment horizontal="right" vertical="center"/>
      <protection/>
    </xf>
    <xf numFmtId="176" fontId="15" fillId="0" borderId="0" xfId="39" applyNumberFormat="1" applyFont="1" applyAlignment="1" applyProtection="1">
      <alignment horizontal="center" vertical="center"/>
      <protection/>
    </xf>
    <xf numFmtId="176" fontId="9" fillId="0" borderId="40" xfId="39" applyNumberFormat="1" applyFont="1" applyBorder="1" applyAlignment="1" applyProtection="1">
      <alignment horizontal="distributed" vertical="center"/>
      <protection/>
    </xf>
    <xf numFmtId="176" fontId="13" fillId="0" borderId="4" xfId="39" applyNumberFormat="1" applyFont="1" applyFill="1" applyBorder="1" applyAlignment="1" applyProtection="1">
      <alignment horizontal="right" vertical="center"/>
      <protection/>
    </xf>
    <xf numFmtId="176" fontId="9" fillId="0" borderId="3" xfId="39" applyNumberFormat="1" applyFont="1" applyFill="1" applyBorder="1" applyAlignment="1" applyProtection="1">
      <alignment horizontal="right" vertical="center"/>
      <protection/>
    </xf>
    <xf numFmtId="176" fontId="9" fillId="0" borderId="0" xfId="39" applyNumberFormat="1" applyFont="1" applyFill="1" applyBorder="1" applyAlignment="1" applyProtection="1">
      <alignment horizontal="right" vertical="center"/>
      <protection/>
    </xf>
    <xf numFmtId="188" fontId="9" fillId="0" borderId="0" xfId="39" applyNumberFormat="1" applyFont="1" applyFill="1" applyBorder="1" applyAlignment="1" applyProtection="1">
      <alignment horizontal="right" vertical="center"/>
      <protection/>
    </xf>
    <xf numFmtId="188" fontId="9" fillId="0" borderId="11" xfId="39" applyNumberFormat="1" applyFont="1" applyFill="1" applyBorder="1" applyAlignment="1" applyProtection="1">
      <alignment horizontal="right" vertical="center"/>
      <protection/>
    </xf>
    <xf numFmtId="176" fontId="15" fillId="0" borderId="11" xfId="39" applyNumberFormat="1" applyFont="1" applyFill="1" applyBorder="1" applyAlignment="1" applyProtection="1">
      <alignment horizontal="center" vertical="center"/>
      <protection/>
    </xf>
    <xf numFmtId="176" fontId="15" fillId="0" borderId="40" xfId="39" applyNumberFormat="1" applyFont="1" applyBorder="1" applyAlignment="1" applyProtection="1">
      <alignment horizontal="distributed" vertical="center"/>
      <protection/>
    </xf>
    <xf numFmtId="176" fontId="15" fillId="0" borderId="4" xfId="39" applyNumberFormat="1" applyFont="1" applyFill="1" applyBorder="1" applyAlignment="1" applyProtection="1">
      <alignment horizontal="center" vertical="center"/>
      <protection/>
    </xf>
    <xf numFmtId="176" fontId="15" fillId="0" borderId="3" xfId="39" applyNumberFormat="1" applyFont="1" applyFill="1" applyBorder="1" applyAlignment="1" applyProtection="1">
      <alignment horizontal="center" vertical="center"/>
      <protection/>
    </xf>
    <xf numFmtId="176" fontId="15" fillId="0" borderId="0" xfId="39" applyNumberFormat="1" applyFont="1" applyFill="1" applyBorder="1" applyAlignment="1" applyProtection="1">
      <alignment horizontal="center" vertical="center"/>
      <protection/>
    </xf>
    <xf numFmtId="176" fontId="15" fillId="0" borderId="0" xfId="39" applyNumberFormat="1" applyFont="1" applyBorder="1" applyAlignment="1" applyProtection="1">
      <alignment horizontal="center" vertical="center"/>
      <protection/>
    </xf>
    <xf numFmtId="188" fontId="15" fillId="0" borderId="0" xfId="39" applyNumberFormat="1" applyFont="1" applyBorder="1" applyAlignment="1" applyProtection="1">
      <alignment horizontal="center" vertical="center"/>
      <protection/>
    </xf>
    <xf numFmtId="188" fontId="15" fillId="0" borderId="0" xfId="39" applyNumberFormat="1" applyFont="1" applyFill="1" applyBorder="1" applyAlignment="1" applyProtection="1">
      <alignment horizontal="center" vertical="center"/>
      <protection/>
    </xf>
    <xf numFmtId="188" fontId="15" fillId="0" borderId="0" xfId="39" applyNumberFormat="1" applyFont="1" applyFill="1" applyBorder="1" applyAlignment="1" applyProtection="1">
      <alignment horizontal="right" vertical="center"/>
      <protection/>
    </xf>
    <xf numFmtId="176" fontId="15" fillId="0" borderId="0" xfId="39" applyNumberFormat="1" applyFont="1" applyFill="1" applyBorder="1" applyAlignment="1" applyProtection="1">
      <alignment horizontal="right" vertical="center"/>
      <protection/>
    </xf>
    <xf numFmtId="188" fontId="15" fillId="0" borderId="11" xfId="39" applyNumberFormat="1" applyFont="1" applyFill="1" applyBorder="1" applyAlignment="1" applyProtection="1">
      <alignment horizontal="center" vertical="center"/>
      <protection locked="0"/>
    </xf>
    <xf numFmtId="176" fontId="1" fillId="0" borderId="40" xfId="39" applyNumberFormat="1" applyFont="1" applyBorder="1" applyAlignment="1" applyProtection="1">
      <alignment horizontal="center" vertical="center"/>
      <protection/>
    </xf>
    <xf numFmtId="176" fontId="1" fillId="0" borderId="4" xfId="39" applyNumberFormat="1" applyFont="1" applyFill="1" applyBorder="1" applyAlignment="1" applyProtection="1">
      <alignment horizontal="right" vertical="center"/>
      <protection/>
    </xf>
    <xf numFmtId="176" fontId="1" fillId="0" borderId="3" xfId="39" applyNumberFormat="1" applyFont="1" applyFill="1" applyBorder="1" applyAlignment="1" applyProtection="1">
      <alignment horizontal="right" vertical="center"/>
      <protection/>
    </xf>
    <xf numFmtId="176" fontId="1" fillId="0" borderId="0" xfId="39" applyNumberFormat="1" applyFont="1" applyFill="1" applyBorder="1" applyAlignment="1" applyProtection="1">
      <alignment horizontal="right" vertical="center"/>
      <protection/>
    </xf>
    <xf numFmtId="188" fontId="1" fillId="0" borderId="0" xfId="39" applyNumberFormat="1" applyFont="1" applyFill="1" applyBorder="1" applyAlignment="1" applyProtection="1">
      <alignment horizontal="right" vertical="center"/>
      <protection/>
    </xf>
    <xf numFmtId="188" fontId="1" fillId="0" borderId="11" xfId="39" applyNumberFormat="1" applyFont="1" applyFill="1" applyBorder="1" applyAlignment="1" applyProtection="1">
      <alignment horizontal="right" vertical="center"/>
      <protection/>
    </xf>
    <xf numFmtId="176" fontId="1" fillId="0" borderId="40" xfId="39" applyNumberFormat="1" applyFont="1" applyBorder="1" applyAlignment="1" applyProtection="1">
      <alignment horizontal="distributed" vertical="center"/>
      <protection/>
    </xf>
    <xf numFmtId="176" fontId="1" fillId="0" borderId="3" xfId="39" applyNumberFormat="1" applyFont="1" applyFill="1" applyBorder="1" applyAlignment="1" applyProtection="1">
      <alignment horizontal="center" vertical="center"/>
      <protection/>
    </xf>
    <xf numFmtId="176" fontId="1" fillId="0" borderId="0" xfId="39" applyNumberFormat="1" applyFont="1" applyFill="1" applyBorder="1" applyAlignment="1" applyProtection="1">
      <alignment horizontal="center" vertical="center"/>
      <protection/>
    </xf>
    <xf numFmtId="176" fontId="1" fillId="0" borderId="0" xfId="39" applyNumberFormat="1" applyFont="1" applyBorder="1" applyAlignment="1" applyProtection="1">
      <alignment horizontal="center" vertical="center"/>
      <protection/>
    </xf>
    <xf numFmtId="188" fontId="1" fillId="0" borderId="0" xfId="39" applyNumberFormat="1" applyFont="1" applyFill="1" applyBorder="1" applyAlignment="1" applyProtection="1">
      <alignment horizontal="center" vertical="center"/>
      <protection/>
    </xf>
    <xf numFmtId="188" fontId="1" fillId="0" borderId="11" xfId="39" applyNumberFormat="1" applyFont="1" applyFill="1" applyBorder="1" applyAlignment="1" applyProtection="1">
      <alignment horizontal="center" vertical="center"/>
      <protection locked="0"/>
    </xf>
    <xf numFmtId="176" fontId="1" fillId="0" borderId="0" xfId="39" applyNumberFormat="1" applyFont="1" applyAlignment="1" applyProtection="1">
      <alignment vertical="center"/>
      <protection/>
    </xf>
    <xf numFmtId="176" fontId="1" fillId="0" borderId="3" xfId="39" applyNumberFormat="1" applyFont="1" applyBorder="1" applyAlignment="1" applyProtection="1">
      <alignment horizontal="right" vertical="center"/>
      <protection/>
    </xf>
    <xf numFmtId="176" fontId="1" fillId="0" borderId="0" xfId="39" applyNumberFormat="1" applyFont="1" applyBorder="1" applyAlignment="1" applyProtection="1">
      <alignment horizontal="right" vertical="center"/>
      <protection/>
    </xf>
    <xf numFmtId="188" fontId="1" fillId="0" borderId="0" xfId="39" applyNumberFormat="1" applyFont="1" applyBorder="1" applyAlignment="1" applyProtection="1">
      <alignment horizontal="right" vertical="center"/>
      <protection/>
    </xf>
    <xf numFmtId="188" fontId="1" fillId="0" borderId="11" xfId="39" applyNumberFormat="1" applyFont="1" applyBorder="1" applyAlignment="1" applyProtection="1">
      <alignment horizontal="right" vertical="center"/>
      <protection locked="0"/>
    </xf>
    <xf numFmtId="176" fontId="1" fillId="0" borderId="41" xfId="39" applyNumberFormat="1" applyFont="1" applyBorder="1" applyAlignment="1" applyProtection="1">
      <alignment horizontal="center" vertical="center"/>
      <protection/>
    </xf>
    <xf numFmtId="176" fontId="1" fillId="0" borderId="23" xfId="39" applyNumberFormat="1" applyFont="1" applyBorder="1" applyAlignment="1" applyProtection="1">
      <alignment horizontal="center" vertical="center"/>
      <protection/>
    </xf>
    <xf numFmtId="176" fontId="1" fillId="0" borderId="0" xfId="39" applyNumberFormat="1" applyFont="1" applyBorder="1" applyAlignment="1" applyProtection="1">
      <alignment vertical="center"/>
      <protection/>
    </xf>
    <xf numFmtId="176" fontId="1" fillId="0" borderId="10" xfId="39" applyNumberFormat="1" applyFont="1" applyBorder="1" applyAlignment="1" applyProtection="1">
      <alignment horizontal="center" vertical="center"/>
      <protection/>
    </xf>
    <xf numFmtId="176" fontId="1" fillId="0" borderId="12" xfId="39" applyNumberFormat="1" applyFont="1" applyBorder="1" applyAlignment="1" applyProtection="1">
      <alignment horizontal="center" vertical="center"/>
      <protection/>
    </xf>
    <xf numFmtId="176" fontId="1" fillId="0" borderId="42" xfId="39" applyNumberFormat="1" applyFont="1" applyBorder="1" applyAlignment="1" applyProtection="1">
      <alignment vertical="center"/>
      <protection/>
    </xf>
    <xf numFmtId="176" fontId="1" fillId="0" borderId="43" xfId="39" applyNumberFormat="1" applyFont="1" applyBorder="1" applyAlignment="1" applyProtection="1">
      <alignment vertical="center"/>
      <protection/>
    </xf>
    <xf numFmtId="176" fontId="1" fillId="0" borderId="33" xfId="39" applyNumberFormat="1" applyFont="1" applyBorder="1" applyAlignment="1" applyProtection="1">
      <alignment vertical="center"/>
      <protection/>
    </xf>
    <xf numFmtId="176" fontId="1" fillId="0" borderId="34" xfId="39" applyNumberFormat="1" applyFont="1" applyBorder="1" applyAlignment="1" applyProtection="1">
      <alignment vertical="center"/>
      <protection/>
    </xf>
    <xf numFmtId="176" fontId="1" fillId="0" borderId="37" xfId="39" applyNumberFormat="1" applyFont="1" applyBorder="1" applyAlignment="1" applyProtection="1">
      <alignment vertical="center"/>
      <protection/>
    </xf>
    <xf numFmtId="176" fontId="1" fillId="0" borderId="0" xfId="39" applyNumberFormat="1" applyFont="1" applyBorder="1" applyAlignment="1" applyProtection="1">
      <alignment horizontal="left" vertical="center"/>
      <protection/>
    </xf>
    <xf numFmtId="176" fontId="1" fillId="0" borderId="44" xfId="39" applyNumberFormat="1" applyFont="1" applyBorder="1" applyAlignment="1" applyProtection="1">
      <alignment horizontal="center" vertical="center"/>
      <protection/>
    </xf>
    <xf numFmtId="176" fontId="14" fillId="0" borderId="0" xfId="39" applyNumberFormat="1" applyFont="1" applyBorder="1" applyAlignment="1" applyProtection="1">
      <alignment horizontal="center" vertical="center"/>
      <protection/>
    </xf>
    <xf numFmtId="176" fontId="14" fillId="0" borderId="45" xfId="39" applyNumberFormat="1" applyFont="1" applyBorder="1" applyAlignment="1" applyProtection="1">
      <alignment horizontal="center" vertical="center"/>
      <protection/>
    </xf>
    <xf numFmtId="176" fontId="1" fillId="0" borderId="0" xfId="39" applyNumberFormat="1" applyFont="1" applyFill="1" applyAlignment="1" applyProtection="1">
      <alignment horizontal="center" vertical="center"/>
      <protection/>
    </xf>
    <xf numFmtId="176" fontId="14" fillId="0" borderId="0" xfId="39" applyNumberFormat="1" applyFont="1" applyBorder="1" applyAlignment="1" applyProtection="1">
      <alignment vertical="center"/>
      <protection/>
    </xf>
    <xf numFmtId="38" fontId="13" fillId="0" borderId="18" xfId="17" applyFont="1" applyBorder="1" applyAlignment="1">
      <alignment horizontal="distributed" vertical="center"/>
    </xf>
    <xf numFmtId="38" fontId="1" fillId="0" borderId="19" xfId="17" applyFont="1" applyBorder="1" applyAlignment="1">
      <alignment horizontal="left" vertical="center"/>
    </xf>
    <xf numFmtId="38" fontId="1" fillId="0" borderId="19" xfId="17" applyFont="1" applyBorder="1" applyAlignment="1">
      <alignment horizontal="right" vertical="center"/>
    </xf>
    <xf numFmtId="38" fontId="1" fillId="0" borderId="10" xfId="17" applyFont="1" applyBorder="1" applyAlignment="1">
      <alignment horizontal="right" vertical="center"/>
    </xf>
    <xf numFmtId="38" fontId="1" fillId="0" borderId="4" xfId="17" applyFont="1" applyBorder="1" applyAlignment="1">
      <alignment horizontal="right" vertical="center"/>
    </xf>
    <xf numFmtId="38" fontId="1" fillId="0" borderId="11" xfId="17" applyFont="1" applyBorder="1" applyAlignment="1">
      <alignment horizontal="right" vertical="center"/>
    </xf>
    <xf numFmtId="38" fontId="13" fillId="0" borderId="0" xfId="17" applyFont="1" applyAlignment="1">
      <alignment/>
    </xf>
    <xf numFmtId="38" fontId="9" fillId="0" borderId="6" xfId="17" applyFont="1" applyBorder="1" applyAlignment="1">
      <alignment horizontal="distributed" vertical="center"/>
    </xf>
    <xf numFmtId="38" fontId="9" fillId="0" borderId="8" xfId="17" applyFont="1" applyBorder="1" applyAlignment="1">
      <alignment horizontal="right" vertical="center"/>
    </xf>
    <xf numFmtId="38" fontId="9" fillId="0" borderId="7" xfId="17" applyFont="1" applyBorder="1" applyAlignment="1">
      <alignment horizontal="right" vertical="center"/>
    </xf>
    <xf numFmtId="182" fontId="9" fillId="0" borderId="7" xfId="17" applyNumberFormat="1" applyFont="1" applyBorder="1" applyAlignment="1">
      <alignment horizontal="right" vertical="center"/>
    </xf>
    <xf numFmtId="182" fontId="9" fillId="0" borderId="12" xfId="17" applyNumberFormat="1" applyFont="1" applyBorder="1" applyAlignment="1">
      <alignment horizontal="right" vertical="center"/>
    </xf>
    <xf numFmtId="38" fontId="9" fillId="0" borderId="6" xfId="17" applyFont="1" applyBorder="1" applyAlignment="1">
      <alignment horizontal="right" vertical="center"/>
    </xf>
    <xf numFmtId="38" fontId="9" fillId="0" borderId="12" xfId="17" applyFont="1" applyBorder="1" applyAlignment="1">
      <alignment horizontal="right" vertical="center"/>
    </xf>
    <xf numFmtId="0" fontId="1" fillId="0" borderId="0" xfId="41" applyFont="1">
      <alignment/>
      <protection/>
    </xf>
    <xf numFmtId="56" fontId="7" fillId="0" borderId="0" xfId="41" applyNumberFormat="1" applyFont="1">
      <alignment/>
      <protection/>
    </xf>
    <xf numFmtId="0" fontId="1" fillId="0" borderId="0" xfId="41" applyFont="1" applyAlignment="1">
      <alignment horizontal="right"/>
      <protection/>
    </xf>
    <xf numFmtId="0" fontId="1" fillId="0" borderId="28" xfId="41" applyFont="1" applyBorder="1" applyAlignment="1">
      <alignment horizontal="centerContinuous" vertical="center"/>
      <protection/>
    </xf>
    <xf numFmtId="0" fontId="1" fillId="0" borderId="14" xfId="41" applyFont="1" applyBorder="1" applyAlignment="1">
      <alignment horizontal="centerContinuous" vertical="center"/>
      <protection/>
    </xf>
    <xf numFmtId="0" fontId="1" fillId="0" borderId="22" xfId="41" applyFont="1" applyBorder="1" applyAlignment="1">
      <alignment horizontal="centerContinuous" vertical="center"/>
      <protection/>
    </xf>
    <xf numFmtId="0" fontId="1" fillId="0" borderId="21" xfId="41" applyFont="1" applyBorder="1" applyAlignment="1">
      <alignment horizontal="centerContinuous" vertical="center"/>
      <protection/>
    </xf>
    <xf numFmtId="0" fontId="1" fillId="0" borderId="18" xfId="41" applyFont="1" applyBorder="1" applyAlignment="1">
      <alignment horizontal="distributed" vertical="center"/>
      <protection/>
    </xf>
    <xf numFmtId="0" fontId="1" fillId="0" borderId="18" xfId="41" applyFont="1" applyBorder="1" applyAlignment="1">
      <alignment horizontal="center" vertical="center"/>
      <protection/>
    </xf>
    <xf numFmtId="0" fontId="1" fillId="0" borderId="3" xfId="41" applyFont="1" applyBorder="1" applyAlignment="1">
      <alignment horizontal="left" vertical="center"/>
      <protection/>
    </xf>
    <xf numFmtId="0" fontId="1" fillId="0" borderId="3" xfId="41" applyFont="1" applyBorder="1" applyAlignment="1">
      <alignment horizontal="distributed" vertical="center"/>
      <protection/>
    </xf>
    <xf numFmtId="0" fontId="9" fillId="0" borderId="8" xfId="41" applyFont="1" applyBorder="1" applyAlignment="1">
      <alignment horizontal="distributed" vertical="center"/>
      <protection/>
    </xf>
    <xf numFmtId="38" fontId="7" fillId="0" borderId="0" xfId="17" applyFont="1" applyAlignment="1">
      <alignment/>
    </xf>
    <xf numFmtId="38" fontId="1" fillId="0" borderId="0" xfId="17" applyFont="1" applyAlignment="1">
      <alignment/>
    </xf>
    <xf numFmtId="0" fontId="1" fillId="0" borderId="0" xfId="42" applyFont="1">
      <alignment/>
      <protection/>
    </xf>
    <xf numFmtId="38" fontId="1" fillId="0" borderId="0" xfId="17" applyFont="1" applyFill="1" applyAlignment="1">
      <alignment/>
    </xf>
    <xf numFmtId="38" fontId="1" fillId="0" borderId="0" xfId="17" applyFont="1" applyFill="1" applyAlignment="1">
      <alignment horizontal="centerContinuous"/>
    </xf>
    <xf numFmtId="38" fontId="1" fillId="0" borderId="0" xfId="17" applyFont="1" applyFill="1" applyBorder="1" applyAlignment="1">
      <alignment/>
    </xf>
    <xf numFmtId="38" fontId="1" fillId="0" borderId="0" xfId="17" applyFont="1" applyFill="1" applyAlignment="1">
      <alignment horizontal="right"/>
    </xf>
    <xf numFmtId="38" fontId="1" fillId="0" borderId="11" xfId="17" applyFont="1" applyBorder="1" applyAlignment="1">
      <alignment/>
    </xf>
    <xf numFmtId="38" fontId="1" fillId="0" borderId="20" xfId="17" applyFont="1" applyFill="1" applyBorder="1" applyAlignment="1">
      <alignment/>
    </xf>
    <xf numFmtId="38" fontId="1" fillId="0" borderId="28" xfId="17" applyFont="1" applyFill="1" applyBorder="1" applyAlignment="1">
      <alignment/>
    </xf>
    <xf numFmtId="38" fontId="1" fillId="0" borderId="2" xfId="17" applyFont="1" applyFill="1" applyBorder="1" applyAlignment="1">
      <alignment/>
    </xf>
    <xf numFmtId="38" fontId="1" fillId="0" borderId="2" xfId="17" applyFont="1" applyFill="1" applyBorder="1" applyAlignment="1">
      <alignment horizontal="center"/>
    </xf>
    <xf numFmtId="38" fontId="1" fillId="0" borderId="13" xfId="17" applyFont="1" applyFill="1" applyBorder="1" applyAlignment="1">
      <alignment horizontal="center"/>
    </xf>
    <xf numFmtId="38" fontId="1" fillId="0" borderId="3" xfId="17" applyFont="1" applyFill="1" applyBorder="1" applyAlignment="1">
      <alignment horizontal="center"/>
    </xf>
    <xf numFmtId="38" fontId="1" fillId="0" borderId="4" xfId="17" applyFont="1" applyFill="1" applyBorder="1" applyAlignment="1">
      <alignment horizontal="center"/>
    </xf>
    <xf numFmtId="38" fontId="1" fillId="0" borderId="19" xfId="17" applyFont="1" applyFill="1" applyBorder="1" applyAlignment="1">
      <alignment horizontal="center" vertical="center"/>
    </xf>
    <xf numFmtId="38" fontId="1" fillId="0" borderId="8" xfId="17" applyFont="1" applyFill="1" applyBorder="1" applyAlignment="1">
      <alignment/>
    </xf>
    <xf numFmtId="38" fontId="1" fillId="0" borderId="6" xfId="17" applyFont="1" applyFill="1" applyBorder="1" applyAlignment="1">
      <alignment/>
    </xf>
    <xf numFmtId="38" fontId="1" fillId="0" borderId="6" xfId="17" applyFont="1" applyFill="1" applyBorder="1" applyAlignment="1">
      <alignment horizontal="center" vertical="center"/>
    </xf>
    <xf numFmtId="38" fontId="1" fillId="0" borderId="6" xfId="17" applyFont="1" applyFill="1" applyBorder="1" applyAlignment="1">
      <alignment horizontal="center"/>
    </xf>
    <xf numFmtId="0" fontId="14" fillId="0" borderId="11" xfId="42" applyFont="1" applyFill="1" applyBorder="1">
      <alignment/>
      <protection/>
    </xf>
    <xf numFmtId="38" fontId="1" fillId="0" borderId="5" xfId="17" applyFont="1" applyFill="1" applyBorder="1" applyAlignment="1">
      <alignment horizontal="right"/>
    </xf>
    <xf numFmtId="38" fontId="1" fillId="0" borderId="9" xfId="17" applyFont="1" applyFill="1" applyBorder="1" applyAlignment="1">
      <alignment horizontal="right"/>
    </xf>
    <xf numFmtId="38" fontId="1" fillId="0" borderId="10" xfId="17" applyFont="1" applyFill="1" applyBorder="1" applyAlignment="1">
      <alignment horizontal="right"/>
    </xf>
    <xf numFmtId="38" fontId="1" fillId="0" borderId="3" xfId="17" applyFont="1" applyFill="1" applyBorder="1" applyAlignment="1">
      <alignment horizontal="right"/>
    </xf>
    <xf numFmtId="38" fontId="1" fillId="0" borderId="0" xfId="17" applyFont="1" applyFill="1" applyBorder="1" applyAlignment="1">
      <alignment horizontal="right"/>
    </xf>
    <xf numFmtId="38" fontId="1" fillId="0" borderId="11" xfId="17" applyFont="1" applyFill="1" applyBorder="1" applyAlignment="1">
      <alignment horizontal="right"/>
    </xf>
    <xf numFmtId="38" fontId="9" fillId="0" borderId="11" xfId="17" applyFont="1" applyBorder="1" applyAlignment="1">
      <alignment/>
    </xf>
    <xf numFmtId="38" fontId="9" fillId="0" borderId="3" xfId="17" applyFont="1" applyFill="1" applyBorder="1" applyAlignment="1">
      <alignment horizontal="right"/>
    </xf>
    <xf numFmtId="38" fontId="9" fillId="0" borderId="0" xfId="17" applyFont="1" applyFill="1" applyBorder="1" applyAlignment="1">
      <alignment horizontal="right"/>
    </xf>
    <xf numFmtId="38" fontId="9" fillId="0" borderId="11" xfId="17" applyFont="1" applyFill="1" applyBorder="1" applyAlignment="1">
      <alignment horizontal="right"/>
    </xf>
    <xf numFmtId="38" fontId="9" fillId="0" borderId="0" xfId="17" applyFont="1" applyFill="1" applyAlignment="1">
      <alignment/>
    </xf>
    <xf numFmtId="38" fontId="1" fillId="0" borderId="46" xfId="17" applyFont="1" applyFill="1" applyBorder="1" applyAlignment="1">
      <alignment horizontal="right"/>
    </xf>
    <xf numFmtId="38" fontId="1" fillId="0" borderId="1" xfId="17" applyFont="1" applyFill="1" applyBorder="1" applyAlignment="1">
      <alignment horizontal="right"/>
    </xf>
    <xf numFmtId="38" fontId="1" fillId="0" borderId="47" xfId="17" applyFont="1" applyFill="1" applyBorder="1" applyAlignment="1">
      <alignment horizontal="right"/>
    </xf>
    <xf numFmtId="38" fontId="1" fillId="0" borderId="46" xfId="17" applyFont="1" applyBorder="1" applyAlignment="1">
      <alignment/>
    </xf>
    <xf numFmtId="38" fontId="1" fillId="0" borderId="6" xfId="17" applyFont="1" applyFill="1" applyBorder="1" applyAlignment="1">
      <alignment horizontal="centerContinuous"/>
    </xf>
    <xf numFmtId="38" fontId="1" fillId="0" borderId="28" xfId="17" applyFont="1" applyFill="1" applyBorder="1" applyAlignment="1">
      <alignment horizontal="centerContinuous"/>
    </xf>
    <xf numFmtId="38" fontId="1" fillId="0" borderId="21" xfId="17" applyFont="1" applyFill="1" applyBorder="1" applyAlignment="1">
      <alignment horizontal="centerContinuous"/>
    </xf>
    <xf numFmtId="38" fontId="1" fillId="0" borderId="4" xfId="17" applyFont="1" applyFill="1" applyBorder="1" applyAlignment="1">
      <alignment/>
    </xf>
    <xf numFmtId="38" fontId="9" fillId="0" borderId="11" xfId="17" applyFont="1" applyFill="1" applyBorder="1" applyAlignment="1">
      <alignment horizontal="center"/>
    </xf>
    <xf numFmtId="38" fontId="1" fillId="0" borderId="8" xfId="17" applyFont="1" applyFill="1" applyBorder="1" applyAlignment="1">
      <alignment horizontal="right"/>
    </xf>
    <xf numFmtId="38" fontId="1" fillId="0" borderId="7" xfId="17" applyFont="1" applyFill="1" applyBorder="1" applyAlignment="1">
      <alignment horizontal="right"/>
    </xf>
    <xf numFmtId="38" fontId="1" fillId="0" borderId="12" xfId="17" applyFont="1" applyFill="1" applyBorder="1" applyAlignment="1">
      <alignment horizontal="right"/>
    </xf>
    <xf numFmtId="38" fontId="13" fillId="0" borderId="0" xfId="17" applyFont="1" applyFill="1" applyAlignment="1">
      <alignment/>
    </xf>
    <xf numFmtId="0" fontId="1" fillId="0" borderId="0" xfId="43" applyFont="1">
      <alignment/>
      <protection/>
    </xf>
    <xf numFmtId="0" fontId="7" fillId="0" borderId="0" xfId="43" applyFont="1" applyAlignment="1">
      <alignment/>
      <protection/>
    </xf>
    <xf numFmtId="0" fontId="1" fillId="0" borderId="0" xfId="43" applyFont="1" applyAlignment="1">
      <alignment horizontal="centerContinuous"/>
      <protection/>
    </xf>
    <xf numFmtId="0" fontId="1" fillId="0" borderId="0" xfId="43" applyFont="1" applyAlignment="1">
      <alignment/>
      <protection/>
    </xf>
    <xf numFmtId="0" fontId="1" fillId="0" borderId="0" xfId="43" applyFont="1" applyBorder="1">
      <alignment/>
      <protection/>
    </xf>
    <xf numFmtId="0" fontId="1" fillId="0" borderId="0" xfId="43" applyFont="1" applyBorder="1" applyAlignment="1">
      <alignment horizontal="centerContinuous"/>
      <protection/>
    </xf>
    <xf numFmtId="0" fontId="1" fillId="0" borderId="0" xfId="43" applyFont="1" applyBorder="1" applyAlignment="1">
      <alignment horizontal="right"/>
      <protection/>
    </xf>
    <xf numFmtId="0" fontId="1" fillId="0" borderId="0" xfId="43" applyFont="1" applyAlignment="1">
      <alignment vertical="center"/>
      <protection/>
    </xf>
    <xf numFmtId="0" fontId="1" fillId="0" borderId="3" xfId="43" applyFont="1" applyBorder="1" applyAlignment="1">
      <alignment vertical="center"/>
      <protection/>
    </xf>
    <xf numFmtId="0" fontId="1" fillId="0" borderId="11" xfId="43" applyFont="1" applyBorder="1" applyAlignment="1">
      <alignment horizontal="center" vertical="center"/>
      <protection/>
    </xf>
    <xf numFmtId="0" fontId="1" fillId="0" borderId="19" xfId="43" applyFont="1" applyBorder="1" applyAlignment="1">
      <alignment horizontal="distributed" vertical="center"/>
      <protection/>
    </xf>
    <xf numFmtId="0" fontId="1" fillId="0" borderId="5" xfId="43" applyFont="1" applyBorder="1" applyAlignment="1">
      <alignment horizontal="distributed" vertical="center"/>
      <protection/>
    </xf>
    <xf numFmtId="0" fontId="1" fillId="0" borderId="6" xfId="43" applyFont="1" applyBorder="1" applyAlignment="1">
      <alignment horizontal="distributed" vertical="center"/>
      <protection/>
    </xf>
    <xf numFmtId="0" fontId="1" fillId="0" borderId="8" xfId="43" applyFont="1" applyBorder="1" applyAlignment="1">
      <alignment horizontal="distributed" vertical="center"/>
      <protection/>
    </xf>
    <xf numFmtId="0" fontId="1" fillId="0" borderId="3" xfId="43" applyFont="1" applyBorder="1" applyAlignment="1">
      <alignment horizontal="distributed" vertical="center"/>
      <protection/>
    </xf>
    <xf numFmtId="0" fontId="1" fillId="0" borderId="11" xfId="43" applyFont="1" applyBorder="1" applyAlignment="1">
      <alignment horizontal="distributed" vertical="center"/>
      <protection/>
    </xf>
    <xf numFmtId="194" fontId="1" fillId="0" borderId="5" xfId="17" applyNumberFormat="1" applyFont="1" applyBorder="1" applyAlignment="1">
      <alignment horizontal="right" vertical="center"/>
    </xf>
    <xf numFmtId="194" fontId="1" fillId="0" borderId="9" xfId="17" applyNumberFormat="1" applyFont="1" applyBorder="1" applyAlignment="1">
      <alignment horizontal="right" vertical="center"/>
    </xf>
    <xf numFmtId="194" fontId="1" fillId="0" borderId="9" xfId="17" applyNumberFormat="1" applyFont="1" applyBorder="1" applyAlignment="1">
      <alignment vertical="center"/>
    </xf>
    <xf numFmtId="194" fontId="1" fillId="0" borderId="10" xfId="17" applyNumberFormat="1" applyFont="1" applyBorder="1" applyAlignment="1">
      <alignment vertical="center"/>
    </xf>
    <xf numFmtId="194" fontId="1" fillId="0" borderId="3" xfId="17" applyNumberFormat="1" applyFont="1" applyBorder="1" applyAlignment="1">
      <alignment vertical="center"/>
    </xf>
    <xf numFmtId="194" fontId="1" fillId="0" borderId="0" xfId="17" applyNumberFormat="1" applyFont="1" applyBorder="1" applyAlignment="1">
      <alignment vertical="center"/>
    </xf>
    <xf numFmtId="194" fontId="1" fillId="0" borderId="11" xfId="17" applyNumberFormat="1" applyFont="1" applyBorder="1" applyAlignment="1">
      <alignment vertical="center"/>
    </xf>
    <xf numFmtId="0" fontId="13" fillId="0" borderId="0" xfId="43" applyFont="1" applyAlignment="1">
      <alignment vertical="center"/>
      <protection/>
    </xf>
    <xf numFmtId="0" fontId="9" fillId="0" borderId="11" xfId="43" applyFont="1" applyBorder="1" applyAlignment="1">
      <alignment horizontal="distributed" vertical="center"/>
      <protection/>
    </xf>
    <xf numFmtId="194" fontId="9" fillId="0" borderId="3" xfId="17" applyNumberFormat="1" applyFont="1" applyBorder="1" applyAlignment="1">
      <alignment vertical="center"/>
    </xf>
    <xf numFmtId="194" fontId="9" fillId="0" borderId="0" xfId="17" applyNumberFormat="1" applyFont="1" applyFill="1" applyBorder="1" applyAlignment="1">
      <alignment vertical="center"/>
    </xf>
    <xf numFmtId="194" fontId="9" fillId="0" borderId="0" xfId="17" applyNumberFormat="1" applyFont="1" applyBorder="1" applyAlignment="1">
      <alignment vertical="center"/>
    </xf>
    <xf numFmtId="194" fontId="9" fillId="0" borderId="11" xfId="17" applyNumberFormat="1" applyFont="1" applyBorder="1" applyAlignment="1">
      <alignment vertical="center"/>
    </xf>
    <xf numFmtId="0" fontId="13" fillId="0" borderId="3" xfId="43" applyFont="1" applyBorder="1" applyAlignment="1">
      <alignment horizontal="distributed" vertical="center"/>
      <protection/>
    </xf>
    <xf numFmtId="194" fontId="13" fillId="0" borderId="3" xfId="17" applyNumberFormat="1" applyFont="1" applyBorder="1" applyAlignment="1">
      <alignment vertical="center"/>
    </xf>
    <xf numFmtId="194" fontId="13" fillId="0" borderId="0" xfId="17" applyNumberFormat="1" applyFont="1" applyFill="1" applyBorder="1" applyAlignment="1">
      <alignment vertical="center"/>
    </xf>
    <xf numFmtId="194" fontId="13" fillId="0" borderId="0" xfId="17" applyNumberFormat="1" applyFont="1" applyBorder="1" applyAlignment="1">
      <alignment vertical="center"/>
    </xf>
    <xf numFmtId="194" fontId="13" fillId="0" borderId="11" xfId="17" applyNumberFormat="1" applyFont="1" applyBorder="1" applyAlignment="1">
      <alignment vertical="center"/>
    </xf>
    <xf numFmtId="194" fontId="15" fillId="0" borderId="0" xfId="17" applyNumberFormat="1" applyFont="1" applyFill="1" applyBorder="1" applyAlignment="1">
      <alignment vertical="center"/>
    </xf>
    <xf numFmtId="194" fontId="1" fillId="0" borderId="3" xfId="17" applyNumberFormat="1" applyFont="1" applyBorder="1" applyAlignment="1">
      <alignment horizontal="right" vertical="center"/>
    </xf>
    <xf numFmtId="194" fontId="1" fillId="0" borderId="0" xfId="17" applyNumberFormat="1" applyFont="1" applyBorder="1" applyAlignment="1">
      <alignment horizontal="right" vertical="center"/>
    </xf>
    <xf numFmtId="194" fontId="1" fillId="0" borderId="11" xfId="17" applyNumberFormat="1" applyFont="1" applyBorder="1" applyAlignment="1">
      <alignment horizontal="right" vertical="center"/>
    </xf>
    <xf numFmtId="194" fontId="1" fillId="0" borderId="3" xfId="43" applyNumberFormat="1" applyFont="1" applyBorder="1" applyAlignment="1">
      <alignment horizontal="right" vertical="center"/>
      <protection/>
    </xf>
    <xf numFmtId="194" fontId="1" fillId="0" borderId="0" xfId="43" applyNumberFormat="1" applyFont="1" applyBorder="1" applyAlignment="1">
      <alignment horizontal="right" vertical="center"/>
      <protection/>
    </xf>
    <xf numFmtId="194" fontId="1" fillId="0" borderId="11" xfId="43" applyNumberFormat="1" applyFont="1" applyBorder="1" applyAlignment="1">
      <alignment horizontal="right" vertical="center"/>
      <protection/>
    </xf>
    <xf numFmtId="194" fontId="1" fillId="0" borderId="0" xfId="17" applyNumberFormat="1" applyFont="1" applyBorder="1" applyAlignment="1">
      <alignment horizontal="center" vertical="center"/>
    </xf>
    <xf numFmtId="194" fontId="1" fillId="0" borderId="11" xfId="17" applyNumberFormat="1" applyFont="1" applyBorder="1" applyAlignment="1">
      <alignment horizontal="center" vertical="center"/>
    </xf>
    <xf numFmtId="0" fontId="1" fillId="0" borderId="8" xfId="43" applyFont="1" applyBorder="1" applyAlignment="1">
      <alignment vertical="center"/>
      <protection/>
    </xf>
    <xf numFmtId="0" fontId="1" fillId="0" borderId="12" xfId="43" applyFont="1" applyBorder="1" applyAlignment="1">
      <alignment horizontal="distributed" vertical="center"/>
      <protection/>
    </xf>
    <xf numFmtId="194" fontId="1" fillId="0" borderId="8" xfId="17" applyNumberFormat="1" applyFont="1" applyBorder="1" applyAlignment="1">
      <alignment horizontal="right" vertical="center"/>
    </xf>
    <xf numFmtId="194" fontId="1" fillId="0" borderId="7" xfId="17" applyNumberFormat="1" applyFont="1" applyBorder="1" applyAlignment="1">
      <alignment horizontal="right" vertical="center"/>
    </xf>
    <xf numFmtId="194" fontId="1" fillId="0" borderId="12" xfId="17" applyNumberFormat="1" applyFont="1" applyBorder="1" applyAlignment="1">
      <alignment horizontal="right" vertical="center"/>
    </xf>
    <xf numFmtId="0" fontId="1" fillId="0" borderId="0" xfId="44" applyFont="1" applyAlignment="1">
      <alignment vertical="center"/>
      <protection/>
    </xf>
    <xf numFmtId="0" fontId="7" fillId="0" borderId="0" xfId="44" applyFont="1" applyAlignment="1">
      <alignment vertical="center"/>
      <protection/>
    </xf>
    <xf numFmtId="0" fontId="1" fillId="0" borderId="0" xfId="44" applyFont="1" applyFill="1" applyAlignment="1">
      <alignment vertical="center"/>
      <protection/>
    </xf>
    <xf numFmtId="0" fontId="1" fillId="0" borderId="0" xfId="44" applyFont="1" applyAlignment="1">
      <alignment horizontal="right" vertical="center"/>
      <protection/>
    </xf>
    <xf numFmtId="0" fontId="1" fillId="0" borderId="0" xfId="44" applyFont="1" applyBorder="1" applyAlignment="1">
      <alignment vertical="center"/>
      <protection/>
    </xf>
    <xf numFmtId="0" fontId="9" fillId="0" borderId="0" xfId="44" applyFont="1" applyAlignment="1">
      <alignment vertical="center"/>
      <protection/>
    </xf>
    <xf numFmtId="3" fontId="9" fillId="0" borderId="5" xfId="44" applyNumberFormat="1" applyFont="1" applyBorder="1" applyAlignment="1">
      <alignment vertical="center"/>
      <protection/>
    </xf>
    <xf numFmtId="203" fontId="9" fillId="0" borderId="10" xfId="44" applyNumberFormat="1" applyFont="1" applyBorder="1" applyAlignment="1">
      <alignment vertical="center"/>
      <protection/>
    </xf>
    <xf numFmtId="180" fontId="9" fillId="0" borderId="5" xfId="44" applyNumberFormat="1" applyFont="1" applyBorder="1" applyAlignment="1">
      <alignment vertical="center"/>
      <protection/>
    </xf>
    <xf numFmtId="205" fontId="9" fillId="0" borderId="10" xfId="44" applyNumberFormat="1" applyFont="1" applyBorder="1" applyAlignment="1">
      <alignment vertical="center"/>
      <protection/>
    </xf>
    <xf numFmtId="0" fontId="1" fillId="0" borderId="3" xfId="44" applyFont="1" applyBorder="1" applyAlignment="1">
      <alignment vertical="center"/>
      <protection/>
    </xf>
    <xf numFmtId="0" fontId="1" fillId="0" borderId="11" xfId="44" applyFont="1" applyBorder="1" applyAlignment="1">
      <alignment vertical="center"/>
      <protection/>
    </xf>
    <xf numFmtId="3" fontId="1" fillId="0" borderId="3" xfId="44" applyNumberFormat="1" applyFont="1" applyBorder="1" applyAlignment="1">
      <alignment vertical="center"/>
      <protection/>
    </xf>
    <xf numFmtId="203" fontId="1" fillId="0" borderId="11" xfId="44" applyNumberFormat="1" applyFont="1" applyBorder="1" applyAlignment="1">
      <alignment vertical="center"/>
      <protection/>
    </xf>
    <xf numFmtId="180" fontId="1" fillId="0" borderId="3" xfId="44" applyNumberFormat="1" applyFont="1" applyBorder="1" applyAlignment="1">
      <alignment vertical="center"/>
      <protection/>
    </xf>
    <xf numFmtId="205" fontId="1" fillId="0" borderId="11" xfId="44" applyNumberFormat="1" applyFont="1" applyBorder="1" applyAlignment="1">
      <alignment vertical="center"/>
      <protection/>
    </xf>
    <xf numFmtId="0" fontId="1" fillId="0" borderId="0" xfId="44" applyFont="1" applyBorder="1" applyAlignment="1">
      <alignment horizontal="distributed" vertical="center"/>
      <protection/>
    </xf>
    <xf numFmtId="0" fontId="1" fillId="0" borderId="11" xfId="44" applyFont="1" applyBorder="1" applyAlignment="1">
      <alignment horizontal="distributed" vertical="center"/>
      <protection/>
    </xf>
    <xf numFmtId="180" fontId="1" fillId="0" borderId="3" xfId="17" applyNumberFormat="1" applyFont="1" applyBorder="1" applyAlignment="1">
      <alignment vertical="center"/>
    </xf>
    <xf numFmtId="205" fontId="1" fillId="0" borderId="11" xfId="17" applyNumberFormat="1" applyFont="1" applyBorder="1" applyAlignment="1">
      <alignment vertical="center"/>
    </xf>
    <xf numFmtId="0" fontId="1" fillId="0" borderId="11" xfId="44" applyFont="1" applyBorder="1" applyAlignment="1">
      <alignment horizontal="center" vertical="center"/>
      <protection/>
    </xf>
    <xf numFmtId="181" fontId="1" fillId="0" borderId="3" xfId="17" applyNumberFormat="1" applyFont="1" applyBorder="1" applyAlignment="1">
      <alignment vertical="center"/>
    </xf>
    <xf numFmtId="181" fontId="1" fillId="0" borderId="11" xfId="17" applyNumberFormat="1" applyFont="1" applyBorder="1" applyAlignment="1">
      <alignment vertical="center"/>
    </xf>
    <xf numFmtId="0" fontId="1" fillId="0" borderId="8" xfId="44" applyFont="1" applyBorder="1" applyAlignment="1">
      <alignment vertical="center"/>
      <protection/>
    </xf>
    <xf numFmtId="0" fontId="1" fillId="0" borderId="7" xfId="44" applyFont="1" applyBorder="1" applyAlignment="1">
      <alignment vertical="center"/>
      <protection/>
    </xf>
    <xf numFmtId="0" fontId="1" fillId="0" borderId="12" xfId="44" applyFont="1" applyBorder="1" applyAlignment="1">
      <alignment horizontal="distributed" vertical="center"/>
      <protection/>
    </xf>
    <xf numFmtId="38" fontId="1" fillId="0" borderId="12" xfId="17" applyFont="1" applyBorder="1" applyAlignment="1">
      <alignment vertical="center"/>
    </xf>
    <xf numFmtId="181" fontId="1" fillId="0" borderId="8" xfId="17" applyNumberFormat="1" applyFont="1" applyBorder="1" applyAlignment="1">
      <alignment vertical="center"/>
    </xf>
    <xf numFmtId="181" fontId="1" fillId="0" borderId="12" xfId="17" applyNumberFormat="1" applyFont="1" applyBorder="1" applyAlignment="1">
      <alignment vertical="center"/>
    </xf>
    <xf numFmtId="0" fontId="1" fillId="0" borderId="0" xfId="44" applyFont="1" applyFill="1" applyBorder="1" applyAlignment="1">
      <alignment vertical="center"/>
      <protection/>
    </xf>
    <xf numFmtId="0" fontId="1" fillId="0" borderId="0" xfId="45" applyFont="1">
      <alignment/>
      <protection/>
    </xf>
    <xf numFmtId="0" fontId="7" fillId="0" borderId="0" xfId="45" applyFont="1" applyAlignment="1">
      <alignment horizontal="left"/>
      <protection/>
    </xf>
    <xf numFmtId="0" fontId="1" fillId="0" borderId="0" xfId="45" applyFont="1" applyAlignment="1">
      <alignment horizontal="centerContinuous"/>
      <protection/>
    </xf>
    <xf numFmtId="0" fontId="1" fillId="0" borderId="0" xfId="45" applyFont="1" applyBorder="1" applyAlignment="1">
      <alignment horizontal="right"/>
      <protection/>
    </xf>
    <xf numFmtId="0" fontId="1" fillId="0" borderId="0" xfId="45" applyFont="1" applyBorder="1">
      <alignment/>
      <protection/>
    </xf>
    <xf numFmtId="0" fontId="1" fillId="0" borderId="2" xfId="45" applyFont="1" applyBorder="1" applyAlignment="1">
      <alignment horizontal="center"/>
      <protection/>
    </xf>
    <xf numFmtId="0" fontId="1" fillId="0" borderId="14" xfId="45" applyFont="1" applyBorder="1" applyAlignment="1">
      <alignment horizontal="centerContinuous" vertical="center"/>
      <protection/>
    </xf>
    <xf numFmtId="0" fontId="1" fillId="0" borderId="48" xfId="45" applyFont="1" applyBorder="1" applyAlignment="1">
      <alignment horizontal="centerContinuous" vertical="center"/>
      <protection/>
    </xf>
    <xf numFmtId="0" fontId="1" fillId="0" borderId="22" xfId="45" applyFont="1" applyBorder="1" applyAlignment="1">
      <alignment horizontal="centerContinuous" vertical="center"/>
      <protection/>
    </xf>
    <xf numFmtId="0" fontId="1" fillId="0" borderId="2" xfId="45" applyFont="1" applyBorder="1" applyAlignment="1">
      <alignment vertical="center"/>
      <protection/>
    </xf>
    <xf numFmtId="0" fontId="1" fillId="0" borderId="2" xfId="45" applyFont="1" applyBorder="1" applyAlignment="1">
      <alignment horizontal="center" vertical="center"/>
      <protection/>
    </xf>
    <xf numFmtId="0" fontId="1" fillId="0" borderId="4" xfId="45" applyFont="1" applyBorder="1" applyAlignment="1">
      <alignment horizontal="center" vertical="center"/>
      <protection/>
    </xf>
    <xf numFmtId="0" fontId="1" fillId="0" borderId="19" xfId="45" applyFont="1" applyBorder="1" applyAlignment="1">
      <alignment horizontal="center" vertical="center"/>
      <protection/>
    </xf>
    <xf numFmtId="0" fontId="1" fillId="0" borderId="11" xfId="45" applyFont="1" applyBorder="1" applyAlignment="1">
      <alignment horizontal="center" vertical="center"/>
      <protection/>
    </xf>
    <xf numFmtId="0" fontId="1" fillId="0" borderId="6" xfId="45" applyFont="1" applyBorder="1" applyAlignment="1">
      <alignment horizontal="center" vertical="center"/>
      <protection/>
    </xf>
    <xf numFmtId="0" fontId="1" fillId="0" borderId="12" xfId="45" applyFont="1" applyBorder="1" applyAlignment="1">
      <alignment horizontal="center" vertical="center"/>
      <protection/>
    </xf>
    <xf numFmtId="0" fontId="1" fillId="0" borderId="6" xfId="45" applyFont="1" applyBorder="1" applyAlignment="1">
      <alignment horizontal="center"/>
      <protection/>
    </xf>
    <xf numFmtId="0" fontId="1" fillId="0" borderId="18" xfId="45" applyFont="1" applyBorder="1" applyAlignment="1">
      <alignment horizontal="center" vertical="center"/>
      <protection/>
    </xf>
    <xf numFmtId="0" fontId="1" fillId="0" borderId="6" xfId="45" applyFont="1" applyBorder="1" applyAlignment="1">
      <alignment vertical="center"/>
      <protection/>
    </xf>
    <xf numFmtId="0" fontId="1" fillId="0" borderId="18" xfId="45" applyFont="1" applyBorder="1" applyAlignment="1">
      <alignment horizontal="center"/>
      <protection/>
    </xf>
    <xf numFmtId="0" fontId="15" fillId="0" borderId="0" xfId="45" applyFont="1" applyBorder="1">
      <alignment/>
      <protection/>
    </xf>
    <xf numFmtId="0" fontId="15" fillId="0" borderId="4" xfId="45" applyFont="1" applyBorder="1" applyAlignment="1">
      <alignment horizontal="distributed"/>
      <protection/>
    </xf>
    <xf numFmtId="0" fontId="15" fillId="0" borderId="0" xfId="45" applyFont="1" applyFill="1" applyBorder="1">
      <alignment/>
      <protection/>
    </xf>
    <xf numFmtId="0" fontId="15" fillId="0" borderId="9" xfId="45" applyFont="1" applyFill="1" applyBorder="1">
      <alignment/>
      <protection/>
    </xf>
    <xf numFmtId="0" fontId="15" fillId="0" borderId="11" xfId="45" applyFont="1" applyFill="1" applyBorder="1">
      <alignment/>
      <protection/>
    </xf>
    <xf numFmtId="0" fontId="15" fillId="0" borderId="0" xfId="45" applyFont="1">
      <alignment/>
      <protection/>
    </xf>
    <xf numFmtId="0" fontId="1" fillId="0" borderId="4" xfId="45" applyFont="1" applyBorder="1" applyAlignment="1">
      <alignment horizontal="center"/>
      <protection/>
    </xf>
    <xf numFmtId="0" fontId="1" fillId="0" borderId="0" xfId="45" applyFont="1" applyFill="1" applyBorder="1">
      <alignment/>
      <protection/>
    </xf>
    <xf numFmtId="0" fontId="1" fillId="0" borderId="11" xfId="45" applyFont="1" applyFill="1" applyBorder="1">
      <alignment/>
      <protection/>
    </xf>
    <xf numFmtId="0" fontId="1" fillId="0" borderId="4" xfId="45" applyFont="1" applyBorder="1" applyAlignment="1">
      <alignment horizontal="distributed"/>
      <protection/>
    </xf>
    <xf numFmtId="0" fontId="1" fillId="0" borderId="0" xfId="45" applyFont="1" applyFill="1" applyBorder="1" applyAlignment="1">
      <alignment horizontal="right"/>
      <protection/>
    </xf>
    <xf numFmtId="0" fontId="1" fillId="0" borderId="11" xfId="45" applyFont="1" applyFill="1" applyBorder="1" applyAlignment="1">
      <alignment horizontal="right"/>
      <protection/>
    </xf>
    <xf numFmtId="0" fontId="1" fillId="0" borderId="6" xfId="45" applyFont="1" applyBorder="1" applyAlignment="1">
      <alignment horizontal="distributed"/>
      <protection/>
    </xf>
    <xf numFmtId="0" fontId="1" fillId="0" borderId="7" xfId="45" applyFont="1" applyFill="1" applyBorder="1" applyAlignment="1">
      <alignment horizontal="right"/>
      <protection/>
    </xf>
    <xf numFmtId="0" fontId="1" fillId="0" borderId="7" xfId="45" applyFont="1" applyFill="1" applyBorder="1">
      <alignment/>
      <protection/>
    </xf>
    <xf numFmtId="0" fontId="1" fillId="0" borderId="12" xfId="45" applyFont="1" applyFill="1" applyBorder="1" applyAlignment="1">
      <alignment horizontal="right"/>
      <protection/>
    </xf>
    <xf numFmtId="38" fontId="23" fillId="0" borderId="0" xfId="17" applyFont="1" applyAlignment="1">
      <alignment horizontal="right" vertical="center"/>
    </xf>
    <xf numFmtId="38" fontId="1" fillId="0" borderId="14" xfId="17" applyFont="1" applyBorder="1" applyAlignment="1">
      <alignment horizontal="center" vertical="center"/>
    </xf>
    <xf numFmtId="176" fontId="1" fillId="0" borderId="9" xfId="17" applyNumberFormat="1" applyFont="1" applyBorder="1" applyAlignment="1">
      <alignment vertical="center"/>
    </xf>
    <xf numFmtId="176" fontId="1" fillId="0" borderId="10" xfId="17" applyNumberFormat="1" applyFont="1" applyBorder="1" applyAlignment="1">
      <alignment vertical="center"/>
    </xf>
    <xf numFmtId="38" fontId="15" fillId="0" borderId="11" xfId="17" applyFont="1" applyBorder="1" applyAlignment="1">
      <alignment vertical="center"/>
    </xf>
    <xf numFmtId="38" fontId="15" fillId="0" borderId="3" xfId="17" applyFont="1" applyBorder="1" applyAlignment="1">
      <alignment horizontal="distributed" vertical="center"/>
    </xf>
    <xf numFmtId="38" fontId="15" fillId="0" borderId="0" xfId="17" applyFont="1" applyBorder="1" applyAlignment="1">
      <alignment horizontal="distributed" vertical="center"/>
    </xf>
    <xf numFmtId="38" fontId="15" fillId="0" borderId="11" xfId="17" applyFont="1" applyBorder="1" applyAlignment="1">
      <alignment horizontal="distributed" vertical="center"/>
    </xf>
    <xf numFmtId="38" fontId="1" fillId="0" borderId="3" xfId="17" applyFont="1" applyBorder="1" applyAlignment="1">
      <alignment horizontal="left" vertical="center"/>
    </xf>
    <xf numFmtId="176" fontId="1" fillId="0" borderId="0" xfId="17" applyNumberFormat="1" applyFont="1" applyBorder="1" applyAlignment="1">
      <alignment vertical="center"/>
    </xf>
    <xf numFmtId="176" fontId="1" fillId="0" borderId="11" xfId="17" applyNumberFormat="1" applyFont="1" applyBorder="1" applyAlignment="1">
      <alignment vertical="center"/>
    </xf>
    <xf numFmtId="41" fontId="1" fillId="0" borderId="0" xfId="17" applyNumberFormat="1" applyFont="1" applyBorder="1" applyAlignment="1">
      <alignment vertical="center"/>
    </xf>
    <xf numFmtId="0" fontId="1" fillId="0" borderId="11" xfId="46" applyFont="1" applyBorder="1" applyAlignment="1">
      <alignment horizontal="distributed" vertical="center"/>
      <protection/>
    </xf>
    <xf numFmtId="0" fontId="1" fillId="0" borderId="3" xfId="46" applyFont="1" applyBorder="1" applyAlignment="1">
      <alignment horizontal="left" vertical="center"/>
      <protection/>
    </xf>
    <xf numFmtId="0" fontId="1" fillId="0" borderId="0" xfId="46" applyFont="1" applyBorder="1" applyAlignment="1">
      <alignment horizontal="left" vertical="center"/>
      <protection/>
    </xf>
    <xf numFmtId="0" fontId="1" fillId="0" borderId="3" xfId="46" applyFont="1" applyBorder="1" applyAlignment="1">
      <alignment vertical="center"/>
      <protection/>
    </xf>
    <xf numFmtId="0" fontId="1" fillId="0" borderId="0" xfId="46" applyFont="1" applyBorder="1" applyAlignment="1">
      <alignment vertical="center"/>
      <protection/>
    </xf>
    <xf numFmtId="38" fontId="1" fillId="0" borderId="11" xfId="17" applyFont="1" applyBorder="1" applyAlignment="1">
      <alignment horizontal="left" vertical="center"/>
    </xf>
    <xf numFmtId="0" fontId="1" fillId="0" borderId="8" xfId="46" applyFont="1" applyBorder="1" applyAlignment="1">
      <alignment vertical="center"/>
      <protection/>
    </xf>
    <xf numFmtId="0" fontId="1" fillId="0" borderId="7" xfId="46" applyFont="1" applyBorder="1" applyAlignment="1">
      <alignment vertical="center"/>
      <protection/>
    </xf>
    <xf numFmtId="0" fontId="1" fillId="0" borderId="12" xfId="46" applyFont="1" applyBorder="1" applyAlignment="1">
      <alignment horizontal="distributed" vertical="center"/>
      <protection/>
    </xf>
    <xf numFmtId="41" fontId="1" fillId="0" borderId="7" xfId="17" applyNumberFormat="1" applyFont="1" applyBorder="1" applyAlignment="1">
      <alignment vertical="center"/>
    </xf>
    <xf numFmtId="0" fontId="1" fillId="0" borderId="0" xfId="47" applyFont="1">
      <alignment/>
      <protection/>
    </xf>
    <xf numFmtId="0" fontId="7" fillId="0" borderId="0" xfId="47" applyFont="1">
      <alignment/>
      <protection/>
    </xf>
    <xf numFmtId="0" fontId="13" fillId="0" borderId="0" xfId="47" applyFont="1">
      <alignment/>
      <protection/>
    </xf>
    <xf numFmtId="0" fontId="13" fillId="0" borderId="0" xfId="47" applyFont="1" applyAlignment="1">
      <alignment horizontal="right"/>
      <protection/>
    </xf>
    <xf numFmtId="0" fontId="1" fillId="0" borderId="0" xfId="47" applyFont="1" applyAlignment="1">
      <alignment vertical="center"/>
      <protection/>
    </xf>
    <xf numFmtId="0" fontId="1" fillId="0" borderId="48" xfId="47" applyFont="1" applyBorder="1" applyAlignment="1">
      <alignment horizontal="centerContinuous" vertical="center"/>
      <protection/>
    </xf>
    <xf numFmtId="0" fontId="1" fillId="0" borderId="22" xfId="47" applyFont="1" applyBorder="1" applyAlignment="1">
      <alignment horizontal="centerContinuous" vertical="center"/>
      <protection/>
    </xf>
    <xf numFmtId="0" fontId="1" fillId="0" borderId="11" xfId="47" applyFont="1" applyBorder="1" applyAlignment="1">
      <alignment horizontal="center" vertical="center"/>
      <protection/>
    </xf>
    <xf numFmtId="0" fontId="1" fillId="0" borderId="4" xfId="47" applyFont="1" applyBorder="1" applyAlignment="1">
      <alignment horizontal="center" vertical="center"/>
      <protection/>
    </xf>
    <xf numFmtId="0" fontId="9" fillId="0" borderId="0" xfId="47" applyFont="1" applyAlignment="1">
      <alignment vertical="center"/>
      <protection/>
    </xf>
    <xf numFmtId="3" fontId="9" fillId="0" borderId="5" xfId="47" applyNumberFormat="1" applyFont="1" applyBorder="1" applyAlignment="1">
      <alignment vertical="center"/>
      <protection/>
    </xf>
    <xf numFmtId="178" fontId="9" fillId="0" borderId="9" xfId="47" applyNumberFormat="1" applyFont="1" applyBorder="1" applyAlignment="1">
      <alignment vertical="center"/>
      <protection/>
    </xf>
    <xf numFmtId="3" fontId="9" fillId="0" borderId="9" xfId="47" applyNumberFormat="1" applyFont="1" applyBorder="1" applyAlignment="1">
      <alignment vertical="center"/>
      <protection/>
    </xf>
    <xf numFmtId="178" fontId="9" fillId="0" borderId="10" xfId="47" applyNumberFormat="1" applyFont="1" applyBorder="1" applyAlignment="1">
      <alignment vertical="center"/>
      <protection/>
    </xf>
    <xf numFmtId="0" fontId="1" fillId="0" borderId="3" xfId="47" applyFont="1" applyBorder="1">
      <alignment/>
      <protection/>
    </xf>
    <xf numFmtId="0" fontId="1" fillId="0" borderId="0" xfId="47" applyFont="1" applyBorder="1">
      <alignment/>
      <protection/>
    </xf>
    <xf numFmtId="3" fontId="1" fillId="0" borderId="3" xfId="47" applyNumberFormat="1" applyFont="1" applyBorder="1">
      <alignment/>
      <protection/>
    </xf>
    <xf numFmtId="203" fontId="1" fillId="0" borderId="0" xfId="47" applyNumberFormat="1" applyFont="1" applyBorder="1">
      <alignment/>
      <protection/>
    </xf>
    <xf numFmtId="3" fontId="1" fillId="0" borderId="0" xfId="47" applyNumberFormat="1" applyFont="1" applyBorder="1">
      <alignment/>
      <protection/>
    </xf>
    <xf numFmtId="203" fontId="1" fillId="0" borderId="11" xfId="47" applyNumberFormat="1" applyFont="1" applyBorder="1">
      <alignment/>
      <protection/>
    </xf>
    <xf numFmtId="0" fontId="1" fillId="0" borderId="3" xfId="47" applyFont="1" applyBorder="1" applyAlignment="1">
      <alignment vertical="center"/>
      <protection/>
    </xf>
    <xf numFmtId="0" fontId="1" fillId="0" borderId="0" xfId="47" applyFont="1" applyBorder="1" applyAlignment="1">
      <alignment horizontal="distributed" vertical="center"/>
      <protection/>
    </xf>
    <xf numFmtId="3" fontId="1" fillId="0" borderId="3" xfId="47" applyNumberFormat="1" applyFont="1" applyBorder="1" applyAlignment="1">
      <alignment vertical="center"/>
      <protection/>
    </xf>
    <xf numFmtId="203" fontId="1" fillId="0" borderId="0" xfId="47" applyNumberFormat="1" applyFont="1" applyBorder="1" applyAlignment="1">
      <alignment vertical="center"/>
      <protection/>
    </xf>
    <xf numFmtId="3" fontId="1" fillId="0" borderId="0" xfId="47" applyNumberFormat="1" applyFont="1" applyBorder="1" applyAlignment="1">
      <alignment vertical="center"/>
      <protection/>
    </xf>
    <xf numFmtId="203" fontId="1" fillId="0" borderId="11" xfId="47" applyNumberFormat="1" applyFont="1" applyBorder="1" applyAlignment="1">
      <alignment vertical="center"/>
      <protection/>
    </xf>
    <xf numFmtId="189" fontId="1" fillId="0" borderId="0" xfId="47" applyNumberFormat="1" applyFont="1" applyAlignment="1">
      <alignment vertical="center"/>
      <protection/>
    </xf>
    <xf numFmtId="196" fontId="1" fillId="0" borderId="0" xfId="47" applyNumberFormat="1" applyFont="1" applyAlignment="1">
      <alignment vertical="center"/>
      <protection/>
    </xf>
    <xf numFmtId="3" fontId="1" fillId="0" borderId="3" xfId="47" applyNumberFormat="1" applyFont="1" applyBorder="1" applyAlignment="1">
      <alignment horizontal="right" vertical="center"/>
      <protection/>
    </xf>
    <xf numFmtId="3" fontId="1" fillId="0" borderId="0" xfId="47" applyNumberFormat="1" applyFont="1" applyBorder="1" applyAlignment="1">
      <alignment horizontal="right" vertical="center"/>
      <protection/>
    </xf>
    <xf numFmtId="3" fontId="9" fillId="0" borderId="3" xfId="47" applyNumberFormat="1" applyFont="1" applyBorder="1" applyAlignment="1">
      <alignment vertical="center"/>
      <protection/>
    </xf>
    <xf numFmtId="178" fontId="9" fillId="0" borderId="0" xfId="47" applyNumberFormat="1" applyFont="1" applyBorder="1" applyAlignment="1">
      <alignment vertical="center"/>
      <protection/>
    </xf>
    <xf numFmtId="3" fontId="9" fillId="0" borderId="0" xfId="47" applyNumberFormat="1" applyFont="1" applyBorder="1" applyAlignment="1">
      <alignment vertical="center"/>
      <protection/>
    </xf>
    <xf numFmtId="178" fontId="9" fillId="0" borderId="11" xfId="47" applyNumberFormat="1" applyFont="1" applyBorder="1" applyAlignment="1">
      <alignment vertical="center"/>
      <protection/>
    </xf>
    <xf numFmtId="203" fontId="1" fillId="0" borderId="0" xfId="47" applyNumberFormat="1" applyFont="1" applyBorder="1" applyAlignment="1">
      <alignment horizontal="right" vertical="center"/>
      <protection/>
    </xf>
    <xf numFmtId="203" fontId="1" fillId="0" borderId="11" xfId="47" applyNumberFormat="1" applyFont="1" applyBorder="1" applyAlignment="1">
      <alignment horizontal="right" vertical="center"/>
      <protection/>
    </xf>
    <xf numFmtId="3" fontId="9" fillId="0" borderId="8" xfId="47" applyNumberFormat="1" applyFont="1" applyBorder="1" applyAlignment="1">
      <alignment vertical="center"/>
      <protection/>
    </xf>
    <xf numFmtId="203" fontId="9" fillId="0" borderId="7" xfId="47" applyNumberFormat="1" applyFont="1" applyBorder="1" applyAlignment="1">
      <alignment vertical="center"/>
      <protection/>
    </xf>
    <xf numFmtId="3" fontId="9" fillId="0" borderId="7" xfId="47" applyNumberFormat="1" applyFont="1" applyBorder="1" applyAlignment="1">
      <alignment vertical="center"/>
      <protection/>
    </xf>
    <xf numFmtId="203" fontId="9" fillId="0" borderId="12" xfId="47" applyNumberFormat="1" applyFont="1" applyBorder="1" applyAlignment="1">
      <alignment vertical="center"/>
      <protection/>
    </xf>
    <xf numFmtId="206" fontId="7" fillId="0" borderId="0" xfId="17" applyNumberFormat="1" applyFont="1" applyFill="1" applyAlignment="1">
      <alignment horizontal="left"/>
    </xf>
    <xf numFmtId="38" fontId="13" fillId="0" borderId="0" xfId="17" applyFont="1" applyFill="1" applyBorder="1" applyAlignment="1">
      <alignment horizontal="right"/>
    </xf>
    <xf numFmtId="38" fontId="1" fillId="0" borderId="0" xfId="17" applyFont="1" applyFill="1" applyAlignment="1">
      <alignment horizontal="center"/>
    </xf>
    <xf numFmtId="38" fontId="1" fillId="0" borderId="3" xfId="17" applyFont="1" applyBorder="1" applyAlignment="1">
      <alignment horizontal="center" vertical="center"/>
    </xf>
    <xf numFmtId="38" fontId="1" fillId="0" borderId="0" xfId="17" applyFont="1" applyFill="1" applyBorder="1" applyAlignment="1">
      <alignment horizontal="right" shrinkToFit="1"/>
    </xf>
    <xf numFmtId="38" fontId="9" fillId="0" borderId="0" xfId="17" applyFont="1" applyFill="1" applyBorder="1" applyAlignment="1">
      <alignment horizontal="right" shrinkToFit="1"/>
    </xf>
    <xf numFmtId="38" fontId="15" fillId="0" borderId="0" xfId="17" applyFont="1" applyFill="1" applyBorder="1" applyAlignment="1">
      <alignment horizontal="right" shrinkToFit="1"/>
    </xf>
    <xf numFmtId="38" fontId="1" fillId="0" borderId="6" xfId="17" applyFont="1" applyFill="1" applyBorder="1" applyAlignment="1">
      <alignment horizontal="distributed" vertical="center"/>
    </xf>
    <xf numFmtId="0" fontId="1" fillId="0" borderId="0" xfId="49" applyFont="1" applyAlignment="1">
      <alignment vertical="center"/>
      <protection/>
    </xf>
    <xf numFmtId="0" fontId="7" fillId="0" borderId="0" xfId="49" applyFont="1" applyAlignment="1">
      <alignment vertical="center"/>
      <protection/>
    </xf>
    <xf numFmtId="0" fontId="1" fillId="0" borderId="1" xfId="49" applyFont="1" applyBorder="1" applyAlignment="1">
      <alignment vertical="center"/>
      <protection/>
    </xf>
    <xf numFmtId="0" fontId="1" fillId="0" borderId="0" xfId="49" applyFont="1" applyBorder="1" applyAlignment="1">
      <alignment vertical="center"/>
      <protection/>
    </xf>
    <xf numFmtId="0" fontId="1" fillId="0" borderId="0" xfId="49" applyFont="1" applyAlignment="1">
      <alignment horizontal="right" vertical="center"/>
      <protection/>
    </xf>
    <xf numFmtId="0" fontId="1" fillId="0" borderId="3" xfId="49" applyFont="1" applyBorder="1" applyAlignment="1">
      <alignment horizontal="centerContinuous" vertical="center"/>
      <protection/>
    </xf>
    <xf numFmtId="0" fontId="1" fillId="0" borderId="28" xfId="49" applyFont="1" applyBorder="1" applyAlignment="1">
      <alignment horizontal="centerContinuous" vertical="center"/>
      <protection/>
    </xf>
    <xf numFmtId="0" fontId="1" fillId="0" borderId="49" xfId="49" applyFont="1" applyBorder="1" applyAlignment="1">
      <alignment horizontal="centerContinuous" vertical="center"/>
      <protection/>
    </xf>
    <xf numFmtId="0" fontId="1" fillId="0" borderId="2" xfId="49" applyFont="1" applyBorder="1" applyAlignment="1">
      <alignment horizontal="center" vertical="center"/>
      <protection/>
    </xf>
    <xf numFmtId="0" fontId="1" fillId="0" borderId="9" xfId="49" applyFont="1" applyBorder="1" applyAlignment="1">
      <alignment horizontal="distributed" vertical="center"/>
      <protection/>
    </xf>
    <xf numFmtId="0" fontId="1" fillId="0" borderId="5" xfId="49" applyNumberFormat="1" applyFont="1" applyBorder="1" applyAlignment="1">
      <alignment vertical="center"/>
      <protection/>
    </xf>
    <xf numFmtId="0" fontId="1" fillId="0" borderId="9" xfId="49" applyNumberFormat="1" applyFont="1" applyBorder="1" applyAlignment="1">
      <alignment vertical="center"/>
      <protection/>
    </xf>
    <xf numFmtId="38" fontId="1" fillId="0" borderId="10" xfId="17" applyFont="1" applyBorder="1" applyAlignment="1">
      <alignment vertical="center"/>
    </xf>
    <xf numFmtId="0" fontId="1" fillId="0" borderId="0" xfId="49" applyFont="1" applyBorder="1" applyAlignment="1">
      <alignment horizontal="distributed" vertical="center"/>
      <protection/>
    </xf>
    <xf numFmtId="2" fontId="1" fillId="0" borderId="3" xfId="49" applyNumberFormat="1" applyFont="1" applyBorder="1" applyAlignment="1">
      <alignment vertical="center"/>
      <protection/>
    </xf>
    <xf numFmtId="0" fontId="1" fillId="0" borderId="0" xfId="49" applyNumberFormat="1" applyFont="1" applyBorder="1" applyAlignment="1">
      <alignment vertical="center"/>
      <protection/>
    </xf>
    <xf numFmtId="208" fontId="1" fillId="0" borderId="0" xfId="49" applyNumberFormat="1" applyFont="1" applyBorder="1" applyAlignment="1">
      <alignment vertical="center"/>
      <protection/>
    </xf>
    <xf numFmtId="2" fontId="1" fillId="0" borderId="0" xfId="49" applyNumberFormat="1" applyFont="1" applyBorder="1" applyAlignment="1">
      <alignment vertical="center"/>
      <protection/>
    </xf>
    <xf numFmtId="2" fontId="1" fillId="0" borderId="11" xfId="49" applyNumberFormat="1" applyFont="1" applyBorder="1" applyAlignment="1">
      <alignment vertical="center"/>
      <protection/>
    </xf>
    <xf numFmtId="0" fontId="1" fillId="0" borderId="3" xfId="49" applyNumberFormat="1" applyFont="1" applyBorder="1" applyAlignment="1">
      <alignment vertical="center"/>
      <protection/>
    </xf>
    <xf numFmtId="0" fontId="1" fillId="0" borderId="11" xfId="49" applyNumberFormat="1" applyFont="1" applyBorder="1" applyAlignment="1">
      <alignment vertical="center"/>
      <protection/>
    </xf>
    <xf numFmtId="0" fontId="1" fillId="0" borderId="7" xfId="49" applyFont="1" applyBorder="1" applyAlignment="1">
      <alignment vertical="center"/>
      <protection/>
    </xf>
    <xf numFmtId="0" fontId="1" fillId="0" borderId="8" xfId="49" applyNumberFormat="1" applyFont="1" applyBorder="1" applyAlignment="1">
      <alignment vertical="center"/>
      <protection/>
    </xf>
    <xf numFmtId="0" fontId="1" fillId="0" borderId="7" xfId="49" applyNumberFormat="1" applyFont="1" applyBorder="1" applyAlignment="1">
      <alignment vertical="center"/>
      <protection/>
    </xf>
    <xf numFmtId="183" fontId="1" fillId="0" borderId="7" xfId="49" applyNumberFormat="1" applyFont="1" applyBorder="1" applyAlignment="1">
      <alignment vertical="center"/>
      <protection/>
    </xf>
    <xf numFmtId="189" fontId="1" fillId="0" borderId="7" xfId="49" applyNumberFormat="1" applyFont="1" applyBorder="1" applyAlignment="1">
      <alignment vertical="center"/>
      <protection/>
    </xf>
    <xf numFmtId="0" fontId="1" fillId="0" borderId="12" xfId="49" applyNumberFormat="1" applyFont="1" applyFill="1" applyBorder="1" applyAlignment="1">
      <alignment vertical="center"/>
      <protection/>
    </xf>
    <xf numFmtId="0" fontId="9" fillId="0" borderId="9" xfId="49" applyFont="1" applyBorder="1" applyAlignment="1">
      <alignment horizontal="distributed" vertical="center"/>
      <protection/>
    </xf>
    <xf numFmtId="3" fontId="9" fillId="0" borderId="3" xfId="49" applyNumberFormat="1" applyFont="1" applyFill="1" applyBorder="1" applyAlignment="1">
      <alignment vertical="center"/>
      <protection/>
    </xf>
    <xf numFmtId="3" fontId="9" fillId="0" borderId="0" xfId="49" applyNumberFormat="1" applyFont="1" applyFill="1" applyBorder="1" applyAlignment="1">
      <alignment vertical="center"/>
      <protection/>
    </xf>
    <xf numFmtId="3" fontId="9" fillId="0" borderId="11" xfId="49" applyNumberFormat="1" applyFont="1" applyFill="1" applyBorder="1" applyAlignment="1">
      <alignment vertical="center"/>
      <protection/>
    </xf>
    <xf numFmtId="0" fontId="9" fillId="0" borderId="0" xfId="49" applyFont="1" applyAlignment="1">
      <alignment vertical="center"/>
      <protection/>
    </xf>
    <xf numFmtId="0" fontId="9" fillId="0" borderId="3" xfId="49" applyFont="1" applyBorder="1" applyAlignment="1">
      <alignment horizontal="left" vertical="center"/>
      <protection/>
    </xf>
    <xf numFmtId="0" fontId="9" fillId="0" borderId="0" xfId="49" applyFont="1" applyBorder="1" applyAlignment="1">
      <alignment horizontal="distributed" vertical="center"/>
      <protection/>
    </xf>
    <xf numFmtId="3" fontId="9" fillId="0" borderId="3" xfId="49" applyNumberFormat="1" applyFont="1" applyBorder="1" applyAlignment="1">
      <alignment vertical="center"/>
      <protection/>
    </xf>
    <xf numFmtId="3" fontId="9" fillId="0" borderId="0" xfId="49" applyNumberFormat="1" applyFont="1" applyBorder="1" applyAlignment="1">
      <alignment vertical="center"/>
      <protection/>
    </xf>
    <xf numFmtId="3" fontId="9" fillId="0" borderId="11" xfId="49" applyNumberFormat="1" applyFont="1" applyBorder="1" applyAlignment="1">
      <alignment vertical="center"/>
      <protection/>
    </xf>
    <xf numFmtId="0" fontId="9" fillId="0" borderId="0" xfId="49" applyFont="1" applyBorder="1" applyAlignment="1">
      <alignment horizontal="left" vertical="center"/>
      <protection/>
    </xf>
    <xf numFmtId="0" fontId="1" fillId="0" borderId="3" xfId="49" applyFont="1" applyBorder="1" applyAlignment="1">
      <alignment horizontal="left" vertical="center"/>
      <protection/>
    </xf>
    <xf numFmtId="0" fontId="1" fillId="0" borderId="0" xfId="49" applyFont="1" applyBorder="1" applyAlignment="1">
      <alignment horizontal="left" vertical="center"/>
      <protection/>
    </xf>
    <xf numFmtId="0" fontId="14" fillId="0" borderId="0" xfId="49" applyFont="1" applyBorder="1" applyAlignment="1">
      <alignment horizontal="distributed" vertical="center"/>
      <protection/>
    </xf>
    <xf numFmtId="3" fontId="1" fillId="0" borderId="3" xfId="49" applyNumberFormat="1" applyFont="1" applyFill="1" applyBorder="1" applyAlignment="1">
      <alignment vertical="center"/>
      <protection/>
    </xf>
    <xf numFmtId="3" fontId="1" fillId="0" borderId="0" xfId="49" applyNumberFormat="1" applyFont="1" applyFill="1" applyBorder="1" applyAlignment="1">
      <alignment vertical="center"/>
      <protection/>
    </xf>
    <xf numFmtId="3" fontId="1" fillId="0" borderId="11" xfId="49" applyNumberFormat="1" applyFont="1" applyFill="1" applyBorder="1" applyAlignment="1">
      <alignment vertical="center"/>
      <protection/>
    </xf>
    <xf numFmtId="3" fontId="1" fillId="0" borderId="3" xfId="49" applyNumberFormat="1" applyFont="1" applyBorder="1" applyAlignment="1">
      <alignment vertical="center"/>
      <protection/>
    </xf>
    <xf numFmtId="3" fontId="1" fillId="0" borderId="0" xfId="49" applyNumberFormat="1" applyFont="1" applyBorder="1" applyAlignment="1">
      <alignment vertical="center"/>
      <protection/>
    </xf>
    <xf numFmtId="3" fontId="1" fillId="0" borderId="11" xfId="49" applyNumberFormat="1" applyFont="1" applyBorder="1" applyAlignment="1">
      <alignment vertical="center"/>
      <protection/>
    </xf>
    <xf numFmtId="0" fontId="1" fillId="0" borderId="3" xfId="49" applyFont="1" applyBorder="1" applyAlignment="1">
      <alignment vertical="center"/>
      <protection/>
    </xf>
    <xf numFmtId="0" fontId="9" fillId="0" borderId="3" xfId="49" applyFont="1" applyBorder="1" applyAlignment="1">
      <alignment vertical="center"/>
      <protection/>
    </xf>
    <xf numFmtId="0" fontId="9" fillId="0" borderId="0" xfId="49" applyFont="1" applyBorder="1" applyAlignment="1">
      <alignment vertical="center"/>
      <protection/>
    </xf>
    <xf numFmtId="0" fontId="9" fillId="0" borderId="8" xfId="49" applyFont="1" applyBorder="1" applyAlignment="1">
      <alignment vertical="center"/>
      <protection/>
    </xf>
    <xf numFmtId="0" fontId="9" fillId="0" borderId="7" xfId="49" applyFont="1" applyBorder="1" applyAlignment="1">
      <alignment horizontal="distributed" vertical="center"/>
      <protection/>
    </xf>
    <xf numFmtId="3" fontId="9" fillId="0" borderId="8" xfId="49" applyNumberFormat="1" applyFont="1" applyBorder="1" applyAlignment="1">
      <alignment vertical="center"/>
      <protection/>
    </xf>
    <xf numFmtId="3" fontId="9" fillId="0" borderId="7" xfId="49" applyNumberFormat="1" applyFont="1" applyBorder="1" applyAlignment="1">
      <alignment vertical="center"/>
      <protection/>
    </xf>
    <xf numFmtId="3" fontId="9" fillId="0" borderId="12" xfId="49" applyNumberFormat="1" applyFont="1" applyBorder="1" applyAlignment="1">
      <alignment vertical="center"/>
      <protection/>
    </xf>
    <xf numFmtId="3" fontId="9" fillId="0" borderId="10" xfId="49" applyNumberFormat="1" applyFont="1" applyBorder="1" applyAlignment="1">
      <alignment vertical="center"/>
      <protection/>
    </xf>
    <xf numFmtId="0" fontId="14" fillId="0" borderId="50" xfId="49" applyFont="1" applyBorder="1" applyAlignment="1">
      <alignment horizontal="distributed" vertical="center"/>
      <protection/>
    </xf>
    <xf numFmtId="3" fontId="1" fillId="0" borderId="24" xfId="49" applyNumberFormat="1" applyFont="1" applyBorder="1" applyAlignment="1">
      <alignment vertical="center"/>
      <protection/>
    </xf>
    <xf numFmtId="3" fontId="1" fillId="0" borderId="50" xfId="49" applyNumberFormat="1" applyFont="1" applyBorder="1" applyAlignment="1">
      <alignment vertical="center"/>
      <protection/>
    </xf>
    <xf numFmtId="3" fontId="1" fillId="0" borderId="23" xfId="49" applyNumberFormat="1" applyFont="1" applyBorder="1" applyAlignment="1">
      <alignment vertical="center"/>
      <protection/>
    </xf>
    <xf numFmtId="3" fontId="1" fillId="0" borderId="9" xfId="49" applyNumberFormat="1" applyFont="1" applyBorder="1" applyAlignment="1">
      <alignment vertical="center"/>
      <protection/>
    </xf>
    <xf numFmtId="41" fontId="14" fillId="0" borderId="0" xfId="17" applyNumberFormat="1" applyFont="1" applyAlignment="1">
      <alignment vertical="center"/>
    </xf>
    <xf numFmtId="41" fontId="7" fillId="0" borderId="0" xfId="17" applyNumberFormat="1" applyFont="1" applyAlignment="1">
      <alignment vertical="center"/>
    </xf>
    <xf numFmtId="41" fontId="14" fillId="0" borderId="0" xfId="17" applyNumberFormat="1" applyFont="1" applyAlignment="1">
      <alignment horizontal="centerContinuous" vertical="center"/>
    </xf>
    <xf numFmtId="41" fontId="1" fillId="0" borderId="0" xfId="17" applyNumberFormat="1" applyFont="1" applyAlignment="1">
      <alignment vertical="center"/>
    </xf>
    <xf numFmtId="41" fontId="1" fillId="0" borderId="11" xfId="17" applyNumberFormat="1" applyFont="1" applyBorder="1" applyAlignment="1">
      <alignment vertical="center"/>
    </xf>
    <xf numFmtId="41" fontId="9" fillId="0" borderId="5" xfId="17" applyNumberFormat="1" applyFont="1" applyBorder="1" applyAlignment="1">
      <alignment vertical="center"/>
    </xf>
    <xf numFmtId="41" fontId="9" fillId="0" borderId="9" xfId="17" applyNumberFormat="1" applyFont="1" applyBorder="1" applyAlignment="1">
      <alignment vertical="center"/>
    </xf>
    <xf numFmtId="41" fontId="9" fillId="0" borderId="10" xfId="17" applyNumberFormat="1" applyFont="1" applyBorder="1" applyAlignment="1">
      <alignment vertical="center"/>
    </xf>
    <xf numFmtId="41" fontId="9"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11" xfId="17" applyNumberFormat="1" applyFont="1" applyBorder="1" applyAlignment="1">
      <alignment horizontal="distributed" vertical="center"/>
    </xf>
    <xf numFmtId="41" fontId="1" fillId="0" borderId="7" xfId="17" applyNumberFormat="1" applyFont="1" applyBorder="1" applyAlignment="1">
      <alignment horizontal="distributed" vertical="center"/>
    </xf>
    <xf numFmtId="0" fontId="1" fillId="0" borderId="12" xfId="17" applyNumberFormat="1" applyFont="1" applyBorder="1" applyAlignment="1">
      <alignment horizontal="distributed" vertical="center"/>
    </xf>
    <xf numFmtId="41" fontId="1" fillId="0" borderId="12" xfId="17" applyNumberFormat="1" applyFont="1" applyBorder="1" applyAlignment="1">
      <alignment vertical="center"/>
    </xf>
    <xf numFmtId="38" fontId="1" fillId="0" borderId="14" xfId="17" applyFont="1" applyBorder="1" applyAlignment="1">
      <alignment horizontal="centerContinuous" vertical="center"/>
    </xf>
    <xf numFmtId="38" fontId="1" fillId="0" borderId="48" xfId="17" applyFont="1" applyBorder="1" applyAlignment="1">
      <alignment horizontal="centerContinuous" vertical="center"/>
    </xf>
    <xf numFmtId="38" fontId="1" fillId="0" borderId="22" xfId="17" applyFont="1" applyBorder="1" applyAlignment="1">
      <alignment horizontal="centerContinuous" vertical="center"/>
    </xf>
    <xf numFmtId="38" fontId="1" fillId="0" borderId="28" xfId="17" applyFont="1" applyBorder="1" applyAlignment="1">
      <alignment horizontal="centerContinuous" vertical="center"/>
    </xf>
    <xf numFmtId="38" fontId="1" fillId="0" borderId="21" xfId="17" applyFont="1" applyBorder="1" applyAlignment="1">
      <alignment horizontal="centerContinuous" vertical="center"/>
    </xf>
    <xf numFmtId="38" fontId="1" fillId="0" borderId="24"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18" xfId="17" applyFont="1" applyBorder="1" applyAlignment="1">
      <alignment horizontal="centerContinuous" vertical="center"/>
    </xf>
    <xf numFmtId="38" fontId="1" fillId="0" borderId="8" xfId="17" applyFont="1" applyBorder="1" applyAlignment="1">
      <alignment horizontal="center" vertical="center"/>
    </xf>
    <xf numFmtId="38" fontId="1" fillId="0" borderId="7" xfId="17" applyFont="1" applyBorder="1" applyAlignment="1">
      <alignment horizontal="center" vertical="center"/>
    </xf>
    <xf numFmtId="38" fontId="9" fillId="0" borderId="19" xfId="17" applyFont="1" applyBorder="1" applyAlignment="1">
      <alignment vertical="center"/>
    </xf>
    <xf numFmtId="182" fontId="9" fillId="0" borderId="19" xfId="17" applyNumberFormat="1" applyFont="1" applyBorder="1" applyAlignment="1">
      <alignment vertical="center"/>
    </xf>
    <xf numFmtId="182" fontId="1" fillId="0" borderId="4" xfId="17" applyNumberFormat="1" applyFont="1" applyBorder="1" applyAlignment="1">
      <alignment vertical="center"/>
    </xf>
    <xf numFmtId="182" fontId="1" fillId="0" borderId="6" xfId="17" applyNumberFormat="1" applyFont="1" applyBorder="1" applyAlignment="1">
      <alignment vertical="center"/>
    </xf>
    <xf numFmtId="38" fontId="7" fillId="0" borderId="0" xfId="17" applyFont="1" applyBorder="1" applyAlignment="1">
      <alignment vertical="center"/>
    </xf>
    <xf numFmtId="38" fontId="1" fillId="0" borderId="1" xfId="17" applyFont="1" applyBorder="1" applyAlignment="1">
      <alignment vertical="center"/>
    </xf>
    <xf numFmtId="38" fontId="1" fillId="0" borderId="1" xfId="17" applyFont="1" applyBorder="1" applyAlignment="1">
      <alignment horizontal="right" vertical="center"/>
    </xf>
    <xf numFmtId="41" fontId="1" fillId="0" borderId="19" xfId="17" applyNumberFormat="1" applyFont="1" applyBorder="1" applyAlignment="1">
      <alignment vertical="center"/>
    </xf>
    <xf numFmtId="41" fontId="1" fillId="0" borderId="4" xfId="17" applyNumberFormat="1" applyFont="1" applyBorder="1" applyAlignment="1">
      <alignment vertical="center"/>
    </xf>
    <xf numFmtId="41" fontId="1" fillId="0" borderId="4" xfId="17" applyNumberFormat="1" applyFont="1" applyBorder="1" applyAlignment="1">
      <alignment horizontal="right" vertical="center"/>
    </xf>
    <xf numFmtId="41" fontId="9" fillId="0" borderId="4" xfId="17" applyNumberFormat="1" applyFont="1" applyBorder="1" applyAlignment="1">
      <alignment vertical="center"/>
    </xf>
    <xf numFmtId="41" fontId="13" fillId="0" borderId="4" xfId="17" applyNumberFormat="1" applyFont="1" applyBorder="1" applyAlignment="1">
      <alignment vertical="center"/>
    </xf>
    <xf numFmtId="41" fontId="13" fillId="0" borderId="4" xfId="17" applyNumberFormat="1" applyFont="1" applyBorder="1" applyAlignment="1">
      <alignment horizontal="right" vertical="center"/>
    </xf>
    <xf numFmtId="41" fontId="9" fillId="0" borderId="4" xfId="17" applyNumberFormat="1" applyFont="1" applyBorder="1" applyAlignment="1">
      <alignment horizontal="right" vertical="center"/>
    </xf>
    <xf numFmtId="41" fontId="1" fillId="0" borderId="6" xfId="17" applyNumberFormat="1" applyFont="1" applyBorder="1" applyAlignment="1">
      <alignment horizontal="right" vertical="center"/>
    </xf>
    <xf numFmtId="38" fontId="1" fillId="0" borderId="0" xfId="17" applyFont="1" applyBorder="1" applyAlignment="1">
      <alignment horizontal="right"/>
    </xf>
    <xf numFmtId="38" fontId="1" fillId="0" borderId="0" xfId="17" applyFont="1" applyBorder="1" applyAlignment="1">
      <alignment horizontal="center" vertical="center"/>
    </xf>
    <xf numFmtId="38" fontId="1" fillId="0" borderId="11" xfId="17" applyFont="1" applyBorder="1" applyAlignment="1">
      <alignment horizontal="center" vertical="center"/>
    </xf>
    <xf numFmtId="38" fontId="21" fillId="0" borderId="11" xfId="17" applyFont="1" applyBorder="1" applyAlignment="1">
      <alignment horizontal="distributed" vertical="center"/>
    </xf>
    <xf numFmtId="38" fontId="9" fillId="0" borderId="4" xfId="17" applyFont="1" applyBorder="1" applyAlignment="1">
      <alignment horizontal="right" vertical="center"/>
    </xf>
    <xf numFmtId="38" fontId="9" fillId="0" borderId="11" xfId="17" applyFont="1" applyBorder="1" applyAlignment="1">
      <alignment horizontal="right" vertical="center"/>
    </xf>
    <xf numFmtId="38" fontId="13" fillId="0" borderId="0" xfId="17" applyFont="1" applyBorder="1" applyAlignment="1">
      <alignment horizontal="distributed" vertical="center"/>
    </xf>
    <xf numFmtId="38" fontId="13" fillId="0" borderId="8" xfId="17" applyFont="1" applyBorder="1" applyAlignment="1">
      <alignment horizontal="distributed" vertical="center"/>
    </xf>
    <xf numFmtId="38" fontId="13" fillId="0" borderId="12" xfId="17" applyFont="1" applyBorder="1" applyAlignment="1">
      <alignment horizontal="distributed" vertical="center"/>
    </xf>
    <xf numFmtId="38" fontId="1" fillId="0" borderId="6" xfId="17" applyFont="1" applyBorder="1" applyAlignment="1">
      <alignment horizontal="right" vertical="center"/>
    </xf>
    <xf numFmtId="38" fontId="7" fillId="0" borderId="0" xfId="17" applyFont="1" applyFill="1" applyAlignment="1">
      <alignment/>
    </xf>
    <xf numFmtId="38" fontId="1" fillId="0" borderId="0" xfId="17" applyFont="1" applyFill="1" applyBorder="1" applyAlignment="1">
      <alignment horizontal="centerContinuous"/>
    </xf>
    <xf numFmtId="38" fontId="1" fillId="0" borderId="11" xfId="17" applyFont="1" applyFill="1" applyBorder="1" applyAlignment="1">
      <alignment/>
    </xf>
    <xf numFmtId="38" fontId="1" fillId="0" borderId="14" xfId="17" applyFont="1" applyFill="1" applyBorder="1" applyAlignment="1">
      <alignment horizontal="center" vertical="center"/>
    </xf>
    <xf numFmtId="38" fontId="1" fillId="0" borderId="48" xfId="17" applyFont="1" applyFill="1" applyBorder="1" applyAlignment="1">
      <alignment horizontal="centerContinuous" vertical="center"/>
    </xf>
    <xf numFmtId="38" fontId="1" fillId="0" borderId="22" xfId="17" applyFont="1" applyFill="1" applyBorder="1" applyAlignment="1">
      <alignment horizontal="centerContinuous" vertical="center"/>
    </xf>
    <xf numFmtId="38" fontId="1" fillId="0" borderId="14" xfId="17" applyFont="1" applyFill="1" applyBorder="1" applyAlignment="1">
      <alignment horizontal="centerContinuous" vertical="center"/>
    </xf>
    <xf numFmtId="38" fontId="1" fillId="0" borderId="10" xfId="17" applyFont="1" applyFill="1" applyBorder="1" applyAlignment="1">
      <alignment vertical="center"/>
    </xf>
    <xf numFmtId="38" fontId="1" fillId="0" borderId="19" xfId="17" applyFont="1" applyFill="1" applyBorder="1" applyAlignment="1">
      <alignment vertical="center"/>
    </xf>
    <xf numFmtId="38" fontId="1" fillId="0" borderId="19" xfId="17" applyFont="1" applyFill="1" applyBorder="1" applyAlignment="1">
      <alignment/>
    </xf>
    <xf numFmtId="38" fontId="1" fillId="0" borderId="10" xfId="17" applyFont="1" applyFill="1" applyBorder="1" applyAlignment="1">
      <alignment/>
    </xf>
    <xf numFmtId="38" fontId="9" fillId="0" borderId="11" xfId="17" applyFont="1" applyFill="1" applyBorder="1" applyAlignment="1">
      <alignment/>
    </xf>
    <xf numFmtId="38" fontId="9" fillId="0" borderId="11" xfId="17" applyFont="1" applyFill="1" applyBorder="1" applyAlignment="1">
      <alignment horizontal="distributed" vertical="center"/>
    </xf>
    <xf numFmtId="207" fontId="1" fillId="0" borderId="11" xfId="17" applyNumberFormat="1" applyFont="1" applyFill="1" applyBorder="1" applyAlignment="1">
      <alignment horizontal="right" vertical="center"/>
    </xf>
    <xf numFmtId="38" fontId="9" fillId="0" borderId="0" xfId="17" applyFont="1" applyFill="1" applyBorder="1" applyAlignment="1">
      <alignment horizontal="right" vertical="center"/>
    </xf>
    <xf numFmtId="192" fontId="9" fillId="0" borderId="11" xfId="17" applyNumberFormat="1" applyFont="1" applyFill="1" applyBorder="1" applyAlignment="1">
      <alignment horizontal="right" vertical="center"/>
    </xf>
    <xf numFmtId="38" fontId="9" fillId="0" borderId="11" xfId="17" applyFont="1" applyFill="1" applyBorder="1" applyAlignment="1">
      <alignment horizontal="right" vertical="center"/>
    </xf>
    <xf numFmtId="207" fontId="1" fillId="0" borderId="0" xfId="17" applyNumberFormat="1" applyFont="1" applyFill="1" applyBorder="1" applyAlignment="1">
      <alignment horizontal="left" vertical="center"/>
    </xf>
    <xf numFmtId="207" fontId="1" fillId="0" borderId="4" xfId="17" applyNumberFormat="1" applyFont="1" applyFill="1" applyBorder="1" applyAlignment="1">
      <alignment horizontal="right" vertical="center"/>
    </xf>
    <xf numFmtId="38" fontId="1" fillId="0" borderId="4" xfId="17" applyFont="1" applyFill="1" applyBorder="1" applyAlignment="1">
      <alignment horizontal="right" vertical="center"/>
    </xf>
    <xf numFmtId="38" fontId="9" fillId="0" borderId="4" xfId="17" applyFont="1" applyFill="1" applyBorder="1" applyAlignment="1">
      <alignment horizontal="right" vertical="center"/>
    </xf>
    <xf numFmtId="192" fontId="1" fillId="0" borderId="11" xfId="17" applyNumberFormat="1" applyFont="1" applyFill="1" applyBorder="1" applyAlignment="1">
      <alignment horizontal="right" vertical="center"/>
    </xf>
    <xf numFmtId="192" fontId="1" fillId="0" borderId="0" xfId="17" applyNumberFormat="1" applyFont="1" applyFill="1" applyBorder="1" applyAlignment="1">
      <alignment horizontal="right" vertical="center"/>
    </xf>
    <xf numFmtId="207" fontId="1" fillId="0" borderId="3" xfId="17" applyNumberFormat="1" applyFont="1" applyFill="1" applyBorder="1" applyAlignment="1">
      <alignment horizontal="distributed" vertical="center"/>
    </xf>
    <xf numFmtId="207" fontId="1" fillId="0" borderId="0" xfId="17" applyNumberFormat="1" applyFont="1" applyFill="1" applyBorder="1" applyAlignment="1">
      <alignment horizontal="distributed" vertical="center"/>
    </xf>
    <xf numFmtId="38" fontId="1" fillId="0" borderId="4" xfId="17" applyFont="1" applyFill="1" applyBorder="1" applyAlignment="1">
      <alignment horizontal="right" vertical="center" wrapText="1"/>
    </xf>
    <xf numFmtId="192" fontId="1" fillId="0" borderId="4" xfId="17" applyNumberFormat="1" applyFont="1" applyFill="1" applyBorder="1" applyAlignment="1">
      <alignment horizontal="right" vertical="center"/>
    </xf>
    <xf numFmtId="207" fontId="1" fillId="0" borderId="0" xfId="17" applyNumberFormat="1" applyFont="1" applyFill="1" applyBorder="1" applyAlignment="1">
      <alignment horizontal="right" vertical="center"/>
    </xf>
    <xf numFmtId="207" fontId="9" fillId="0" borderId="4" xfId="17" applyNumberFormat="1" applyFont="1" applyFill="1" applyBorder="1" applyAlignment="1">
      <alignment horizontal="right" vertical="center"/>
    </xf>
    <xf numFmtId="207" fontId="9" fillId="0" borderId="0" xfId="17" applyNumberFormat="1" applyFont="1" applyFill="1" applyBorder="1" applyAlignment="1">
      <alignment horizontal="right" vertical="center"/>
    </xf>
    <xf numFmtId="38" fontId="9" fillId="0" borderId="4" xfId="17" applyFont="1" applyFill="1" applyBorder="1" applyAlignment="1">
      <alignment/>
    </xf>
    <xf numFmtId="38" fontId="1" fillId="0" borderId="8" xfId="17" applyFont="1" applyFill="1" applyBorder="1" applyAlignment="1">
      <alignment horizontal="distributed" vertical="center"/>
    </xf>
    <xf numFmtId="38" fontId="1" fillId="0" borderId="12" xfId="17" applyFont="1" applyFill="1" applyBorder="1" applyAlignment="1">
      <alignment horizontal="right" vertical="center"/>
    </xf>
    <xf numFmtId="38" fontId="9" fillId="0" borderId="7" xfId="17" applyFont="1" applyFill="1" applyBorder="1" applyAlignment="1">
      <alignment horizontal="right" vertical="center"/>
    </xf>
    <xf numFmtId="38" fontId="1" fillId="0" borderId="7" xfId="17" applyFont="1" applyFill="1" applyBorder="1" applyAlignment="1">
      <alignment horizontal="right" vertical="center"/>
    </xf>
    <xf numFmtId="192" fontId="1" fillId="0" borderId="12" xfId="17" applyNumberFormat="1" applyFont="1" applyFill="1" applyBorder="1" applyAlignment="1">
      <alignment horizontal="right" vertical="center"/>
    </xf>
    <xf numFmtId="192" fontId="1" fillId="0" borderId="6" xfId="17" applyNumberFormat="1" applyFont="1" applyFill="1" applyBorder="1" applyAlignment="1">
      <alignment horizontal="right" vertical="center"/>
    </xf>
    <xf numFmtId="192" fontId="1" fillId="0" borderId="7" xfId="17" applyNumberFormat="1" applyFont="1" applyFill="1" applyBorder="1" applyAlignment="1">
      <alignment horizontal="right" vertical="center"/>
    </xf>
    <xf numFmtId="0" fontId="1" fillId="0" borderId="0" xfId="53" applyFont="1" applyAlignment="1">
      <alignment vertical="center"/>
      <protection/>
    </xf>
    <xf numFmtId="38" fontId="1" fillId="0" borderId="2" xfId="17" applyFont="1" applyBorder="1" applyAlignment="1">
      <alignment horizontal="center" vertical="center"/>
    </xf>
    <xf numFmtId="0" fontId="1" fillId="0" borderId="18" xfId="53" applyFont="1" applyBorder="1" applyAlignment="1">
      <alignment horizontal="distributed" vertical="center"/>
      <protection/>
    </xf>
    <xf numFmtId="41" fontId="13" fillId="0" borderId="11" xfId="17" applyNumberFormat="1" applyFont="1" applyBorder="1" applyAlignment="1">
      <alignment vertical="center"/>
    </xf>
    <xf numFmtId="38" fontId="13" fillId="0" borderId="3" xfId="17" applyFont="1" applyBorder="1" applyAlignment="1">
      <alignment horizontal="left" vertical="center"/>
    </xf>
    <xf numFmtId="41" fontId="1" fillId="0" borderId="3" xfId="17" applyNumberFormat="1" applyFont="1" applyFill="1" applyBorder="1" applyAlignment="1">
      <alignment vertical="center"/>
    </xf>
    <xf numFmtId="41" fontId="1" fillId="0" borderId="8" xfId="17" applyNumberFormat="1" applyFont="1" applyFill="1" applyBorder="1" applyAlignment="1">
      <alignment vertical="center"/>
    </xf>
    <xf numFmtId="0" fontId="13" fillId="0" borderId="0" xfId="54" applyFont="1" applyAlignment="1">
      <alignment vertical="center"/>
      <protection/>
    </xf>
    <xf numFmtId="0" fontId="13" fillId="0" borderId="0" xfId="54" applyFont="1" applyBorder="1" applyAlignment="1">
      <alignment vertical="center"/>
      <protection/>
    </xf>
    <xf numFmtId="38" fontId="13" fillId="0" borderId="0" xfId="17" applyFont="1" applyBorder="1" applyAlignment="1">
      <alignment horizontal="right" vertical="center"/>
    </xf>
    <xf numFmtId="38" fontId="13" fillId="0" borderId="0" xfId="17" applyFont="1" applyAlignment="1">
      <alignment vertical="center" shrinkToFit="1"/>
    </xf>
    <xf numFmtId="38" fontId="13" fillId="0" borderId="4" xfId="17" applyFont="1" applyBorder="1" applyAlignment="1">
      <alignment horizontal="center" vertical="center" shrinkToFit="1"/>
    </xf>
    <xf numFmtId="38" fontId="1" fillId="0" borderId="18" xfId="17" applyFont="1" applyBorder="1" applyAlignment="1">
      <alignment horizontal="distributed" vertical="center" shrinkToFit="1"/>
    </xf>
    <xf numFmtId="38" fontId="1" fillId="0" borderId="18" xfId="17" applyFont="1" applyBorder="1" applyAlignment="1">
      <alignment horizontal="center" vertical="center" shrinkToFit="1"/>
    </xf>
    <xf numFmtId="38" fontId="13" fillId="0" borderId="6" xfId="17" applyFont="1" applyBorder="1" applyAlignment="1">
      <alignment vertical="center" shrinkToFit="1"/>
    </xf>
    <xf numFmtId="38" fontId="1" fillId="0" borderId="0" xfId="17" applyFont="1" applyAlignment="1">
      <alignment vertical="center" shrinkToFit="1"/>
    </xf>
    <xf numFmtId="38" fontId="1" fillId="0" borderId="4" xfId="17" applyFont="1" applyBorder="1" applyAlignment="1">
      <alignment horizontal="distributed" vertical="center" shrinkToFit="1"/>
    </xf>
    <xf numFmtId="38" fontId="9" fillId="0" borderId="0" xfId="17" applyFont="1" applyAlignment="1">
      <alignment vertical="center" shrinkToFit="1"/>
    </xf>
    <xf numFmtId="38" fontId="9" fillId="0" borderId="4" xfId="17" applyFont="1" applyBorder="1" applyAlignment="1">
      <alignment horizontal="distributed" vertical="center" shrinkToFit="1"/>
    </xf>
    <xf numFmtId="38" fontId="13" fillId="0" borderId="4" xfId="17" applyFont="1" applyBorder="1" applyAlignment="1">
      <alignment horizontal="distributed" vertical="center" shrinkToFit="1"/>
    </xf>
    <xf numFmtId="41" fontId="13" fillId="0" borderId="3" xfId="17" applyNumberFormat="1" applyFont="1" applyFill="1" applyBorder="1" applyAlignment="1">
      <alignment vertical="center"/>
    </xf>
    <xf numFmtId="38" fontId="15" fillId="0" borderId="4" xfId="17" applyFont="1" applyBorder="1" applyAlignment="1">
      <alignment horizontal="distributed" vertical="center" shrinkToFit="1"/>
    </xf>
    <xf numFmtId="38" fontId="1" fillId="0" borderId="6" xfId="17" applyFont="1" applyBorder="1" applyAlignment="1">
      <alignment horizontal="distributed" vertical="center" shrinkToFit="1"/>
    </xf>
    <xf numFmtId="38" fontId="7" fillId="0" borderId="0" xfId="17" applyFont="1" applyAlignment="1">
      <alignment horizontal="left" vertical="center"/>
    </xf>
    <xf numFmtId="38" fontId="7" fillId="0" borderId="0" xfId="17" applyFont="1" applyAlignment="1">
      <alignment horizontal="center" vertical="center"/>
    </xf>
    <xf numFmtId="38" fontId="13" fillId="0" borderId="5" xfId="17" applyFont="1" applyBorder="1" applyAlignment="1">
      <alignment horizontal="distributed" vertical="center"/>
    </xf>
    <xf numFmtId="38" fontId="13" fillId="0" borderId="9" xfId="17" applyFont="1" applyBorder="1" applyAlignment="1">
      <alignment horizontal="distributed" vertical="center"/>
    </xf>
    <xf numFmtId="38" fontId="13" fillId="0" borderId="10" xfId="17" applyFont="1" applyBorder="1" applyAlignment="1">
      <alignment horizontal="distributed" vertical="center"/>
    </xf>
    <xf numFmtId="38" fontId="15" fillId="0" borderId="3" xfId="17" applyFont="1" applyBorder="1" applyAlignment="1">
      <alignment horizontal="right" vertical="center"/>
    </xf>
    <xf numFmtId="38" fontId="15" fillId="0" borderId="0" xfId="17" applyFont="1" applyBorder="1" applyAlignment="1">
      <alignment horizontal="right" vertical="center"/>
    </xf>
    <xf numFmtId="38" fontId="15" fillId="0" borderId="11" xfId="17" applyFont="1" applyBorder="1" applyAlignment="1">
      <alignment horizontal="right" vertical="center"/>
    </xf>
    <xf numFmtId="38" fontId="1" fillId="0" borderId="8" xfId="17" applyFont="1" applyBorder="1" applyAlignment="1">
      <alignment horizontal="distributed" vertical="center"/>
    </xf>
    <xf numFmtId="38" fontId="1" fillId="0" borderId="7" xfId="17" applyNumberFormat="1" applyFont="1" applyBorder="1" applyAlignment="1">
      <alignment vertical="center"/>
    </xf>
    <xf numFmtId="49" fontId="1" fillId="0" borderId="0" xfId="17" applyNumberFormat="1" applyFont="1" applyAlignment="1">
      <alignment vertical="center"/>
    </xf>
    <xf numFmtId="0" fontId="13" fillId="0" borderId="0" xfId="55" applyFont="1">
      <alignment/>
      <protection/>
    </xf>
    <xf numFmtId="38" fontId="13" fillId="0" borderId="0" xfId="17" applyFont="1" applyAlignment="1">
      <alignment horizontal="left" vertical="center"/>
    </xf>
    <xf numFmtId="38" fontId="13" fillId="0" borderId="1" xfId="17" applyFont="1" applyBorder="1" applyAlignment="1">
      <alignment vertical="center"/>
    </xf>
    <xf numFmtId="38" fontId="1" fillId="0" borderId="51" xfId="17" applyFont="1" applyBorder="1" applyAlignment="1">
      <alignment horizontal="centerContinuous" vertical="center"/>
    </xf>
    <xf numFmtId="38" fontId="1" fillId="0" borderId="51" xfId="17" applyFont="1" applyBorder="1" applyAlignment="1">
      <alignment horizontal="distributed" vertical="center"/>
    </xf>
    <xf numFmtId="38" fontId="1" fillId="0" borderId="52" xfId="17" applyFont="1" applyBorder="1" applyAlignment="1">
      <alignment horizontal="centerContinuous" vertical="center"/>
    </xf>
    <xf numFmtId="38" fontId="1" fillId="0" borderId="11" xfId="17" applyFont="1" applyBorder="1" applyAlignment="1">
      <alignment horizontal="centerContinuous" vertical="center"/>
    </xf>
    <xf numFmtId="38" fontId="1" fillId="0" borderId="53" xfId="17" applyFont="1" applyBorder="1" applyAlignment="1">
      <alignment horizontal="distributed" vertical="center"/>
    </xf>
    <xf numFmtId="38" fontId="1" fillId="0" borderId="54" xfId="17" applyFont="1" applyBorder="1" applyAlignment="1">
      <alignment horizontal="distributed" vertical="center"/>
    </xf>
    <xf numFmtId="38" fontId="1" fillId="0" borderId="5" xfId="17" applyFont="1" applyBorder="1" applyAlignment="1">
      <alignment vertical="center"/>
    </xf>
    <xf numFmtId="38" fontId="9" fillId="0" borderId="4" xfId="17" applyFont="1" applyBorder="1" applyAlignment="1">
      <alignment horizontal="center" vertical="center"/>
    </xf>
    <xf numFmtId="38" fontId="1" fillId="0" borderId="4" xfId="17" applyFont="1" applyBorder="1" applyAlignment="1" quotePrefix="1">
      <alignment horizontal="right" vertical="center"/>
    </xf>
    <xf numFmtId="38" fontId="1" fillId="0" borderId="46" xfId="17" applyFont="1" applyBorder="1" applyAlignment="1">
      <alignment horizontal="right" vertical="center"/>
    </xf>
    <xf numFmtId="38" fontId="1" fillId="0" borderId="47" xfId="17" applyFont="1" applyBorder="1" applyAlignment="1">
      <alignment horizontal="right" vertical="center"/>
    </xf>
    <xf numFmtId="38" fontId="1" fillId="0" borderId="55" xfId="17" applyFont="1" applyBorder="1" applyAlignment="1">
      <alignment horizontal="distributed" vertical="center"/>
    </xf>
    <xf numFmtId="38" fontId="1" fillId="0" borderId="56" xfId="17" applyFont="1" applyBorder="1" applyAlignment="1">
      <alignment horizontal="distributed" vertical="center"/>
    </xf>
    <xf numFmtId="38" fontId="1" fillId="0" borderId="56" xfId="17" applyFont="1" applyBorder="1" applyAlignment="1">
      <alignment horizontal="center" vertical="center"/>
    </xf>
    <xf numFmtId="38" fontId="1" fillId="0" borderId="57" xfId="17" applyFont="1" applyBorder="1" applyAlignment="1">
      <alignment horizontal="center" vertical="center"/>
    </xf>
    <xf numFmtId="38" fontId="1" fillId="0" borderId="53" xfId="17" applyFont="1" applyBorder="1" applyAlignment="1">
      <alignment horizontal="center" vertical="center"/>
    </xf>
    <xf numFmtId="38" fontId="13" fillId="0" borderId="3" xfId="17" applyFont="1" applyBorder="1" applyAlignment="1">
      <alignment horizontal="right" vertical="center"/>
    </xf>
    <xf numFmtId="38" fontId="1" fillId="0" borderId="12" xfId="17" applyFont="1" applyBorder="1" applyAlignment="1">
      <alignment horizontal="right" vertical="center"/>
    </xf>
    <xf numFmtId="0" fontId="7" fillId="0" borderId="0" xfId="56" applyFont="1" applyAlignment="1">
      <alignment vertical="center"/>
      <protection/>
    </xf>
    <xf numFmtId="38" fontId="1" fillId="0" borderId="2" xfId="17" applyFont="1" applyBorder="1" applyAlignment="1">
      <alignment horizontal="right" vertical="center"/>
    </xf>
    <xf numFmtId="38" fontId="1" fillId="0" borderId="58" xfId="17" applyFont="1" applyBorder="1" applyAlignment="1">
      <alignment horizontal="centerContinuous" vertical="center"/>
    </xf>
    <xf numFmtId="38" fontId="1" fillId="0" borderId="59" xfId="17" applyFont="1" applyBorder="1" applyAlignment="1">
      <alignment horizontal="centerContinuous" vertical="center"/>
    </xf>
    <xf numFmtId="38" fontId="1" fillId="0" borderId="60" xfId="17" applyFont="1" applyBorder="1" applyAlignment="1">
      <alignment horizontal="centerContinuous" vertical="center"/>
    </xf>
    <xf numFmtId="38" fontId="1" fillId="0" borderId="61" xfId="17" applyFont="1" applyBorder="1" applyAlignment="1">
      <alignment horizontal="distributed" vertical="center"/>
    </xf>
    <xf numFmtId="180" fontId="9" fillId="0" borderId="3" xfId="17" applyNumberFormat="1" applyFont="1" applyBorder="1" applyAlignment="1">
      <alignment vertical="center"/>
    </xf>
    <xf numFmtId="180" fontId="9" fillId="0" borderId="11" xfId="17" applyNumberFormat="1" applyFont="1" applyBorder="1" applyAlignment="1">
      <alignment vertical="center"/>
    </xf>
    <xf numFmtId="38" fontId="13" fillId="0" borderId="11" xfId="17" applyFont="1" applyBorder="1" applyAlignment="1">
      <alignment vertical="center"/>
    </xf>
    <xf numFmtId="180" fontId="13" fillId="0" borderId="3" xfId="17" applyNumberFormat="1" applyFont="1" applyBorder="1" applyAlignment="1">
      <alignment vertical="center"/>
    </xf>
    <xf numFmtId="180" fontId="13" fillId="0" borderId="0" xfId="17" applyNumberFormat="1" applyFont="1" applyBorder="1" applyAlignment="1">
      <alignment vertical="center"/>
    </xf>
    <xf numFmtId="180" fontId="13" fillId="0" borderId="11" xfId="17" applyNumberFormat="1" applyFont="1" applyBorder="1" applyAlignment="1">
      <alignment vertical="center"/>
    </xf>
    <xf numFmtId="180" fontId="15" fillId="0" borderId="3" xfId="17" applyNumberFormat="1" applyFont="1" applyBorder="1" applyAlignment="1">
      <alignment vertical="center"/>
    </xf>
    <xf numFmtId="180" fontId="15" fillId="0" borderId="0" xfId="17" applyNumberFormat="1" applyFont="1" applyBorder="1" applyAlignment="1">
      <alignment vertical="center"/>
    </xf>
    <xf numFmtId="180" fontId="15" fillId="0" borderId="11" xfId="17" applyNumberFormat="1" applyFont="1" applyBorder="1" applyAlignment="1">
      <alignment vertical="center"/>
    </xf>
    <xf numFmtId="180" fontId="1" fillId="0" borderId="0" xfId="17" applyNumberFormat="1" applyFont="1" applyBorder="1" applyAlignment="1">
      <alignment vertical="center"/>
    </xf>
    <xf numFmtId="180" fontId="1" fillId="0" borderId="11" xfId="17" applyNumberFormat="1" applyFont="1" applyBorder="1" applyAlignment="1">
      <alignment vertical="center"/>
    </xf>
    <xf numFmtId="43" fontId="1" fillId="0" borderId="0" xfId="17" applyNumberFormat="1" applyFont="1" applyBorder="1" applyAlignment="1">
      <alignment vertical="center"/>
    </xf>
    <xf numFmtId="180" fontId="1" fillId="0" borderId="8" xfId="17" applyNumberFormat="1" applyFont="1" applyBorder="1" applyAlignment="1">
      <alignment vertical="center"/>
    </xf>
    <xf numFmtId="180" fontId="1" fillId="0" borderId="7" xfId="17" applyNumberFormat="1" applyFont="1" applyBorder="1" applyAlignment="1">
      <alignment vertical="center"/>
    </xf>
    <xf numFmtId="209" fontId="1" fillId="0" borderId="7" xfId="17" applyNumberFormat="1" applyFont="1" applyBorder="1" applyAlignment="1">
      <alignment vertical="center"/>
    </xf>
    <xf numFmtId="180" fontId="1" fillId="0" borderId="12" xfId="17" applyNumberFormat="1" applyFont="1" applyBorder="1" applyAlignment="1">
      <alignment vertical="center"/>
    </xf>
    <xf numFmtId="0" fontId="1" fillId="0" borderId="48" xfId="29" applyNumberFormat="1" applyFont="1" applyFill="1" applyBorder="1" applyAlignment="1" applyProtection="1">
      <alignment horizontal="center" vertical="center"/>
      <protection locked="0"/>
    </xf>
    <xf numFmtId="0" fontId="1" fillId="0" borderId="24" xfId="29" applyNumberFormat="1" applyFont="1" applyFill="1" applyBorder="1" applyAlignment="1" applyProtection="1">
      <alignment horizontal="distributed" vertical="center"/>
      <protection locked="0"/>
    </xf>
    <xf numFmtId="0" fontId="1" fillId="0" borderId="50" xfId="29" applyNumberFormat="1" applyFont="1" applyFill="1" applyBorder="1" applyAlignment="1" applyProtection="1">
      <alignment horizontal="distributed" vertical="center"/>
      <protection locked="0"/>
    </xf>
    <xf numFmtId="0" fontId="1" fillId="0" borderId="23" xfId="29" applyNumberFormat="1" applyFont="1" applyFill="1" applyBorder="1" applyAlignment="1" applyProtection="1">
      <alignment horizontal="distributed" vertical="center"/>
      <protection locked="0"/>
    </xf>
    <xf numFmtId="0" fontId="1" fillId="0" borderId="6" xfId="29" applyNumberFormat="1" applyFont="1" applyFill="1" applyBorder="1" applyAlignment="1" applyProtection="1">
      <alignment horizontal="distributed" vertical="center"/>
      <protection locked="0"/>
    </xf>
    <xf numFmtId="0" fontId="1" fillId="0" borderId="13" xfId="29" applyFont="1" applyFill="1" applyBorder="1" applyAlignment="1">
      <alignment horizontal="center" vertical="center"/>
      <protection/>
    </xf>
    <xf numFmtId="0" fontId="1" fillId="0" borderId="19" xfId="29" applyNumberFormat="1" applyFont="1" applyFill="1" applyBorder="1" applyAlignment="1" applyProtection="1">
      <alignment horizontal="center" vertical="center"/>
      <protection locked="0"/>
    </xf>
    <xf numFmtId="0" fontId="1" fillId="0" borderId="6" xfId="29" applyNumberFormat="1" applyFont="1" applyFill="1" applyBorder="1" applyAlignment="1" applyProtection="1">
      <alignment horizontal="center" vertical="center"/>
      <protection locked="0"/>
    </xf>
    <xf numFmtId="0" fontId="1" fillId="0" borderId="0" xfId="23" applyFont="1" applyFill="1" applyAlignment="1">
      <alignment vertical="center"/>
      <protection/>
    </xf>
    <xf numFmtId="0" fontId="7" fillId="0" borderId="0" xfId="23" applyFont="1" applyFill="1" applyAlignment="1">
      <alignment vertical="center"/>
      <protection/>
    </xf>
    <xf numFmtId="0" fontId="1" fillId="0" borderId="0" xfId="23" applyFont="1" applyFill="1" applyBorder="1" applyAlignment="1">
      <alignment vertical="center"/>
      <protection/>
    </xf>
    <xf numFmtId="0" fontId="1" fillId="0" borderId="0" xfId="23" applyFont="1" applyFill="1" applyBorder="1" applyAlignment="1">
      <alignment horizontal="centerContinuous" vertical="center"/>
      <protection/>
    </xf>
    <xf numFmtId="0" fontId="1" fillId="0" borderId="0" xfId="23" applyFont="1" applyFill="1" applyAlignment="1">
      <alignment horizontal="right" vertical="center"/>
      <protection/>
    </xf>
    <xf numFmtId="0" fontId="1" fillId="0" borderId="14" xfId="23" applyFont="1" applyFill="1" applyBorder="1" applyAlignment="1">
      <alignment horizontal="center" vertical="center"/>
      <protection/>
    </xf>
    <xf numFmtId="0" fontId="1" fillId="0" borderId="22" xfId="23" applyFont="1" applyFill="1" applyBorder="1" applyAlignment="1">
      <alignment horizontal="center" vertical="center"/>
      <protection/>
    </xf>
    <xf numFmtId="0" fontId="1" fillId="0" borderId="13" xfId="23" applyFont="1" applyFill="1" applyBorder="1" applyAlignment="1">
      <alignment horizontal="center" vertical="center"/>
      <protection/>
    </xf>
    <xf numFmtId="0" fontId="9" fillId="0" borderId="0" xfId="23" applyFont="1" applyFill="1" applyAlignment="1">
      <alignment vertical="center"/>
      <protection/>
    </xf>
    <xf numFmtId="41" fontId="9" fillId="0" borderId="10" xfId="23" applyNumberFormat="1" applyFont="1" applyFill="1" applyBorder="1" applyAlignment="1">
      <alignment horizontal="right" vertical="center"/>
      <protection/>
    </xf>
    <xf numFmtId="0" fontId="13" fillId="0" borderId="0" xfId="23" applyFont="1" applyFill="1" applyAlignment="1">
      <alignment vertical="center"/>
      <protection/>
    </xf>
    <xf numFmtId="0" fontId="13" fillId="0" borderId="3" xfId="23" applyFont="1" applyFill="1" applyBorder="1" applyAlignment="1">
      <alignment horizontal="distributed" vertical="center"/>
      <protection/>
    </xf>
    <xf numFmtId="0" fontId="13" fillId="0" borderId="11" xfId="23" applyFont="1" applyFill="1" applyBorder="1" applyAlignment="1">
      <alignment horizontal="distributed" vertical="center"/>
      <protection/>
    </xf>
    <xf numFmtId="0" fontId="1" fillId="0" borderId="3" xfId="23" applyFont="1" applyFill="1" applyBorder="1" applyAlignment="1">
      <alignment vertical="center"/>
      <protection/>
    </xf>
    <xf numFmtId="38" fontId="9" fillId="0" borderId="3" xfId="17" applyFont="1" applyFill="1" applyBorder="1" applyAlignment="1">
      <alignment horizontal="right" vertical="center"/>
    </xf>
    <xf numFmtId="0" fontId="1" fillId="0" borderId="8" xfId="23" applyFont="1" applyFill="1" applyBorder="1" applyAlignment="1">
      <alignment vertical="center"/>
      <protection/>
    </xf>
    <xf numFmtId="0" fontId="1" fillId="0" borderId="19" xfId="29" applyNumberFormat="1" applyFont="1" applyFill="1" applyBorder="1" applyAlignment="1" applyProtection="1">
      <alignment horizontal="distributed" vertical="center"/>
      <protection locked="0"/>
    </xf>
    <xf numFmtId="0" fontId="17" fillId="0" borderId="6" xfId="29" applyFont="1" applyBorder="1" applyAlignment="1">
      <alignment horizontal="distributed" vertical="center"/>
      <protection/>
    </xf>
    <xf numFmtId="0" fontId="1" fillId="0" borderId="0" xfId="23" applyFont="1" applyFill="1" applyAlignment="1">
      <alignment horizontal="center" vertical="center"/>
      <protection/>
    </xf>
    <xf numFmtId="41" fontId="13" fillId="0" borderId="0" xfId="23" applyNumberFormat="1" applyFont="1" applyFill="1" applyBorder="1" applyAlignment="1">
      <alignment horizontal="right" vertical="center"/>
      <protection/>
    </xf>
    <xf numFmtId="41" fontId="13" fillId="0" borderId="11" xfId="23" applyNumberFormat="1" applyFont="1" applyFill="1" applyBorder="1" applyAlignment="1">
      <alignment horizontal="right" vertical="center"/>
      <protection/>
    </xf>
    <xf numFmtId="0" fontId="1" fillId="0" borderId="22" xfId="27" applyFont="1" applyBorder="1" applyAlignment="1">
      <alignment/>
      <protection/>
    </xf>
    <xf numFmtId="0" fontId="1" fillId="0" borderId="14" xfId="27" applyFont="1" applyBorder="1" applyAlignment="1">
      <alignment horizontal="center" vertical="distributed"/>
      <protection/>
    </xf>
    <xf numFmtId="0" fontId="1" fillId="0" borderId="48" xfId="27" applyFont="1" applyBorder="1" applyAlignment="1">
      <alignment horizontal="center" vertical="distributed"/>
      <protection/>
    </xf>
    <xf numFmtId="0" fontId="1" fillId="0" borderId="22" xfId="27" applyFont="1" applyBorder="1" applyAlignment="1">
      <alignment horizontal="center" vertical="distributed"/>
      <protection/>
    </xf>
    <xf numFmtId="0" fontId="1" fillId="0" borderId="14" xfId="27" applyFont="1" applyBorder="1" applyAlignment="1">
      <alignment horizontal="center" vertical="center"/>
      <protection/>
    </xf>
    <xf numFmtId="0" fontId="1" fillId="0" borderId="48" xfId="27" applyFont="1" applyBorder="1" applyAlignment="1">
      <alignment horizontal="center" vertical="center"/>
      <protection/>
    </xf>
    <xf numFmtId="0" fontId="1" fillId="0" borderId="22" xfId="27" applyFont="1" applyBorder="1" applyAlignment="1">
      <alignment horizontal="center" vertical="center"/>
      <protection/>
    </xf>
    <xf numFmtId="0" fontId="1" fillId="0" borderId="14" xfId="29" applyNumberFormat="1" applyFont="1" applyFill="1" applyBorder="1" applyAlignment="1" applyProtection="1">
      <alignment horizontal="center" vertical="center"/>
      <protection locked="0"/>
    </xf>
    <xf numFmtId="0" fontId="1" fillId="0" borderId="22" xfId="29" applyNumberFormat="1" applyFont="1" applyFill="1" applyBorder="1" applyAlignment="1" applyProtection="1">
      <alignment horizontal="center" vertical="center"/>
      <protection locked="0"/>
    </xf>
    <xf numFmtId="0" fontId="1" fillId="0" borderId="23" xfId="27" applyFont="1" applyBorder="1" applyAlignment="1">
      <alignment horizontal="center" vertical="center"/>
      <protection/>
    </xf>
    <xf numFmtId="0" fontId="1" fillId="0" borderId="5" xfId="27" applyFont="1" applyBorder="1" applyAlignment="1">
      <alignment vertical="center"/>
      <protection/>
    </xf>
    <xf numFmtId="0" fontId="1" fillId="0" borderId="10" xfId="27" applyFont="1" applyBorder="1" applyAlignment="1">
      <alignment vertical="center"/>
      <protection/>
    </xf>
    <xf numFmtId="0" fontId="1" fillId="0" borderId="24" xfId="27" applyFont="1" applyBorder="1" applyAlignment="1">
      <alignment horizontal="center"/>
      <protection/>
    </xf>
    <xf numFmtId="0" fontId="1" fillId="0" borderId="23" xfId="27" applyFont="1" applyBorder="1" applyAlignment="1">
      <alignment horizontal="center"/>
      <protection/>
    </xf>
    <xf numFmtId="0" fontId="1" fillId="0" borderId="4" xfId="27" applyFont="1" applyBorder="1" applyAlignment="1">
      <alignment horizontal="center" vertical="center"/>
      <protection/>
    </xf>
    <xf numFmtId="0" fontId="1" fillId="0" borderId="14" xfId="27" applyFont="1" applyBorder="1" applyAlignment="1">
      <alignment/>
      <protection/>
    </xf>
    <xf numFmtId="0" fontId="1" fillId="0" borderId="6" xfId="27" applyFont="1" applyBorder="1" applyAlignment="1">
      <alignment horizontal="center" vertical="center"/>
      <protection/>
    </xf>
    <xf numFmtId="0" fontId="1" fillId="0" borderId="3" xfId="27" applyFont="1" applyBorder="1" applyAlignment="1">
      <alignment vertical="center"/>
      <protection/>
    </xf>
    <xf numFmtId="0" fontId="1" fillId="0" borderId="11" xfId="27" applyFont="1" applyBorder="1" applyAlignment="1">
      <alignment vertical="center"/>
      <protection/>
    </xf>
    <xf numFmtId="0" fontId="1" fillId="0" borderId="24" xfId="27" applyFont="1" applyBorder="1" applyAlignment="1">
      <alignment horizontal="center" vertical="center"/>
      <protection/>
    </xf>
    <xf numFmtId="0" fontId="1" fillId="0" borderId="14" xfId="26" applyFont="1" applyBorder="1" applyAlignment="1">
      <alignment horizontal="center"/>
      <protection/>
    </xf>
    <xf numFmtId="0" fontId="1" fillId="0" borderId="22" xfId="26" applyFont="1" applyBorder="1" applyAlignment="1">
      <alignment horizontal="center"/>
      <protection/>
    </xf>
    <xf numFmtId="0" fontId="1" fillId="0" borderId="48" xfId="26" applyFont="1" applyBorder="1" applyAlignment="1">
      <alignment horizontal="center"/>
      <protection/>
    </xf>
    <xf numFmtId="0" fontId="1" fillId="0" borderId="19" xfId="27" applyFont="1" applyBorder="1" applyAlignment="1">
      <alignment horizontal="center" vertical="center"/>
      <protection/>
    </xf>
    <xf numFmtId="0" fontId="0" fillId="0" borderId="21" xfId="25" applyBorder="1" applyAlignment="1">
      <alignment horizontal="center" vertical="center"/>
      <protection/>
    </xf>
    <xf numFmtId="38" fontId="1" fillId="0" borderId="18" xfId="17" applyFont="1" applyBorder="1" applyAlignment="1">
      <alignment horizontal="distributed" vertical="center"/>
    </xf>
    <xf numFmtId="0" fontId="0" fillId="0" borderId="18" xfId="25" applyBorder="1" applyAlignment="1">
      <alignment horizontal="distributed" vertical="center"/>
      <protection/>
    </xf>
    <xf numFmtId="38" fontId="13" fillId="0" borderId="19" xfId="17" applyFont="1" applyBorder="1" applyAlignment="1">
      <alignment horizontal="distributed" vertical="top" wrapText="1"/>
    </xf>
    <xf numFmtId="0" fontId="0" fillId="0" borderId="4" xfId="25" applyBorder="1" applyAlignment="1">
      <alignment horizontal="distributed" vertical="top" wrapText="1"/>
      <protection/>
    </xf>
    <xf numFmtId="0" fontId="0" fillId="0" borderId="6" xfId="25" applyBorder="1" applyAlignment="1">
      <alignment horizontal="distributed" vertical="center"/>
      <protection/>
    </xf>
    <xf numFmtId="38" fontId="1" fillId="0" borderId="20" xfId="17" applyFont="1" applyBorder="1" applyAlignment="1">
      <alignment horizontal="center" vertical="center"/>
    </xf>
    <xf numFmtId="0" fontId="0" fillId="0" borderId="28" xfId="25" applyBorder="1" applyAlignment="1">
      <alignment horizontal="center" vertical="center"/>
      <protection/>
    </xf>
    <xf numFmtId="0" fontId="1" fillId="0" borderId="20" xfId="24" applyFont="1" applyBorder="1" applyAlignment="1">
      <alignment horizontal="distributed" vertical="center"/>
      <protection/>
    </xf>
    <xf numFmtId="0" fontId="1" fillId="0" borderId="21" xfId="24" applyFont="1" applyBorder="1" applyAlignment="1">
      <alignment horizontal="distributed" vertical="center"/>
      <protection/>
    </xf>
    <xf numFmtId="0" fontId="1" fillId="0" borderId="3" xfId="24" applyFont="1" applyBorder="1" applyAlignment="1">
      <alignment horizontal="distributed" vertical="center"/>
      <protection/>
    </xf>
    <xf numFmtId="0" fontId="1" fillId="0" borderId="11" xfId="24" applyFont="1" applyBorder="1" applyAlignment="1">
      <alignment horizontal="distributed" vertical="center"/>
      <protection/>
    </xf>
    <xf numFmtId="0" fontId="1" fillId="0" borderId="8" xfId="24" applyFont="1" applyBorder="1" applyAlignment="1">
      <alignment horizontal="distributed" vertical="center"/>
      <protection/>
    </xf>
    <xf numFmtId="0" fontId="1" fillId="0" borderId="12" xfId="24" applyFont="1" applyBorder="1" applyAlignment="1">
      <alignment horizontal="distributed" vertical="center"/>
      <protection/>
    </xf>
    <xf numFmtId="38" fontId="1" fillId="0" borderId="2" xfId="17" applyFont="1" applyBorder="1" applyAlignment="1">
      <alignment horizontal="distributed" vertical="center"/>
    </xf>
    <xf numFmtId="0" fontId="0" fillId="0" borderId="4" xfId="25" applyBorder="1" applyAlignment="1">
      <alignment horizontal="distributed" vertical="center"/>
      <protection/>
    </xf>
    <xf numFmtId="0" fontId="1" fillId="0" borderId="13" xfId="24" applyFont="1" applyBorder="1" applyAlignment="1">
      <alignment horizontal="center"/>
      <protection/>
    </xf>
    <xf numFmtId="0" fontId="1" fillId="0" borderId="18" xfId="24" applyFont="1" applyBorder="1" applyAlignment="1">
      <alignment horizontal="distributed"/>
      <protection/>
    </xf>
    <xf numFmtId="38" fontId="1" fillId="0" borderId="20" xfId="17" applyFont="1" applyBorder="1" applyAlignment="1">
      <alignment horizontal="distributed" vertical="center"/>
    </xf>
    <xf numFmtId="0" fontId="0" fillId="0" borderId="21" xfId="24" applyBorder="1" applyAlignment="1">
      <alignment horizontal="distributed"/>
      <protection/>
    </xf>
    <xf numFmtId="0" fontId="0" fillId="0" borderId="8" xfId="24" applyBorder="1" applyAlignment="1">
      <alignment horizontal="distributed"/>
      <protection/>
    </xf>
    <xf numFmtId="0" fontId="0" fillId="0" borderId="12" xfId="24" applyBorder="1" applyAlignment="1">
      <alignment horizontal="distributed"/>
      <protection/>
    </xf>
    <xf numFmtId="0" fontId="0" fillId="0" borderId="8" xfId="24" applyFont="1" applyFill="1" applyBorder="1" applyAlignment="1">
      <alignment horizontal="distributed"/>
      <protection/>
    </xf>
    <xf numFmtId="0" fontId="0" fillId="0" borderId="12" xfId="24" applyFont="1" applyFill="1" applyBorder="1" applyAlignment="1">
      <alignment horizontal="distributed"/>
      <protection/>
    </xf>
    <xf numFmtId="0" fontId="1" fillId="0" borderId="2" xfId="24" applyFont="1" applyBorder="1" applyAlignment="1">
      <alignment horizontal="distributed" vertical="center"/>
      <protection/>
    </xf>
    <xf numFmtId="0" fontId="0" fillId="0" borderId="6" xfId="24" applyBorder="1" applyAlignment="1">
      <alignment horizontal="distributed" vertical="center"/>
      <protection/>
    </xf>
    <xf numFmtId="0" fontId="9" fillId="0" borderId="5" xfId="24" applyFont="1" applyBorder="1" applyAlignment="1">
      <alignment horizontal="center" vertical="center"/>
      <protection/>
    </xf>
    <xf numFmtId="0" fontId="9" fillId="0" borderId="9" xfId="24" applyFont="1" applyBorder="1" applyAlignment="1">
      <alignment horizontal="center" vertical="center"/>
      <protection/>
    </xf>
    <xf numFmtId="38" fontId="9" fillId="0" borderId="3" xfId="17" applyFont="1" applyBorder="1" applyAlignment="1">
      <alignment horizontal="distributed" vertical="center"/>
    </xf>
    <xf numFmtId="38" fontId="9" fillId="0" borderId="0" xfId="17" applyFont="1" applyBorder="1" applyAlignment="1">
      <alignment horizontal="distributed" vertical="center"/>
    </xf>
    <xf numFmtId="38" fontId="1" fillId="0" borderId="20" xfId="17" applyFont="1" applyFill="1" applyBorder="1" applyAlignment="1">
      <alignment horizontal="distributed" vertical="center"/>
    </xf>
    <xf numFmtId="0" fontId="0" fillId="0" borderId="21" xfId="24" applyFont="1" applyFill="1" applyBorder="1" applyAlignment="1">
      <alignment horizontal="distributed"/>
      <protection/>
    </xf>
    <xf numFmtId="0" fontId="1" fillId="0" borderId="14" xfId="23" applyFont="1" applyFill="1" applyBorder="1" applyAlignment="1">
      <alignment horizontal="center" vertical="center"/>
      <protection/>
    </xf>
    <xf numFmtId="0" fontId="1" fillId="0" borderId="22" xfId="23" applyFont="1" applyFill="1" applyBorder="1" applyAlignment="1">
      <alignment horizontal="center" vertical="center"/>
      <protection/>
    </xf>
    <xf numFmtId="0" fontId="9" fillId="0" borderId="5" xfId="23" applyFont="1" applyFill="1" applyBorder="1" applyAlignment="1">
      <alignment horizontal="distributed" vertical="center"/>
      <protection/>
    </xf>
    <xf numFmtId="0" fontId="9" fillId="0" borderId="10" xfId="23" applyFont="1" applyFill="1" applyBorder="1" applyAlignment="1">
      <alignment horizontal="distributed" vertical="center"/>
      <protection/>
    </xf>
    <xf numFmtId="38" fontId="9" fillId="0" borderId="3" xfId="17" applyFont="1" applyBorder="1" applyAlignment="1">
      <alignment horizontal="center" vertical="center"/>
    </xf>
    <xf numFmtId="38" fontId="9" fillId="0" borderId="0" xfId="17" applyFont="1" applyBorder="1" applyAlignment="1">
      <alignment horizontal="center" vertical="center"/>
    </xf>
    <xf numFmtId="38" fontId="9" fillId="0" borderId="11" xfId="17" applyFont="1" applyBorder="1" applyAlignment="1">
      <alignment horizontal="center" vertical="center"/>
    </xf>
    <xf numFmtId="0" fontId="1" fillId="0" borderId="19" xfId="21" applyFont="1" applyBorder="1" applyAlignment="1">
      <alignment horizontal="distributed" vertical="center"/>
      <protection/>
    </xf>
    <xf numFmtId="0" fontId="1" fillId="0" borderId="6" xfId="21" applyFont="1" applyBorder="1" applyAlignment="1">
      <alignment horizontal="distributed" vertical="center"/>
      <protection/>
    </xf>
    <xf numFmtId="0" fontId="1" fillId="0" borderId="5" xfId="21" applyFont="1" applyBorder="1" applyAlignment="1">
      <alignment horizontal="distributed" vertical="center"/>
      <protection/>
    </xf>
    <xf numFmtId="0" fontId="1" fillId="0" borderId="8" xfId="21" applyFont="1" applyBorder="1" applyAlignment="1">
      <alignment horizontal="distributed" vertical="center"/>
      <protection/>
    </xf>
    <xf numFmtId="0" fontId="1" fillId="0" borderId="3" xfId="21" applyFont="1" applyBorder="1" applyAlignment="1">
      <alignment horizontal="distributed" vertical="center"/>
      <protection/>
    </xf>
    <xf numFmtId="0" fontId="1" fillId="0" borderId="18" xfId="21" applyFont="1" applyBorder="1" applyAlignment="1">
      <alignment horizontal="distributed" vertical="center"/>
      <protection/>
    </xf>
    <xf numFmtId="38" fontId="9" fillId="0" borderId="3" xfId="17" applyFont="1" applyFill="1" applyBorder="1" applyAlignment="1">
      <alignment horizontal="distributed" vertical="center"/>
    </xf>
    <xf numFmtId="38" fontId="9" fillId="0" borderId="11" xfId="17" applyFont="1" applyFill="1" applyBorder="1" applyAlignment="1">
      <alignment horizontal="distributed" vertical="center"/>
    </xf>
    <xf numFmtId="0" fontId="1" fillId="0" borderId="14" xfId="29" applyNumberFormat="1" applyFont="1" applyFill="1" applyBorder="1" applyAlignment="1" applyProtection="1">
      <alignment horizontal="distributed" vertical="center"/>
      <protection locked="0"/>
    </xf>
    <xf numFmtId="0" fontId="0" fillId="0" borderId="48" xfId="29" applyBorder="1" applyAlignment="1">
      <alignment horizontal="distributed" vertical="center"/>
      <protection/>
    </xf>
    <xf numFmtId="0" fontId="1" fillId="0" borderId="5" xfId="29" applyNumberFormat="1" applyFont="1" applyFill="1" applyBorder="1" applyAlignment="1" applyProtection="1">
      <alignment horizontal="center" vertical="center"/>
      <protection locked="0"/>
    </xf>
    <xf numFmtId="0" fontId="1" fillId="0" borderId="8" xfId="29" applyNumberFormat="1" applyFont="1" applyFill="1" applyBorder="1" applyAlignment="1" applyProtection="1">
      <alignment horizontal="center" vertical="center"/>
      <protection locked="0"/>
    </xf>
    <xf numFmtId="0" fontId="17" fillId="0" borderId="8" xfId="29" applyFont="1" applyFill="1" applyBorder="1" applyAlignment="1">
      <alignment horizontal="center" vertical="center"/>
      <protection/>
    </xf>
    <xf numFmtId="0" fontId="1" fillId="0" borderId="24" xfId="30" applyFont="1" applyBorder="1" applyAlignment="1">
      <alignment horizontal="distributed" vertical="center"/>
      <protection/>
    </xf>
    <xf numFmtId="0" fontId="1" fillId="0" borderId="23" xfId="30" applyFont="1" applyBorder="1" applyAlignment="1">
      <alignment horizontal="distributed" vertical="center"/>
      <protection/>
    </xf>
    <xf numFmtId="0" fontId="1" fillId="0" borderId="24" xfId="30" applyFont="1" applyBorder="1" applyAlignment="1">
      <alignment horizontal="distributed" vertical="center"/>
      <protection/>
    </xf>
    <xf numFmtId="0" fontId="0" fillId="0" borderId="50" xfId="30" applyBorder="1" applyAlignment="1">
      <alignment horizontal="distributed" vertical="center"/>
      <protection/>
    </xf>
    <xf numFmtId="0" fontId="0" fillId="0" borderId="23" xfId="30" applyBorder="1" applyAlignment="1">
      <alignment horizontal="distributed" vertical="center"/>
      <protection/>
    </xf>
    <xf numFmtId="0" fontId="1" fillId="0" borderId="19" xfId="30" applyFont="1" applyBorder="1" applyAlignment="1">
      <alignment horizontal="distributed" vertical="center"/>
      <protection/>
    </xf>
    <xf numFmtId="0" fontId="1" fillId="0" borderId="4" xfId="30" applyFont="1" applyBorder="1" applyAlignment="1">
      <alignment horizontal="distributed" vertical="center"/>
      <protection/>
    </xf>
    <xf numFmtId="0" fontId="1" fillId="0" borderId="6" xfId="30" applyFont="1" applyBorder="1" applyAlignment="1">
      <alignment horizontal="distributed" vertical="center"/>
      <protection/>
    </xf>
    <xf numFmtId="0" fontId="1" fillId="0" borderId="24" xfId="30" applyFont="1" applyBorder="1" applyAlignment="1">
      <alignment horizontal="distributed"/>
      <protection/>
    </xf>
    <xf numFmtId="0" fontId="0" fillId="0" borderId="50" xfId="30" applyBorder="1" applyAlignment="1">
      <alignment horizontal="distributed"/>
      <protection/>
    </xf>
    <xf numFmtId="0" fontId="0" fillId="0" borderId="23" xfId="30" applyBorder="1" applyAlignment="1">
      <alignment horizontal="distributed"/>
      <protection/>
    </xf>
    <xf numFmtId="0" fontId="1" fillId="0" borderId="24" xfId="30" applyFont="1" applyBorder="1" applyAlignment="1">
      <alignment horizontal="center"/>
      <protection/>
    </xf>
    <xf numFmtId="0" fontId="1" fillId="0" borderId="50" xfId="30" applyFont="1" applyBorder="1" applyAlignment="1">
      <alignment horizontal="center"/>
      <protection/>
    </xf>
    <xf numFmtId="0" fontId="1" fillId="0" borderId="23" xfId="30" applyFont="1" applyBorder="1" applyAlignment="1">
      <alignment horizontal="center"/>
      <protection/>
    </xf>
    <xf numFmtId="0" fontId="0" fillId="0" borderId="4" xfId="30" applyBorder="1" applyAlignment="1">
      <alignment horizontal="distributed" vertical="center"/>
      <protection/>
    </xf>
    <xf numFmtId="0" fontId="0" fillId="0" borderId="6" xfId="30" applyBorder="1" applyAlignment="1">
      <alignment horizontal="distributed" vertical="center"/>
      <protection/>
    </xf>
    <xf numFmtId="38" fontId="1" fillId="0" borderId="19" xfId="17" applyFont="1" applyBorder="1" applyAlignment="1">
      <alignment horizontal="center" vertical="center"/>
    </xf>
    <xf numFmtId="38" fontId="1" fillId="0" borderId="4" xfId="17" applyFont="1" applyBorder="1" applyAlignment="1">
      <alignment horizontal="center" vertical="center"/>
    </xf>
    <xf numFmtId="38" fontId="1" fillId="0" borderId="6" xfId="17" applyFont="1" applyBorder="1" applyAlignment="1">
      <alignment horizontal="center" vertical="center"/>
    </xf>
    <xf numFmtId="38" fontId="1" fillId="0" borderId="10" xfId="17" applyFont="1" applyBorder="1" applyAlignment="1">
      <alignment horizontal="center" vertical="center"/>
    </xf>
    <xf numFmtId="38" fontId="1" fillId="0" borderId="12" xfId="17" applyFont="1" applyBorder="1" applyAlignment="1">
      <alignment horizontal="center" vertical="center"/>
    </xf>
    <xf numFmtId="38" fontId="1" fillId="0" borderId="19" xfId="17" applyFont="1" applyBorder="1" applyAlignment="1">
      <alignment horizontal="distributed" vertical="center" wrapText="1"/>
    </xf>
    <xf numFmtId="0" fontId="0" fillId="0" borderId="6" xfId="31" applyBorder="1" applyAlignment="1">
      <alignment horizontal="distributed" vertical="center" wrapText="1"/>
      <protection/>
    </xf>
    <xf numFmtId="38" fontId="1" fillId="0" borderId="19" xfId="17" applyFont="1" applyBorder="1" applyAlignment="1">
      <alignment horizontal="distributed" vertical="center"/>
    </xf>
    <xf numFmtId="0" fontId="0" fillId="0" borderId="4" xfId="31" applyBorder="1" applyAlignment="1">
      <alignment horizontal="distributed" vertical="center"/>
      <protection/>
    </xf>
    <xf numFmtId="0" fontId="0" fillId="0" borderId="6" xfId="31" applyBorder="1" applyAlignment="1">
      <alignment horizontal="distributed" vertical="center"/>
      <protection/>
    </xf>
    <xf numFmtId="38" fontId="1" fillId="0" borderId="24" xfId="17" applyFont="1" applyBorder="1" applyAlignment="1">
      <alignment horizontal="center" vertical="center"/>
    </xf>
    <xf numFmtId="0" fontId="0" fillId="0" borderId="50" xfId="31" applyBorder="1" applyAlignment="1">
      <alignment vertical="center"/>
      <protection/>
    </xf>
    <xf numFmtId="0" fontId="0" fillId="0" borderId="23" xfId="31" applyBorder="1" applyAlignment="1">
      <alignment vertical="center"/>
      <protection/>
    </xf>
    <xf numFmtId="0" fontId="0" fillId="0" borderId="24" xfId="31" applyBorder="1" applyAlignment="1">
      <alignment vertical="center"/>
      <protection/>
    </xf>
    <xf numFmtId="0" fontId="1" fillId="0" borderId="2" xfId="32" applyFont="1" applyBorder="1" applyAlignment="1">
      <alignment horizontal="center" vertical="center"/>
      <protection/>
    </xf>
    <xf numFmtId="0" fontId="0" fillId="0" borderId="4" xfId="32" applyBorder="1" applyAlignment="1">
      <alignment horizontal="center" vertical="center"/>
      <protection/>
    </xf>
    <xf numFmtId="0" fontId="1" fillId="0" borderId="4" xfId="32" applyFont="1" applyBorder="1" applyAlignment="1">
      <alignment horizontal="center" vertical="center"/>
      <protection/>
    </xf>
    <xf numFmtId="0" fontId="0" fillId="0" borderId="6" xfId="32" applyBorder="1" applyAlignment="1">
      <alignment horizontal="center" vertical="center"/>
      <protection/>
    </xf>
    <xf numFmtId="0" fontId="1" fillId="0" borderId="14" xfId="32" applyFont="1" applyBorder="1" applyAlignment="1">
      <alignment horizontal="distributed" vertical="center"/>
      <protection/>
    </xf>
    <xf numFmtId="0" fontId="0" fillId="0" borderId="48" xfId="32" applyBorder="1" applyAlignment="1">
      <alignment horizontal="distributed" vertical="center"/>
      <protection/>
    </xf>
    <xf numFmtId="0" fontId="0" fillId="0" borderId="22" xfId="32" applyBorder="1" applyAlignment="1">
      <alignment horizontal="distributed" vertical="center"/>
      <protection/>
    </xf>
    <xf numFmtId="186" fontId="1" fillId="0" borderId="3" xfId="33" applyNumberFormat="1" applyFont="1" applyFill="1" applyBorder="1" applyAlignment="1">
      <alignment vertical="center"/>
      <protection/>
    </xf>
    <xf numFmtId="186" fontId="1" fillId="0" borderId="11" xfId="33" applyNumberFormat="1" applyFont="1" applyFill="1" applyBorder="1" applyAlignment="1">
      <alignment vertical="center"/>
      <protection/>
    </xf>
    <xf numFmtId="0" fontId="9" fillId="0" borderId="19" xfId="33" applyFont="1" applyFill="1" applyBorder="1" applyAlignment="1">
      <alignment horizontal="distributed" vertical="center"/>
      <protection/>
    </xf>
    <xf numFmtId="0" fontId="1" fillId="0" borderId="13" xfId="33" applyFont="1" applyFill="1" applyBorder="1" applyAlignment="1">
      <alignment horizontal="distributed" vertical="center"/>
      <protection/>
    </xf>
    <xf numFmtId="0" fontId="1" fillId="0" borderId="4" xfId="33" applyFont="1" applyFill="1" applyBorder="1" applyAlignment="1">
      <alignment vertical="center"/>
      <protection/>
    </xf>
    <xf numFmtId="0" fontId="1" fillId="0" borderId="13" xfId="34" applyFont="1" applyBorder="1" applyAlignment="1">
      <alignment horizontal="center" vertical="center" wrapText="1"/>
      <protection/>
    </xf>
    <xf numFmtId="0" fontId="0" fillId="0" borderId="13" xfId="34" applyBorder="1" applyAlignment="1">
      <alignment horizontal="center" vertical="center" wrapText="1"/>
      <protection/>
    </xf>
    <xf numFmtId="0" fontId="1" fillId="0" borderId="3" xfId="34" applyFont="1" applyBorder="1" applyAlignment="1" quotePrefix="1">
      <alignment horizontal="left" vertical="center"/>
      <protection/>
    </xf>
    <xf numFmtId="0" fontId="0" fillId="0" borderId="11" xfId="34" applyBorder="1" applyAlignment="1">
      <alignment horizontal="left"/>
      <protection/>
    </xf>
    <xf numFmtId="0" fontId="1" fillId="0" borderId="3" xfId="34" applyFont="1" applyBorder="1" applyAlignment="1">
      <alignment vertical="center"/>
      <protection/>
    </xf>
    <xf numFmtId="0" fontId="0" fillId="0" borderId="11" xfId="34" applyBorder="1" applyAlignment="1">
      <alignment/>
      <protection/>
    </xf>
    <xf numFmtId="0" fontId="1" fillId="0" borderId="13" xfId="35" applyFont="1" applyFill="1" applyBorder="1" applyAlignment="1">
      <alignment horizontal="center" vertical="center"/>
      <protection/>
    </xf>
    <xf numFmtId="0" fontId="0" fillId="0" borderId="13" xfId="35" applyFill="1" applyBorder="1" applyAlignment="1">
      <alignment horizontal="center" vertical="center"/>
      <protection/>
    </xf>
    <xf numFmtId="0" fontId="1" fillId="0" borderId="6" xfId="35" applyFont="1" applyFill="1" applyBorder="1" applyAlignment="1">
      <alignment horizontal="center" vertical="center"/>
      <protection/>
    </xf>
    <xf numFmtId="0" fontId="13" fillId="0" borderId="18" xfId="35" applyFont="1" applyFill="1" applyBorder="1" applyAlignment="1">
      <alignment horizontal="center" vertical="center" wrapText="1"/>
      <protection/>
    </xf>
    <xf numFmtId="0" fontId="0" fillId="0" borderId="18" xfId="35" applyFill="1" applyBorder="1" applyAlignment="1">
      <alignment horizontal="center" vertical="center"/>
      <protection/>
    </xf>
    <xf numFmtId="0" fontId="1" fillId="0" borderId="14" xfId="35" applyFont="1" applyFill="1" applyBorder="1" applyAlignment="1">
      <alignment horizontal="center" vertical="center"/>
      <protection/>
    </xf>
    <xf numFmtId="0" fontId="1" fillId="0" borderId="48" xfId="35" applyFont="1" applyFill="1" applyBorder="1" applyAlignment="1">
      <alignment horizontal="center" vertical="center"/>
      <protection/>
    </xf>
    <xf numFmtId="0" fontId="1" fillId="0" borderId="22" xfId="35" applyFont="1" applyFill="1" applyBorder="1" applyAlignment="1">
      <alignment horizontal="center" vertical="center"/>
      <protection/>
    </xf>
    <xf numFmtId="0" fontId="1" fillId="0" borderId="19" xfId="35" applyFont="1" applyFill="1" applyBorder="1" applyAlignment="1">
      <alignment horizontal="distributed" vertical="center"/>
      <protection/>
    </xf>
    <xf numFmtId="0" fontId="0" fillId="0" borderId="6" xfId="35" applyBorder="1" applyAlignment="1">
      <alignment horizontal="distributed" vertical="center"/>
      <protection/>
    </xf>
    <xf numFmtId="0" fontId="1" fillId="0" borderId="24" xfId="35" applyFont="1" applyFill="1" applyBorder="1" applyAlignment="1">
      <alignment horizontal="distributed"/>
      <protection/>
    </xf>
    <xf numFmtId="0" fontId="1" fillId="0" borderId="50" xfId="35" applyFont="1" applyFill="1" applyBorder="1" applyAlignment="1">
      <alignment horizontal="distributed"/>
      <protection/>
    </xf>
    <xf numFmtId="0" fontId="1" fillId="0" borderId="23" xfId="35" applyFont="1" applyFill="1" applyBorder="1" applyAlignment="1">
      <alignment horizontal="distributed"/>
      <protection/>
    </xf>
    <xf numFmtId="0" fontId="1" fillId="0" borderId="2" xfId="36" applyFont="1" applyBorder="1" applyAlignment="1">
      <alignment horizontal="center" vertical="center" wrapText="1"/>
      <protection/>
    </xf>
    <xf numFmtId="0" fontId="1" fillId="0" borderId="4" xfId="36" applyFont="1" applyBorder="1" applyAlignment="1">
      <alignment horizontal="center" vertical="center" wrapText="1"/>
      <protection/>
    </xf>
    <xf numFmtId="0" fontId="1" fillId="0" borderId="6" xfId="36" applyFont="1" applyBorder="1" applyAlignment="1">
      <alignment horizontal="center" vertical="center" wrapText="1"/>
      <protection/>
    </xf>
    <xf numFmtId="0" fontId="1" fillId="0" borderId="3" xfId="36" applyFont="1" applyBorder="1" applyAlignment="1">
      <alignment horizontal="center" vertical="center"/>
      <protection/>
    </xf>
    <xf numFmtId="0" fontId="1" fillId="0" borderId="0" xfId="36" applyFont="1" applyBorder="1" applyAlignment="1">
      <alignment horizontal="center" vertical="center"/>
      <protection/>
    </xf>
    <xf numFmtId="0" fontId="1" fillId="0" borderId="11" xfId="36" applyFont="1" applyBorder="1" applyAlignment="1">
      <alignment horizontal="center" vertical="center"/>
      <protection/>
    </xf>
    <xf numFmtId="0" fontId="1" fillId="0" borderId="8" xfId="36" applyFont="1" applyBorder="1" applyAlignment="1">
      <alignment horizontal="center" vertical="center"/>
      <protection/>
    </xf>
    <xf numFmtId="0" fontId="1" fillId="0" borderId="7" xfId="36" applyFont="1" applyBorder="1" applyAlignment="1">
      <alignment horizontal="center" vertical="center"/>
      <protection/>
    </xf>
    <xf numFmtId="0" fontId="1" fillId="0" borderId="12" xfId="36" applyFont="1" applyBorder="1" applyAlignment="1">
      <alignment horizontal="center" vertical="center"/>
      <protection/>
    </xf>
    <xf numFmtId="0" fontId="9" fillId="0" borderId="3" xfId="36" applyFont="1" applyBorder="1" applyAlignment="1">
      <alignment horizontal="distributed" vertical="center"/>
      <protection/>
    </xf>
    <xf numFmtId="0" fontId="9" fillId="0" borderId="0" xfId="36" applyFont="1" applyBorder="1" applyAlignment="1">
      <alignment horizontal="distributed" vertical="center"/>
      <protection/>
    </xf>
    <xf numFmtId="0" fontId="9" fillId="0" borderId="11" xfId="36" applyFont="1" applyBorder="1" applyAlignment="1">
      <alignment horizontal="distributed" vertical="center"/>
      <protection/>
    </xf>
    <xf numFmtId="0" fontId="1" fillId="0" borderId="3" xfId="36" applyFont="1" applyBorder="1" applyAlignment="1">
      <alignment horizontal="left" vertical="center"/>
      <protection/>
    </xf>
    <xf numFmtId="0" fontId="1" fillId="0" borderId="0" xfId="36" applyFont="1" applyBorder="1" applyAlignment="1">
      <alignment horizontal="left" vertical="center"/>
      <protection/>
    </xf>
    <xf numFmtId="0" fontId="1" fillId="0" borderId="11" xfId="36" applyFont="1" applyBorder="1" applyAlignment="1">
      <alignment horizontal="left" vertical="center"/>
      <protection/>
    </xf>
    <xf numFmtId="0" fontId="1" fillId="0" borderId="0" xfId="36" applyFont="1" applyBorder="1" applyAlignment="1">
      <alignment horizontal="distributed" vertical="center"/>
      <protection/>
    </xf>
    <xf numFmtId="0" fontId="1" fillId="0" borderId="11" xfId="36" applyFont="1" applyBorder="1" applyAlignment="1">
      <alignment horizontal="distributed" vertical="center"/>
      <protection/>
    </xf>
    <xf numFmtId="0" fontId="1" fillId="0" borderId="0" xfId="36" applyFont="1" applyBorder="1" applyAlignment="1">
      <alignment horizontal="center" vertical="center" textRotation="255"/>
      <protection/>
    </xf>
    <xf numFmtId="38" fontId="1" fillId="0" borderId="0" xfId="17" applyFont="1" applyBorder="1" applyAlignment="1">
      <alignment horizontal="distributed" vertical="center"/>
    </xf>
    <xf numFmtId="0" fontId="14" fillId="0" borderId="11" xfId="37" applyFont="1" applyBorder="1" applyAlignment="1">
      <alignment horizontal="distributed" vertical="center"/>
      <protection/>
    </xf>
    <xf numFmtId="38" fontId="1" fillId="0" borderId="34" xfId="17" applyFont="1" applyBorder="1" applyAlignment="1">
      <alignment horizontal="distributed" vertical="center"/>
    </xf>
    <xf numFmtId="0" fontId="14" fillId="0" borderId="37" xfId="37" applyFont="1" applyBorder="1" applyAlignment="1">
      <alignment horizontal="distributed" vertical="center"/>
      <protection/>
    </xf>
    <xf numFmtId="38" fontId="9" fillId="0" borderId="3" xfId="17" applyFont="1" applyBorder="1" applyAlignment="1">
      <alignment horizontal="distributed" vertical="center"/>
    </xf>
    <xf numFmtId="0" fontId="14" fillId="0" borderId="0" xfId="37" applyFont="1" applyBorder="1" applyAlignment="1">
      <alignment horizontal="distributed" vertical="center"/>
      <protection/>
    </xf>
    <xf numFmtId="38" fontId="1" fillId="0" borderId="14" xfId="17" applyFont="1" applyBorder="1" applyAlignment="1">
      <alignment horizontal="distributed" vertical="center"/>
    </xf>
    <xf numFmtId="0" fontId="14" fillId="0" borderId="48" xfId="37" applyFont="1" applyBorder="1" applyAlignment="1">
      <alignment horizontal="distributed" vertical="center"/>
      <protection/>
    </xf>
    <xf numFmtId="0" fontId="14" fillId="0" borderId="22" xfId="37" applyFont="1" applyBorder="1" applyAlignment="1">
      <alignment horizontal="distributed" vertical="center"/>
      <protection/>
    </xf>
    <xf numFmtId="38" fontId="1" fillId="0" borderId="62" xfId="17" applyFont="1" applyBorder="1" applyAlignment="1">
      <alignment horizontal="distributed" vertical="center"/>
    </xf>
    <xf numFmtId="38" fontId="1" fillId="0" borderId="5" xfId="17" applyFont="1" applyBorder="1" applyAlignment="1">
      <alignment horizontal="center"/>
    </xf>
    <xf numFmtId="38" fontId="1" fillId="0" borderId="9" xfId="17" applyFont="1" applyBorder="1" applyAlignment="1">
      <alignment horizontal="center"/>
    </xf>
    <xf numFmtId="38" fontId="1" fillId="0" borderId="10" xfId="17" applyFont="1" applyBorder="1" applyAlignment="1">
      <alignment horizontal="center"/>
    </xf>
    <xf numFmtId="38" fontId="9" fillId="0" borderId="31" xfId="17" applyFont="1" applyBorder="1" applyAlignment="1">
      <alignment horizontal="distributed" vertical="center"/>
    </xf>
    <xf numFmtId="38" fontId="1" fillId="0" borderId="20" xfId="17" applyFont="1" applyBorder="1" applyAlignment="1">
      <alignment horizontal="center" vertical="center" wrapText="1"/>
    </xf>
    <xf numFmtId="0" fontId="0" fillId="0" borderId="8" xfId="38" applyBorder="1" applyAlignment="1">
      <alignment vertical="center" wrapText="1"/>
      <protection/>
    </xf>
    <xf numFmtId="38" fontId="1" fillId="0" borderId="2" xfId="17" applyFont="1" applyBorder="1" applyAlignment="1">
      <alignment horizontal="center" vertical="center" wrapText="1"/>
    </xf>
    <xf numFmtId="0" fontId="0" fillId="0" borderId="6" xfId="38" applyBorder="1" applyAlignment="1">
      <alignment vertical="center" wrapText="1"/>
      <protection/>
    </xf>
    <xf numFmtId="0" fontId="0" fillId="0" borderId="6" xfId="38" applyBorder="1" applyAlignment="1">
      <alignment horizontal="center" vertical="center" wrapText="1"/>
      <protection/>
    </xf>
    <xf numFmtId="38" fontId="13" fillId="0" borderId="2" xfId="17" applyFont="1" applyBorder="1" applyAlignment="1">
      <alignment horizontal="center" vertical="center" wrapText="1"/>
    </xf>
    <xf numFmtId="38" fontId="1" fillId="0" borderId="20" xfId="17" applyFont="1" applyFill="1" applyBorder="1" applyAlignment="1">
      <alignment horizontal="distributed" vertical="center" wrapText="1"/>
    </xf>
    <xf numFmtId="0" fontId="0" fillId="0" borderId="21" xfId="38" applyBorder="1" applyAlignment="1">
      <alignment horizontal="distributed" vertical="center"/>
      <protection/>
    </xf>
    <xf numFmtId="0" fontId="0" fillId="0" borderId="8" xfId="38" applyBorder="1" applyAlignment="1">
      <alignment horizontal="distributed" vertical="center"/>
      <protection/>
    </xf>
    <xf numFmtId="0" fontId="0" fillId="0" borderId="12" xfId="38" applyBorder="1" applyAlignment="1">
      <alignment horizontal="distributed" vertical="center"/>
      <protection/>
    </xf>
    <xf numFmtId="38" fontId="1" fillId="0" borderId="3" xfId="17" applyFont="1" applyFill="1" applyBorder="1" applyAlignment="1">
      <alignment horizontal="distributed" vertical="center"/>
    </xf>
    <xf numFmtId="0" fontId="17" fillId="0" borderId="11" xfId="38" applyFont="1" applyBorder="1" applyAlignment="1">
      <alignment horizontal="distributed" vertical="center"/>
      <protection/>
    </xf>
    <xf numFmtId="0" fontId="0" fillId="0" borderId="11" xfId="38" applyBorder="1" applyAlignment="1">
      <alignment horizontal="distributed" vertical="center"/>
      <protection/>
    </xf>
    <xf numFmtId="0" fontId="9" fillId="0" borderId="3" xfId="38" applyFont="1" applyBorder="1" applyAlignment="1">
      <alignment horizontal="distributed" vertical="center"/>
      <protection/>
    </xf>
    <xf numFmtId="176" fontId="1" fillId="0" borderId="63" xfId="39" applyNumberFormat="1" applyFont="1" applyBorder="1" applyAlignment="1" applyProtection="1">
      <alignment horizontal="distributed" vertical="center" wrapText="1"/>
      <protection/>
    </xf>
    <xf numFmtId="0" fontId="0" fillId="0" borderId="40" xfId="39" applyBorder="1" applyAlignment="1">
      <alignment horizontal="distributed" vertical="center" wrapText="1"/>
      <protection/>
    </xf>
    <xf numFmtId="0" fontId="0" fillId="0" borderId="64" xfId="39" applyBorder="1" applyAlignment="1">
      <alignment horizontal="distributed" vertical="center" wrapText="1"/>
      <protection/>
    </xf>
    <xf numFmtId="176" fontId="1" fillId="0" borderId="2" xfId="39" applyNumberFormat="1" applyFont="1" applyFill="1" applyBorder="1" applyAlignment="1" applyProtection="1">
      <alignment horizontal="center" vertical="center"/>
      <protection/>
    </xf>
    <xf numFmtId="176" fontId="1" fillId="0" borderId="4" xfId="39" applyNumberFormat="1" applyFont="1" applyFill="1" applyBorder="1" applyAlignment="1" applyProtection="1">
      <alignment horizontal="center" vertical="center"/>
      <protection/>
    </xf>
    <xf numFmtId="176" fontId="1" fillId="0" borderId="6" xfId="39" applyNumberFormat="1" applyFont="1" applyFill="1" applyBorder="1" applyAlignment="1" applyProtection="1">
      <alignment horizontal="center" vertical="center"/>
      <protection/>
    </xf>
    <xf numFmtId="0" fontId="0" fillId="0" borderId="8" xfId="40" applyBorder="1" applyAlignment="1">
      <alignment horizontal="distributed" vertical="center"/>
      <protection/>
    </xf>
    <xf numFmtId="0" fontId="1" fillId="0" borderId="14" xfId="40" applyFont="1" applyBorder="1" applyAlignment="1">
      <alignment horizontal="distributed" vertical="center"/>
      <protection/>
    </xf>
    <xf numFmtId="0" fontId="0" fillId="0" borderId="48" xfId="40" applyBorder="1" applyAlignment="1">
      <alignment horizontal="distributed" vertical="center"/>
      <protection/>
    </xf>
    <xf numFmtId="0" fontId="0" fillId="0" borderId="22" xfId="40" applyBorder="1" applyAlignment="1">
      <alignment horizontal="distributed" vertical="center"/>
      <protection/>
    </xf>
    <xf numFmtId="0" fontId="1" fillId="0" borderId="2" xfId="41" applyFont="1" applyBorder="1" applyAlignment="1">
      <alignment horizontal="distributed" vertical="center"/>
      <protection/>
    </xf>
    <xf numFmtId="0" fontId="0" fillId="0" borderId="8" xfId="41" applyBorder="1" applyAlignment="1">
      <alignment horizontal="distributed" vertical="center"/>
      <protection/>
    </xf>
    <xf numFmtId="38" fontId="1" fillId="0" borderId="14" xfId="17" applyFont="1" applyFill="1" applyBorder="1" applyAlignment="1">
      <alignment horizontal="distributed" vertical="center"/>
    </xf>
    <xf numFmtId="0" fontId="0" fillId="0" borderId="48" xfId="42" applyBorder="1" applyAlignment="1">
      <alignment horizontal="distributed" vertical="center"/>
      <protection/>
    </xf>
    <xf numFmtId="0" fontId="0" fillId="0" borderId="22" xfId="42" applyBorder="1" applyAlignment="1">
      <alignment horizontal="distributed" vertical="center"/>
      <protection/>
    </xf>
    <xf numFmtId="38" fontId="1" fillId="0" borderId="19" xfId="17" applyFont="1" applyFill="1" applyBorder="1" applyAlignment="1">
      <alignment horizontal="center" vertical="center"/>
    </xf>
    <xf numFmtId="38" fontId="1" fillId="0" borderId="6" xfId="17" applyFont="1" applyFill="1" applyBorder="1" applyAlignment="1">
      <alignment horizontal="center" vertical="center"/>
    </xf>
    <xf numFmtId="38" fontId="13" fillId="0" borderId="19" xfId="17" applyFont="1" applyFill="1" applyBorder="1" applyAlignment="1">
      <alignment horizontal="center" vertical="center"/>
    </xf>
    <xf numFmtId="38" fontId="13" fillId="0" borderId="6" xfId="17" applyFont="1" applyFill="1" applyBorder="1" applyAlignment="1">
      <alignment horizontal="center" vertical="center"/>
    </xf>
    <xf numFmtId="38" fontId="21" fillId="0" borderId="3" xfId="17" applyFont="1" applyFill="1" applyBorder="1" applyAlignment="1">
      <alignment horizontal="center"/>
    </xf>
    <xf numFmtId="0" fontId="14" fillId="0" borderId="11" xfId="42" applyFont="1" applyFill="1" applyBorder="1">
      <alignment/>
      <protection/>
    </xf>
    <xf numFmtId="38" fontId="1" fillId="0" borderId="2" xfId="17" applyFont="1" applyFill="1" applyBorder="1" applyAlignment="1">
      <alignment horizontal="center" vertical="center"/>
    </xf>
    <xf numFmtId="0" fontId="0" fillId="0" borderId="4" xfId="42" applyBorder="1" applyAlignment="1">
      <alignment horizontal="center" vertical="center"/>
      <protection/>
    </xf>
    <xf numFmtId="0" fontId="0" fillId="0" borderId="6" xfId="42" applyBorder="1" applyAlignment="1">
      <alignment horizontal="center" vertical="center"/>
      <protection/>
    </xf>
    <xf numFmtId="38" fontId="1" fillId="0" borderId="4" xfId="17" applyFont="1" applyFill="1" applyBorder="1" applyAlignment="1">
      <alignment horizontal="distributed" vertical="center" wrapText="1"/>
    </xf>
    <xf numFmtId="0" fontId="0" fillId="0" borderId="6" xfId="42" applyBorder="1" applyAlignment="1">
      <alignment horizontal="distributed" vertical="center" wrapText="1"/>
      <protection/>
    </xf>
    <xf numFmtId="38" fontId="1" fillId="0" borderId="10" xfId="17" applyFont="1" applyFill="1" applyBorder="1" applyAlignment="1">
      <alignment horizontal="center" vertical="center"/>
    </xf>
    <xf numFmtId="38" fontId="1" fillId="0" borderId="12" xfId="17" applyFont="1" applyFill="1" applyBorder="1" applyAlignment="1">
      <alignment horizontal="center" vertical="center"/>
    </xf>
    <xf numFmtId="38" fontId="1" fillId="0" borderId="3" xfId="17" applyFont="1" applyFill="1" applyBorder="1" applyAlignment="1">
      <alignment horizontal="center"/>
    </xf>
    <xf numFmtId="38" fontId="1" fillId="0" borderId="3" xfId="17" applyFont="1" applyFill="1" applyBorder="1" applyAlignment="1">
      <alignment horizontal="distributed" vertical="center"/>
    </xf>
    <xf numFmtId="0" fontId="14" fillId="0" borderId="11" xfId="42" applyFont="1" applyBorder="1" applyAlignment="1">
      <alignment horizontal="distributed" vertical="center"/>
      <protection/>
    </xf>
    <xf numFmtId="38" fontId="1" fillId="0" borderId="46" xfId="17" applyFont="1" applyFill="1" applyBorder="1" applyAlignment="1">
      <alignment horizontal="distributed" vertical="center"/>
    </xf>
    <xf numFmtId="0" fontId="14" fillId="0" borderId="47" xfId="42" applyFont="1" applyBorder="1" applyAlignment="1">
      <alignment horizontal="distributed" vertical="center"/>
      <protection/>
    </xf>
    <xf numFmtId="38" fontId="1" fillId="0" borderId="14" xfId="17" applyFont="1" applyFill="1" applyBorder="1" applyAlignment="1">
      <alignment horizontal="distributed"/>
    </xf>
    <xf numFmtId="0" fontId="0" fillId="0" borderId="48" xfId="42" applyBorder="1" applyAlignment="1">
      <alignment horizontal="distributed"/>
      <protection/>
    </xf>
    <xf numFmtId="0" fontId="0" fillId="0" borderId="12" xfId="42" applyBorder="1" applyAlignment="1">
      <alignment horizontal="distributed"/>
      <protection/>
    </xf>
    <xf numFmtId="38" fontId="1" fillId="0" borderId="4" xfId="17" applyFont="1" applyFill="1" applyBorder="1" applyAlignment="1">
      <alignment horizontal="center" vertical="center"/>
    </xf>
    <xf numFmtId="38" fontId="13" fillId="0" borderId="4" xfId="17" applyFont="1" applyFill="1" applyBorder="1" applyAlignment="1">
      <alignment horizontal="center" vertical="center"/>
    </xf>
    <xf numFmtId="38" fontId="1" fillId="0" borderId="0" xfId="17" applyFont="1" applyFill="1" applyBorder="1" applyAlignment="1">
      <alignment horizontal="center"/>
    </xf>
    <xf numFmtId="0" fontId="9" fillId="0" borderId="3" xfId="43" applyFont="1" applyBorder="1" applyAlignment="1">
      <alignment horizontal="distributed" vertical="center"/>
      <protection/>
    </xf>
    <xf numFmtId="0" fontId="9" fillId="0" borderId="11" xfId="43" applyFont="1" applyBorder="1" applyAlignment="1">
      <alignment horizontal="distributed" vertical="center"/>
      <protection/>
    </xf>
    <xf numFmtId="0" fontId="1" fillId="0" borderId="20" xfId="43" applyFont="1" applyBorder="1" applyAlignment="1">
      <alignment horizontal="center" vertical="center"/>
      <protection/>
    </xf>
    <xf numFmtId="0" fontId="1" fillId="0" borderId="21" xfId="43" applyFont="1" applyBorder="1" applyAlignment="1">
      <alignment horizontal="center" vertical="center"/>
      <protection/>
    </xf>
    <xf numFmtId="0" fontId="1" fillId="0" borderId="8" xfId="43" applyFont="1" applyBorder="1" applyAlignment="1">
      <alignment horizontal="center" vertical="center"/>
      <protection/>
    </xf>
    <xf numFmtId="0" fontId="1" fillId="0" borderId="12" xfId="43" applyFont="1" applyBorder="1" applyAlignment="1">
      <alignment horizontal="center" vertical="center"/>
      <protection/>
    </xf>
    <xf numFmtId="0" fontId="1" fillId="0" borderId="3" xfId="43" applyFont="1" applyBorder="1" applyAlignment="1">
      <alignment horizontal="distributed" vertical="center"/>
      <protection/>
    </xf>
    <xf numFmtId="0" fontId="1" fillId="0" borderId="11" xfId="43" applyFont="1" applyBorder="1" applyAlignment="1">
      <alignment horizontal="distributed" vertical="center"/>
      <protection/>
    </xf>
    <xf numFmtId="0" fontId="1" fillId="0" borderId="19" xfId="43" applyFont="1" applyBorder="1" applyAlignment="1">
      <alignment horizontal="center" vertical="center"/>
      <protection/>
    </xf>
    <xf numFmtId="0" fontId="0" fillId="0" borderId="6" xfId="43" applyBorder="1" applyAlignment="1">
      <alignment horizontal="center" vertical="center"/>
      <protection/>
    </xf>
    <xf numFmtId="0" fontId="1" fillId="0" borderId="13" xfId="43" applyFont="1" applyBorder="1" applyAlignment="1">
      <alignment horizontal="distributed" vertical="center"/>
      <protection/>
    </xf>
    <xf numFmtId="0" fontId="14" fillId="0" borderId="13" xfId="43" applyFont="1" applyBorder="1" applyAlignment="1">
      <alignment horizontal="distributed" vertical="center"/>
      <protection/>
    </xf>
    <xf numFmtId="0" fontId="1" fillId="0" borderId="18" xfId="43" applyFont="1" applyBorder="1" applyAlignment="1">
      <alignment horizontal="distributed" vertical="center"/>
      <protection/>
    </xf>
    <xf numFmtId="0" fontId="14" fillId="0" borderId="18" xfId="43" applyFont="1" applyBorder="1" applyAlignment="1">
      <alignment horizontal="distributed" vertical="center"/>
      <protection/>
    </xf>
    <xf numFmtId="0" fontId="1" fillId="0" borderId="18" xfId="43" applyFont="1" applyBorder="1" applyAlignment="1">
      <alignment horizontal="center" vertical="center"/>
      <protection/>
    </xf>
    <xf numFmtId="0" fontId="14" fillId="0" borderId="18" xfId="43" applyFont="1" applyBorder="1" applyAlignment="1">
      <alignment horizontal="center" vertical="center"/>
      <protection/>
    </xf>
    <xf numFmtId="0" fontId="1" fillId="0" borderId="14" xfId="43" applyFont="1" applyBorder="1" applyAlignment="1">
      <alignment horizontal="distributed" vertical="center"/>
      <protection/>
    </xf>
    <xf numFmtId="0" fontId="0" fillId="0" borderId="48" xfId="43" applyBorder="1" applyAlignment="1">
      <alignment horizontal="distributed" vertical="center"/>
      <protection/>
    </xf>
    <xf numFmtId="0" fontId="0" fillId="0" borderId="22" xfId="43" applyBorder="1" applyAlignment="1">
      <alignment horizontal="distributed" vertical="center"/>
      <protection/>
    </xf>
    <xf numFmtId="0" fontId="1" fillId="0" borderId="20" xfId="44" applyFont="1" applyBorder="1" applyAlignment="1">
      <alignment horizontal="center" vertical="center"/>
      <protection/>
    </xf>
    <xf numFmtId="0" fontId="1" fillId="0" borderId="28" xfId="44" applyFont="1" applyBorder="1" applyAlignment="1">
      <alignment horizontal="center" vertical="center"/>
      <protection/>
    </xf>
    <xf numFmtId="0" fontId="1" fillId="0" borderId="21" xfId="44" applyFont="1" applyBorder="1" applyAlignment="1">
      <alignment horizontal="center" vertical="center"/>
      <protection/>
    </xf>
    <xf numFmtId="0" fontId="1" fillId="0" borderId="3" xfId="44" applyFont="1" applyBorder="1" applyAlignment="1">
      <alignment horizontal="center" vertical="center"/>
      <protection/>
    </xf>
    <xf numFmtId="0" fontId="1" fillId="0" borderId="0" xfId="44" applyFont="1" applyBorder="1" applyAlignment="1">
      <alignment horizontal="center" vertical="center"/>
      <protection/>
    </xf>
    <xf numFmtId="0" fontId="1" fillId="0" borderId="11" xfId="44" applyFont="1" applyBorder="1" applyAlignment="1">
      <alignment horizontal="center" vertical="center"/>
      <protection/>
    </xf>
    <xf numFmtId="0" fontId="1" fillId="0" borderId="8" xfId="44" applyFont="1" applyBorder="1" applyAlignment="1">
      <alignment horizontal="center" vertical="center"/>
      <protection/>
    </xf>
    <xf numFmtId="0" fontId="1" fillId="0" borderId="7" xfId="44" applyFont="1" applyBorder="1" applyAlignment="1">
      <alignment horizontal="center" vertical="center"/>
      <protection/>
    </xf>
    <xf numFmtId="0" fontId="1" fillId="0" borderId="12" xfId="44" applyFont="1" applyBorder="1" applyAlignment="1">
      <alignment horizontal="center" vertical="center"/>
      <protection/>
    </xf>
    <xf numFmtId="0" fontId="1" fillId="0" borderId="0" xfId="44" applyFont="1" applyBorder="1" applyAlignment="1">
      <alignment horizontal="distributed" vertical="center"/>
      <protection/>
    </xf>
    <xf numFmtId="0" fontId="0" fillId="0" borderId="11" xfId="44" applyBorder="1" applyAlignment="1">
      <alignment vertical="center"/>
      <protection/>
    </xf>
    <xf numFmtId="0" fontId="1" fillId="0" borderId="11" xfId="44" applyFont="1" applyBorder="1" applyAlignment="1">
      <alignment horizontal="distributed" vertical="center"/>
      <protection/>
    </xf>
    <xf numFmtId="0" fontId="1" fillId="0" borderId="11" xfId="44" applyFont="1" applyBorder="1" applyAlignment="1">
      <alignment vertical="center"/>
      <protection/>
    </xf>
    <xf numFmtId="0" fontId="9" fillId="0" borderId="5" xfId="44" applyFont="1" applyBorder="1" applyAlignment="1">
      <alignment vertical="center"/>
      <protection/>
    </xf>
    <xf numFmtId="0" fontId="9" fillId="0" borderId="9" xfId="44" applyFont="1" applyBorder="1" applyAlignment="1">
      <alignment vertical="center"/>
      <protection/>
    </xf>
    <xf numFmtId="0" fontId="9" fillId="0" borderId="10" xfId="44" applyFont="1" applyBorder="1" applyAlignment="1">
      <alignment vertical="center"/>
      <protection/>
    </xf>
    <xf numFmtId="0" fontId="1" fillId="0" borderId="14" xfId="44" applyFont="1" applyBorder="1" applyAlignment="1">
      <alignment horizontal="distributed" vertical="center"/>
      <protection/>
    </xf>
    <xf numFmtId="0" fontId="1" fillId="0" borderId="22" xfId="44" applyFont="1" applyBorder="1" applyAlignment="1">
      <alignment horizontal="distributed" vertical="center"/>
      <protection/>
    </xf>
    <xf numFmtId="0" fontId="1" fillId="0" borderId="18" xfId="44" applyFont="1" applyBorder="1" applyAlignment="1">
      <alignment horizontal="distributed" vertical="center" wrapText="1"/>
      <protection/>
    </xf>
    <xf numFmtId="0" fontId="0" fillId="0" borderId="18" xfId="44" applyBorder="1" applyAlignment="1">
      <alignment horizontal="distributed" vertical="center" wrapText="1"/>
      <protection/>
    </xf>
    <xf numFmtId="0" fontId="1" fillId="0" borderId="18" xfId="44" applyFont="1" applyBorder="1" applyAlignment="1">
      <alignment horizontal="distributed" vertical="center"/>
      <protection/>
    </xf>
    <xf numFmtId="0" fontId="1" fillId="0" borderId="14" xfId="44" applyFont="1" applyFill="1" applyBorder="1" applyAlignment="1">
      <alignment horizontal="distributed" vertical="center"/>
      <protection/>
    </xf>
    <xf numFmtId="0" fontId="1" fillId="0" borderId="14" xfId="45" applyFont="1" applyBorder="1" applyAlignment="1">
      <alignment horizontal="center" vertical="center"/>
      <protection/>
    </xf>
    <xf numFmtId="0" fontId="1" fillId="0" borderId="48" xfId="45" applyFont="1" applyBorder="1" applyAlignment="1">
      <alignment horizontal="center" vertical="center"/>
      <protection/>
    </xf>
    <xf numFmtId="0" fontId="1" fillId="0" borderId="22" xfId="45" applyFont="1" applyBorder="1" applyAlignment="1">
      <alignment horizontal="center" vertical="center"/>
      <protection/>
    </xf>
    <xf numFmtId="0" fontId="1" fillId="0" borderId="2" xfId="45" applyFont="1" applyBorder="1" applyAlignment="1">
      <alignment horizontal="center" vertical="center" wrapText="1"/>
      <protection/>
    </xf>
    <xf numFmtId="0" fontId="1" fillId="0" borderId="4" xfId="45" applyFont="1" applyBorder="1" applyAlignment="1">
      <alignment horizontal="center" vertical="center" wrapText="1"/>
      <protection/>
    </xf>
    <xf numFmtId="0" fontId="1" fillId="0" borderId="6" xfId="45" applyFont="1" applyBorder="1" applyAlignment="1">
      <alignment horizontal="center" vertical="center" wrapText="1"/>
      <protection/>
    </xf>
    <xf numFmtId="0" fontId="1" fillId="0" borderId="4" xfId="45" applyFont="1" applyBorder="1" applyAlignment="1">
      <alignment horizontal="center" vertical="center"/>
      <protection/>
    </xf>
    <xf numFmtId="0" fontId="1" fillId="0" borderId="9" xfId="45" applyFont="1" applyBorder="1" applyAlignment="1">
      <alignment horizontal="center" vertical="center"/>
      <protection/>
    </xf>
    <xf numFmtId="0" fontId="1" fillId="0" borderId="10" xfId="45" applyFont="1" applyBorder="1" applyAlignment="1">
      <alignment horizontal="center" vertical="center"/>
      <protection/>
    </xf>
    <xf numFmtId="0" fontId="1" fillId="0" borderId="7" xfId="45" applyFont="1" applyBorder="1" applyAlignment="1">
      <alignment horizontal="center" vertical="center"/>
      <protection/>
    </xf>
    <xf numFmtId="0" fontId="1" fillId="0" borderId="12" xfId="45" applyFont="1" applyBorder="1" applyAlignment="1">
      <alignment horizontal="center" vertical="center"/>
      <protection/>
    </xf>
    <xf numFmtId="0" fontId="1" fillId="0" borderId="5" xfId="45" applyFont="1" applyBorder="1" applyAlignment="1">
      <alignment horizontal="center" vertical="center"/>
      <protection/>
    </xf>
    <xf numFmtId="0" fontId="1" fillId="0" borderId="8" xfId="45" applyFont="1" applyBorder="1" applyAlignment="1">
      <alignment horizontal="center" vertical="center"/>
      <protection/>
    </xf>
    <xf numFmtId="0" fontId="1" fillId="0" borderId="19" xfId="45" applyFont="1" applyBorder="1" applyAlignment="1">
      <alignment horizontal="center" vertical="center" wrapText="1"/>
      <protection/>
    </xf>
    <xf numFmtId="0" fontId="1" fillId="0" borderId="6" xfId="45" applyFont="1" applyBorder="1" applyAlignment="1">
      <alignment horizontal="center" vertical="center"/>
      <protection/>
    </xf>
    <xf numFmtId="0" fontId="1" fillId="0" borderId="19" xfId="45" applyFont="1" applyBorder="1" applyAlignment="1">
      <alignment vertical="center" wrapText="1"/>
      <protection/>
    </xf>
    <xf numFmtId="0" fontId="1" fillId="0" borderId="4" xfId="45" applyFont="1" applyBorder="1" applyAlignment="1">
      <alignment vertical="center"/>
      <protection/>
    </xf>
    <xf numFmtId="0" fontId="1" fillId="0" borderId="6" xfId="45" applyFont="1" applyBorder="1" applyAlignment="1">
      <alignment vertical="center"/>
      <protection/>
    </xf>
    <xf numFmtId="0" fontId="1" fillId="0" borderId="0" xfId="46" applyFont="1" applyBorder="1" applyAlignment="1">
      <alignment horizontal="right" vertical="center"/>
      <protection/>
    </xf>
    <xf numFmtId="0" fontId="1" fillId="0" borderId="11" xfId="46" applyFont="1" applyBorder="1" applyAlignment="1">
      <alignment horizontal="right" vertical="center"/>
      <protection/>
    </xf>
    <xf numFmtId="38" fontId="1" fillId="0" borderId="0" xfId="17" applyFont="1" applyBorder="1" applyAlignment="1">
      <alignment horizontal="left" vertical="center"/>
    </xf>
    <xf numFmtId="38" fontId="1" fillId="0" borderId="11" xfId="17" applyFont="1" applyBorder="1" applyAlignment="1">
      <alignment horizontal="left" vertical="center"/>
    </xf>
    <xf numFmtId="38" fontId="1" fillId="0" borderId="11" xfId="17" applyFont="1" applyBorder="1" applyAlignment="1">
      <alignment horizontal="distributed" vertical="center"/>
    </xf>
    <xf numFmtId="38" fontId="1" fillId="0" borderId="14" xfId="17" applyFont="1" applyBorder="1" applyAlignment="1">
      <alignment horizontal="center" vertical="center"/>
    </xf>
    <xf numFmtId="38" fontId="1" fillId="0" borderId="48" xfId="17" applyFont="1" applyBorder="1" applyAlignment="1">
      <alignment horizontal="center" vertical="center"/>
    </xf>
    <xf numFmtId="38" fontId="1" fillId="0" borderId="22" xfId="17" applyFont="1" applyBorder="1" applyAlignment="1">
      <alignment horizontal="center" vertical="center"/>
    </xf>
    <xf numFmtId="38" fontId="9" fillId="0" borderId="5" xfId="17" applyFont="1" applyBorder="1" applyAlignment="1">
      <alignment horizontal="distributed" vertical="center"/>
    </xf>
    <xf numFmtId="38" fontId="9" fillId="0" borderId="9" xfId="17" applyFont="1" applyBorder="1" applyAlignment="1">
      <alignment horizontal="distributed" vertical="center"/>
    </xf>
    <xf numFmtId="38" fontId="9" fillId="0" borderId="10" xfId="17" applyFont="1" applyBorder="1" applyAlignment="1">
      <alignment horizontal="distributed" vertical="center"/>
    </xf>
    <xf numFmtId="0" fontId="9" fillId="0" borderId="3" xfId="47" applyFont="1" applyBorder="1" applyAlignment="1">
      <alignment horizontal="distributed" vertical="center"/>
      <protection/>
    </xf>
    <xf numFmtId="0" fontId="14" fillId="0" borderId="0" xfId="47" applyFont="1" applyBorder="1" applyAlignment="1">
      <alignment horizontal="distributed" vertical="center"/>
      <protection/>
    </xf>
    <xf numFmtId="0" fontId="9" fillId="0" borderId="8" xfId="47" applyFont="1" applyBorder="1" applyAlignment="1">
      <alignment horizontal="distributed" vertical="center"/>
      <protection/>
    </xf>
    <xf numFmtId="0" fontId="9" fillId="0" borderId="12" xfId="47" applyFont="1" applyBorder="1" applyAlignment="1">
      <alignment horizontal="distributed" vertical="center"/>
      <protection/>
    </xf>
    <xf numFmtId="0" fontId="1" fillId="0" borderId="20" xfId="47" applyFont="1" applyBorder="1" applyAlignment="1">
      <alignment horizontal="center" vertical="center"/>
      <protection/>
    </xf>
    <xf numFmtId="0" fontId="0" fillId="0" borderId="21" xfId="47" applyBorder="1" applyAlignment="1">
      <alignment horizontal="center" vertical="center"/>
      <protection/>
    </xf>
    <xf numFmtId="0" fontId="0" fillId="0" borderId="8" xfId="47" applyBorder="1" applyAlignment="1">
      <alignment horizontal="center" vertical="center"/>
      <protection/>
    </xf>
    <xf numFmtId="0" fontId="0" fillId="0" borderId="12" xfId="47" applyBorder="1" applyAlignment="1">
      <alignment horizontal="center" vertical="center"/>
      <protection/>
    </xf>
    <xf numFmtId="38" fontId="1" fillId="0" borderId="14" xfId="17" applyFont="1" applyFill="1" applyBorder="1" applyAlignment="1">
      <alignment horizontal="center"/>
    </xf>
    <xf numFmtId="38" fontId="1" fillId="0" borderId="48" xfId="17" applyFont="1" applyFill="1" applyBorder="1" applyAlignment="1">
      <alignment horizontal="center"/>
    </xf>
    <xf numFmtId="38" fontId="1" fillId="0" borderId="22" xfId="17" applyFont="1" applyFill="1" applyBorder="1" applyAlignment="1">
      <alignment horizontal="center"/>
    </xf>
    <xf numFmtId="0" fontId="1" fillId="0" borderId="24" xfId="49" applyFont="1" applyBorder="1" applyAlignment="1">
      <alignment horizontal="distributed" vertical="center"/>
      <protection/>
    </xf>
    <xf numFmtId="0" fontId="14" fillId="0" borderId="50" xfId="49" applyFont="1" applyBorder="1" applyAlignment="1">
      <alignment horizontal="distributed" vertical="center"/>
      <protection/>
    </xf>
    <xf numFmtId="0" fontId="9" fillId="0" borderId="0" xfId="49" applyFont="1" applyBorder="1" applyAlignment="1">
      <alignment horizontal="distributed" vertical="center"/>
      <protection/>
    </xf>
    <xf numFmtId="0" fontId="1" fillId="0" borderId="0" xfId="49" applyFont="1" applyBorder="1" applyAlignment="1">
      <alignment horizontal="distributed" vertical="center"/>
      <protection/>
    </xf>
    <xf numFmtId="0" fontId="14" fillId="0" borderId="0" xfId="49" applyFont="1" applyBorder="1" applyAlignment="1">
      <alignment horizontal="distributed" vertical="center"/>
      <protection/>
    </xf>
    <xf numFmtId="0" fontId="9" fillId="0" borderId="5" xfId="49" applyFont="1" applyBorder="1" applyAlignment="1">
      <alignment horizontal="distributed" vertical="center"/>
      <protection/>
    </xf>
    <xf numFmtId="0" fontId="9" fillId="0" borderId="9" xfId="49" applyFont="1" applyBorder="1" applyAlignment="1">
      <alignment horizontal="distributed" vertical="center"/>
      <protection/>
    </xf>
    <xf numFmtId="0" fontId="9" fillId="0" borderId="7" xfId="49" applyFont="1" applyBorder="1" applyAlignment="1">
      <alignment horizontal="distributed" vertical="center"/>
      <protection/>
    </xf>
    <xf numFmtId="0" fontId="1" fillId="0" borderId="5" xfId="49" applyFont="1" applyBorder="1" applyAlignment="1">
      <alignment horizontal="distributed" vertical="center"/>
      <protection/>
    </xf>
    <xf numFmtId="0" fontId="14" fillId="0" borderId="9" xfId="49" applyFont="1" applyBorder="1" applyAlignment="1">
      <alignment horizontal="distributed" vertical="center"/>
      <protection/>
    </xf>
    <xf numFmtId="0" fontId="1" fillId="0" borderId="3" xfId="49" applyFont="1" applyBorder="1" applyAlignment="1">
      <alignment horizontal="distributed" vertical="center"/>
      <protection/>
    </xf>
    <xf numFmtId="0" fontId="1" fillId="0" borderId="8" xfId="49" applyFont="1" applyBorder="1" applyAlignment="1">
      <alignment horizontal="distributed" vertical="center"/>
      <protection/>
    </xf>
    <xf numFmtId="0" fontId="1" fillId="0" borderId="7" xfId="49" applyFont="1" applyBorder="1" applyAlignment="1">
      <alignment horizontal="distributed" vertical="center"/>
      <protection/>
    </xf>
    <xf numFmtId="0" fontId="9" fillId="0" borderId="5" xfId="17" applyNumberFormat="1" applyFont="1" applyBorder="1" applyAlignment="1">
      <alignment horizontal="distributed" vertical="center"/>
    </xf>
    <xf numFmtId="0" fontId="9" fillId="0" borderId="10" xfId="17" applyNumberFormat="1" applyFont="1" applyBorder="1" applyAlignment="1">
      <alignment horizontal="distributed" vertical="center"/>
    </xf>
    <xf numFmtId="0" fontId="1" fillId="0" borderId="14" xfId="17" applyNumberFormat="1" applyFont="1" applyBorder="1" applyAlignment="1">
      <alignment horizontal="distributed" vertical="center"/>
    </xf>
    <xf numFmtId="0" fontId="14" fillId="0" borderId="48" xfId="50" applyNumberFormat="1" applyFont="1" applyBorder="1" applyAlignment="1">
      <alignment horizontal="distributed" vertical="center"/>
      <protection/>
    </xf>
    <xf numFmtId="0" fontId="14" fillId="0" borderId="65" xfId="50" applyNumberFormat="1" applyFont="1" applyBorder="1" applyAlignment="1">
      <alignment horizontal="distributed" vertical="center"/>
      <protection/>
    </xf>
    <xf numFmtId="0" fontId="14" fillId="0" borderId="22" xfId="50" applyNumberFormat="1" applyFont="1" applyBorder="1" applyAlignment="1">
      <alignment horizontal="distributed" vertical="center"/>
      <protection/>
    </xf>
    <xf numFmtId="0" fontId="1" fillId="0" borderId="20" xfId="17" applyNumberFormat="1" applyFont="1" applyBorder="1" applyAlignment="1">
      <alignment horizontal="distributed" vertical="center"/>
    </xf>
    <xf numFmtId="0" fontId="1" fillId="0" borderId="21" xfId="17" applyNumberFormat="1" applyFont="1" applyBorder="1" applyAlignment="1">
      <alignment horizontal="distributed" vertical="center"/>
    </xf>
    <xf numFmtId="0" fontId="1" fillId="0" borderId="8" xfId="17" applyNumberFormat="1" applyFont="1" applyBorder="1" applyAlignment="1">
      <alignment horizontal="distributed" vertical="center"/>
    </xf>
    <xf numFmtId="0" fontId="1" fillId="0" borderId="12" xfId="17" applyNumberFormat="1" applyFont="1" applyBorder="1" applyAlignment="1">
      <alignment horizontal="distributed" vertical="center"/>
    </xf>
    <xf numFmtId="38" fontId="1" fillId="0" borderId="3" xfId="17" applyFont="1" applyBorder="1" applyAlignment="1">
      <alignment horizontal="center" vertical="center"/>
    </xf>
    <xf numFmtId="38" fontId="1" fillId="0" borderId="8" xfId="17" applyFont="1" applyBorder="1" applyAlignment="1">
      <alignment horizontal="center" vertical="center"/>
    </xf>
    <xf numFmtId="0" fontId="13" fillId="0" borderId="11" xfId="51" applyFont="1" applyBorder="1" applyAlignment="1">
      <alignment horizontal="distributed" vertical="center"/>
      <protection/>
    </xf>
    <xf numFmtId="38" fontId="1" fillId="0" borderId="20" xfId="17" applyFont="1" applyBorder="1" applyAlignment="1">
      <alignment horizontal="distributed" vertical="center" wrapText="1"/>
    </xf>
    <xf numFmtId="0" fontId="17" fillId="0" borderId="21" xfId="51" applyFont="1" applyBorder="1" applyAlignment="1">
      <alignment horizontal="distributed" vertical="center"/>
      <protection/>
    </xf>
    <xf numFmtId="0" fontId="17" fillId="0" borderId="8" xfId="51" applyFont="1" applyBorder="1" applyAlignment="1">
      <alignment horizontal="distributed" vertical="center"/>
      <protection/>
    </xf>
    <xf numFmtId="0" fontId="17" fillId="0" borderId="12" xfId="51" applyFont="1" applyBorder="1" applyAlignment="1">
      <alignment horizontal="distributed" vertical="center"/>
      <protection/>
    </xf>
    <xf numFmtId="38" fontId="9" fillId="0" borderId="11" xfId="17" applyFont="1" applyBorder="1" applyAlignment="1">
      <alignment horizontal="distributed" vertical="center"/>
    </xf>
    <xf numFmtId="38" fontId="1" fillId="0" borderId="5" xfId="17" applyFont="1" applyBorder="1" applyAlignment="1">
      <alignment horizontal="left" vertical="center"/>
    </xf>
    <xf numFmtId="38" fontId="1" fillId="0" borderId="10" xfId="17" applyFont="1" applyBorder="1" applyAlignment="1">
      <alignment horizontal="left" vertical="center"/>
    </xf>
    <xf numFmtId="0" fontId="11" fillId="0" borderId="11" xfId="51" applyFont="1" applyBorder="1" applyAlignment="1">
      <alignment horizontal="distributed" vertical="center"/>
      <protection/>
    </xf>
    <xf numFmtId="0" fontId="0" fillId="0" borderId="21" xfId="52" applyBorder="1" applyAlignment="1">
      <alignment horizontal="distributed" vertical="center"/>
      <protection/>
    </xf>
    <xf numFmtId="38" fontId="1" fillId="0" borderId="8" xfId="17" applyFont="1" applyBorder="1" applyAlignment="1">
      <alignment horizontal="distributed" vertical="center"/>
    </xf>
    <xf numFmtId="0" fontId="0" fillId="0" borderId="12" xfId="52" applyBorder="1" applyAlignment="1">
      <alignment horizontal="distributed" vertical="center"/>
      <protection/>
    </xf>
    <xf numFmtId="38" fontId="13" fillId="0" borderId="3" xfId="17" applyFont="1" applyBorder="1" applyAlignment="1">
      <alignment horizontal="distributed" vertical="center"/>
    </xf>
    <xf numFmtId="38" fontId="13" fillId="0" borderId="11" xfId="17" applyFont="1" applyBorder="1" applyAlignment="1">
      <alignment horizontal="distributed" vertical="center"/>
    </xf>
    <xf numFmtId="38" fontId="1" fillId="0" borderId="14" xfId="17" applyFont="1" applyFill="1" applyBorder="1" applyAlignment="1">
      <alignment horizontal="center" vertical="center" wrapText="1"/>
    </xf>
    <xf numFmtId="38" fontId="1" fillId="0" borderId="22" xfId="17" applyFont="1" applyFill="1" applyBorder="1" applyAlignment="1">
      <alignment horizontal="center" vertical="center" wrapText="1"/>
    </xf>
    <xf numFmtId="38" fontId="1" fillId="0" borderId="5" xfId="17" applyFont="1" applyFill="1" applyBorder="1" applyAlignment="1">
      <alignment horizontal="center" vertical="center"/>
    </xf>
    <xf numFmtId="38" fontId="1" fillId="0" borderId="8"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11" xfId="17" applyFont="1" applyFill="1" applyBorder="1" applyAlignment="1">
      <alignment horizontal="center" vertical="center"/>
    </xf>
    <xf numFmtId="38" fontId="1" fillId="0" borderId="7" xfId="17" applyFont="1" applyFill="1" applyBorder="1" applyAlignment="1">
      <alignment horizontal="center" vertical="center"/>
    </xf>
    <xf numFmtId="38" fontId="1" fillId="0" borderId="19" xfId="17" applyFont="1" applyFill="1" applyBorder="1" applyAlignment="1">
      <alignment horizontal="center" wrapText="1"/>
    </xf>
    <xf numFmtId="38" fontId="1" fillId="0" borderId="6" xfId="17" applyFont="1" applyFill="1" applyBorder="1" applyAlignment="1">
      <alignment horizontal="center" wrapText="1"/>
    </xf>
    <xf numFmtId="0" fontId="11" fillId="0" borderId="11" xfId="53" applyFont="1" applyBorder="1" applyAlignment="1">
      <alignment/>
      <protection/>
    </xf>
    <xf numFmtId="0" fontId="0" fillId="0" borderId="23" xfId="53" applyBorder="1" applyAlignment="1">
      <alignment horizontal="center" vertical="center"/>
      <protection/>
    </xf>
    <xf numFmtId="0" fontId="11" fillId="0" borderId="11" xfId="53" applyFont="1" applyBorder="1" applyAlignment="1">
      <alignment horizontal="distributed" vertical="center"/>
      <protection/>
    </xf>
    <xf numFmtId="38" fontId="1" fillId="0" borderId="3" xfId="17" applyFont="1" applyBorder="1" applyAlignment="1">
      <alignment horizontal="distributed" vertical="center"/>
    </xf>
    <xf numFmtId="38" fontId="1" fillId="0" borderId="2" xfId="17" applyFont="1" applyBorder="1" applyAlignment="1">
      <alignment horizontal="center" vertical="center"/>
    </xf>
    <xf numFmtId="0" fontId="0" fillId="0" borderId="4" xfId="53" applyBorder="1" applyAlignment="1">
      <alignment horizontal="center" vertical="center"/>
      <protection/>
    </xf>
    <xf numFmtId="0" fontId="0" fillId="0" borderId="6" xfId="53" applyBorder="1" applyAlignment="1">
      <alignment horizontal="center" vertical="center"/>
      <protection/>
    </xf>
    <xf numFmtId="38" fontId="13" fillId="0" borderId="20" xfId="17" applyFont="1" applyBorder="1" applyAlignment="1">
      <alignment horizontal="center" vertical="center"/>
    </xf>
    <xf numFmtId="38" fontId="13" fillId="0" borderId="21" xfId="17" applyFont="1" applyBorder="1" applyAlignment="1">
      <alignment horizontal="center" vertical="center"/>
    </xf>
    <xf numFmtId="38" fontId="13" fillId="0" borderId="3" xfId="17" applyFont="1" applyBorder="1" applyAlignment="1">
      <alignment horizontal="center" vertical="center"/>
    </xf>
    <xf numFmtId="38" fontId="13" fillId="0" borderId="11" xfId="17" applyFont="1" applyBorder="1" applyAlignment="1">
      <alignment horizontal="center" vertical="center"/>
    </xf>
    <xf numFmtId="38" fontId="13" fillId="0" borderId="8" xfId="17" applyFont="1" applyBorder="1" applyAlignment="1">
      <alignment horizontal="center" vertical="center"/>
    </xf>
    <xf numFmtId="38" fontId="13" fillId="0" borderId="12" xfId="17" applyFont="1" applyBorder="1" applyAlignment="1">
      <alignment horizontal="center" vertical="center"/>
    </xf>
    <xf numFmtId="38" fontId="1" fillId="0" borderId="21" xfId="17" applyFont="1" applyBorder="1" applyAlignment="1">
      <alignment horizontal="center" vertical="center"/>
    </xf>
    <xf numFmtId="0" fontId="0" fillId="0" borderId="50" xfId="53" applyBorder="1" applyAlignment="1">
      <alignment horizontal="center" vertical="center"/>
      <protection/>
    </xf>
    <xf numFmtId="38" fontId="1" fillId="0" borderId="24" xfId="17" applyFont="1" applyBorder="1" applyAlignment="1">
      <alignment horizontal="distributed" vertical="center"/>
    </xf>
    <xf numFmtId="0" fontId="0" fillId="0" borderId="23" xfId="53" applyBorder="1" applyAlignment="1">
      <alignment horizontal="distributed" vertical="center"/>
      <protection/>
    </xf>
    <xf numFmtId="0" fontId="1" fillId="0" borderId="8" xfId="53" applyFont="1" applyBorder="1" applyAlignment="1">
      <alignment horizontal="center" vertical="center"/>
      <protection/>
    </xf>
    <xf numFmtId="0" fontId="17" fillId="0" borderId="12" xfId="53" applyFont="1" applyBorder="1" applyAlignment="1">
      <alignment horizontal="center" vertical="center"/>
      <protection/>
    </xf>
    <xf numFmtId="0" fontId="1" fillId="0" borderId="20" xfId="53" applyFont="1" applyBorder="1" applyAlignment="1">
      <alignment horizontal="distributed" vertical="center"/>
      <protection/>
    </xf>
    <xf numFmtId="0" fontId="17" fillId="0" borderId="21" xfId="53" applyFont="1" applyBorder="1" applyAlignment="1">
      <alignment horizontal="distributed" vertical="center"/>
      <protection/>
    </xf>
    <xf numFmtId="0" fontId="0" fillId="0" borderId="23" xfId="53" applyBorder="1" applyAlignment="1">
      <alignment vertical="center"/>
      <protection/>
    </xf>
    <xf numFmtId="0" fontId="0" fillId="0" borderId="48" xfId="53" applyBorder="1" applyAlignment="1">
      <alignment horizontal="center" vertical="center"/>
      <protection/>
    </xf>
    <xf numFmtId="0" fontId="0" fillId="0" borderId="48" xfId="53" applyBorder="1" applyAlignment="1">
      <alignment vertical="center"/>
      <protection/>
    </xf>
    <xf numFmtId="0" fontId="0" fillId="0" borderId="22" xfId="53" applyBorder="1" applyAlignment="1">
      <alignment vertical="center"/>
      <protection/>
    </xf>
    <xf numFmtId="0" fontId="14" fillId="0" borderId="23" xfId="54" applyFont="1" applyBorder="1" applyAlignment="1">
      <alignment horizontal="distributed" vertical="center"/>
      <protection/>
    </xf>
    <xf numFmtId="38" fontId="13" fillId="0" borderId="2" xfId="17" applyFont="1" applyBorder="1" applyAlignment="1">
      <alignment horizontal="center" vertical="center" shrinkToFit="1"/>
    </xf>
    <xf numFmtId="38" fontId="13" fillId="0" borderId="4" xfId="17" applyFont="1" applyBorder="1" applyAlignment="1">
      <alignment horizontal="center" vertical="center" shrinkToFit="1"/>
    </xf>
    <xf numFmtId="38" fontId="13" fillId="0" borderId="6" xfId="17" applyFont="1" applyBorder="1" applyAlignment="1">
      <alignment horizontal="center" vertical="center" shrinkToFit="1"/>
    </xf>
    <xf numFmtId="38" fontId="1" fillId="0" borderId="13" xfId="17" applyFont="1" applyBorder="1" applyAlignment="1">
      <alignment horizontal="center" vertical="center"/>
    </xf>
    <xf numFmtId="0" fontId="1" fillId="0" borderId="13" xfId="54" applyFont="1" applyBorder="1" applyAlignment="1">
      <alignment horizontal="center" vertical="center"/>
      <protection/>
    </xf>
    <xf numFmtId="0" fontId="14" fillId="0" borderId="6" xfId="54" applyFont="1" applyBorder="1" applyAlignment="1">
      <alignment horizontal="center" vertical="center"/>
      <protection/>
    </xf>
    <xf numFmtId="38" fontId="1" fillId="0" borderId="50" xfId="17" applyFont="1" applyBorder="1" applyAlignment="1">
      <alignment horizontal="center" vertical="center"/>
    </xf>
    <xf numFmtId="38" fontId="1" fillId="0" borderId="23" xfId="17" applyFont="1" applyBorder="1" applyAlignment="1">
      <alignment horizontal="center" vertical="center"/>
    </xf>
    <xf numFmtId="38" fontId="1" fillId="0" borderId="14" xfId="17" applyFont="1" applyBorder="1" applyAlignment="1">
      <alignment horizontal="distributed" vertical="center"/>
    </xf>
    <xf numFmtId="0" fontId="14" fillId="0" borderId="48" xfId="54" applyFont="1" applyBorder="1" applyAlignment="1">
      <alignment horizontal="distributed" vertical="center"/>
      <protection/>
    </xf>
    <xf numFmtId="0" fontId="14" fillId="0" borderId="22" xfId="54" applyFont="1" applyBorder="1" applyAlignment="1">
      <alignment horizontal="distributed" vertical="center"/>
      <protection/>
    </xf>
    <xf numFmtId="0" fontId="14" fillId="0" borderId="23" xfId="54" applyFont="1" applyBorder="1" applyAlignment="1">
      <alignment horizontal="center" vertical="center"/>
      <protection/>
    </xf>
    <xf numFmtId="38" fontId="1" fillId="0" borderId="13" xfId="17" applyFont="1" applyBorder="1" applyAlignment="1">
      <alignment horizontal="distributed" vertical="center"/>
    </xf>
    <xf numFmtId="0" fontId="1" fillId="0" borderId="66" xfId="55" applyFont="1" applyBorder="1" applyAlignment="1">
      <alignment horizontal="center"/>
      <protection/>
    </xf>
    <xf numFmtId="0" fontId="1" fillId="0" borderId="60" xfId="55" applyFont="1" applyBorder="1" applyAlignment="1">
      <alignment horizontal="center"/>
      <protection/>
    </xf>
    <xf numFmtId="38" fontId="13" fillId="0" borderId="0" xfId="17" applyFont="1" applyAlignment="1">
      <alignment horizontal="right" vertical="center"/>
    </xf>
    <xf numFmtId="38" fontId="13" fillId="0" borderId="0" xfId="17" applyFont="1" applyBorder="1" applyAlignment="1">
      <alignment horizontal="right" vertical="center"/>
    </xf>
    <xf numFmtId="0" fontId="14" fillId="0" borderId="4" xfId="55" applyFont="1" applyBorder="1" applyAlignment="1">
      <alignment horizontal="center" vertical="center" wrapText="1"/>
      <protection/>
    </xf>
    <xf numFmtId="0" fontId="14" fillId="0" borderId="6" xfId="55" applyFont="1" applyBorder="1" applyAlignment="1">
      <alignment horizontal="center" vertical="center" wrapText="1"/>
      <protection/>
    </xf>
    <xf numFmtId="38" fontId="1" fillId="0" borderId="58" xfId="17" applyFont="1" applyBorder="1" applyAlignment="1">
      <alignment horizontal="center" vertical="center"/>
    </xf>
    <xf numFmtId="38" fontId="1" fillId="0" borderId="59" xfId="17" applyFont="1" applyBorder="1" applyAlignment="1">
      <alignment horizontal="center" vertical="center"/>
    </xf>
    <xf numFmtId="38" fontId="1" fillId="0" borderId="67" xfId="17" applyFont="1" applyBorder="1" applyAlignment="1">
      <alignment horizontal="center" vertical="center"/>
    </xf>
    <xf numFmtId="38" fontId="1" fillId="0" borderId="66" xfId="17" applyFont="1" applyBorder="1" applyAlignment="1">
      <alignment horizontal="center" vertical="center"/>
    </xf>
    <xf numFmtId="38" fontId="1" fillId="0" borderId="68" xfId="17" applyFont="1" applyBorder="1" applyAlignment="1">
      <alignment horizontal="center" vertical="center" wrapText="1"/>
    </xf>
    <xf numFmtId="38" fontId="1" fillId="0" borderId="52" xfId="17" applyFont="1" applyBorder="1" applyAlignment="1">
      <alignment horizontal="center" vertical="center" wrapText="1"/>
    </xf>
    <xf numFmtId="38" fontId="1" fillId="0" borderId="54" xfId="17" applyFont="1" applyBorder="1" applyAlignment="1">
      <alignment horizontal="center" vertical="center" wrapText="1"/>
    </xf>
    <xf numFmtId="38" fontId="1" fillId="0" borderId="69" xfId="17" applyFont="1" applyBorder="1" applyAlignment="1">
      <alignment horizontal="distributed" vertical="center"/>
    </xf>
    <xf numFmtId="0" fontId="14" fillId="0" borderId="28" xfId="55" applyFont="1" applyBorder="1" applyAlignment="1">
      <alignment horizontal="distributed" vertical="center"/>
      <protection/>
    </xf>
    <xf numFmtId="0" fontId="14" fillId="0" borderId="21" xfId="55" applyFont="1" applyBorder="1" applyAlignment="1">
      <alignment horizontal="distributed" vertical="center"/>
      <protection/>
    </xf>
    <xf numFmtId="38" fontId="1" fillId="0" borderId="70" xfId="17" applyFont="1" applyBorder="1" applyAlignment="1">
      <alignment horizontal="center" vertical="center"/>
    </xf>
    <xf numFmtId="0" fontId="0" fillId="0" borderId="55" xfId="55" applyBorder="1" applyAlignment="1">
      <alignment/>
      <protection/>
    </xf>
    <xf numFmtId="0" fontId="0" fillId="0" borderId="71" xfId="55" applyBorder="1" applyAlignment="1">
      <alignment/>
      <protection/>
    </xf>
    <xf numFmtId="0" fontId="0" fillId="0" borderId="53" xfId="55" applyBorder="1" applyAlignment="1">
      <alignment/>
      <protection/>
    </xf>
    <xf numFmtId="0" fontId="1" fillId="0" borderId="72" xfId="55" applyFont="1" applyBorder="1" applyAlignment="1">
      <alignment horizontal="distributed"/>
      <protection/>
    </xf>
    <xf numFmtId="0" fontId="0" fillId="0" borderId="73" xfId="55" applyBorder="1" applyAlignment="1">
      <alignment/>
      <protection/>
    </xf>
    <xf numFmtId="0" fontId="0" fillId="0" borderId="74" xfId="55" applyBorder="1" applyAlignment="1">
      <alignment/>
      <protection/>
    </xf>
    <xf numFmtId="38" fontId="1" fillId="0" borderId="0" xfId="17" applyFont="1" applyBorder="1" applyAlignment="1">
      <alignment horizontal="right" vertical="center"/>
    </xf>
    <xf numFmtId="0" fontId="14" fillId="0" borderId="0" xfId="55" applyFont="1" applyBorder="1" applyAlignment="1">
      <alignment vertical="center"/>
      <protection/>
    </xf>
    <xf numFmtId="0" fontId="1" fillId="0" borderId="0" xfId="55" applyFont="1" applyBorder="1" applyAlignment="1">
      <alignment vertical="center"/>
      <protection/>
    </xf>
    <xf numFmtId="38" fontId="1" fillId="0" borderId="0" xfId="17" applyFont="1" applyBorder="1" applyAlignment="1">
      <alignment vertical="center"/>
    </xf>
    <xf numFmtId="38" fontId="9" fillId="0" borderId="0" xfId="17" applyFont="1" applyBorder="1" applyAlignment="1">
      <alignment horizontal="right" vertical="center"/>
    </xf>
    <xf numFmtId="0" fontId="13" fillId="0" borderId="0" xfId="55" applyFont="1" applyBorder="1" applyAlignment="1">
      <alignment vertical="center"/>
      <protection/>
    </xf>
    <xf numFmtId="41" fontId="1" fillId="0" borderId="0" xfId="17" applyNumberFormat="1" applyFont="1" applyBorder="1" applyAlignment="1">
      <alignment horizontal="center" vertical="center"/>
    </xf>
    <xf numFmtId="0" fontId="0" fillId="0" borderId="0" xfId="55" applyBorder="1" applyAlignment="1">
      <alignment vertical="center"/>
      <protection/>
    </xf>
    <xf numFmtId="0" fontId="1" fillId="0" borderId="71" xfId="17" applyNumberFormat="1" applyFont="1" applyBorder="1" applyAlignment="1">
      <alignment horizontal="distributed" vertical="center"/>
    </xf>
    <xf numFmtId="0" fontId="0" fillId="0" borderId="53" xfId="55" applyNumberFormat="1" applyBorder="1" applyAlignment="1">
      <alignment horizontal="distributed" vertical="center"/>
      <protection/>
    </xf>
    <xf numFmtId="0" fontId="0" fillId="0" borderId="7" xfId="55" applyNumberFormat="1" applyBorder="1" applyAlignment="1">
      <alignment horizontal="distributed" vertical="center"/>
      <protection/>
    </xf>
    <xf numFmtId="0" fontId="17" fillId="0" borderId="0" xfId="55" applyFont="1" applyBorder="1" applyAlignment="1">
      <alignment vertical="center"/>
      <protection/>
    </xf>
    <xf numFmtId="41" fontId="1" fillId="0" borderId="0" xfId="17" applyNumberFormat="1" applyFont="1" applyBorder="1" applyAlignment="1">
      <alignment horizontal="right" vertical="center"/>
    </xf>
    <xf numFmtId="41" fontId="17" fillId="0" borderId="0" xfId="55" applyNumberFormat="1" applyFont="1" applyBorder="1" applyAlignment="1">
      <alignment vertical="center"/>
      <protection/>
    </xf>
    <xf numFmtId="41" fontId="9" fillId="0" borderId="0" xfId="17" applyNumberFormat="1" applyFont="1" applyBorder="1" applyAlignment="1">
      <alignment horizontal="center" vertical="center"/>
    </xf>
    <xf numFmtId="0" fontId="8" fillId="0" borderId="0" xfId="55" applyFont="1" applyBorder="1" applyAlignment="1">
      <alignment vertical="center"/>
      <protection/>
    </xf>
    <xf numFmtId="38" fontId="1" fillId="0" borderId="9" xfId="17" applyFont="1" applyBorder="1" applyAlignment="1">
      <alignment vertical="center"/>
    </xf>
    <xf numFmtId="0" fontId="0" fillId="0" borderId="9" xfId="55" applyBorder="1" applyAlignment="1">
      <alignment vertical="center"/>
      <protection/>
    </xf>
    <xf numFmtId="38" fontId="1" fillId="0" borderId="9" xfId="17" applyFont="1" applyBorder="1" applyAlignment="1">
      <alignment horizontal="center" vertical="center"/>
    </xf>
    <xf numFmtId="41" fontId="1" fillId="0" borderId="7" xfId="17" applyNumberFormat="1" applyFont="1" applyBorder="1" applyAlignment="1">
      <alignment horizontal="center" vertical="center"/>
    </xf>
    <xf numFmtId="0" fontId="0" fillId="0" borderId="7" xfId="55" applyBorder="1" applyAlignment="1">
      <alignment vertical="center"/>
      <protection/>
    </xf>
    <xf numFmtId="38" fontId="1" fillId="0" borderId="7" xfId="17" applyFont="1" applyBorder="1" applyAlignment="1">
      <alignment horizontal="right" vertical="center"/>
    </xf>
    <xf numFmtId="0" fontId="14" fillId="0" borderId="7" xfId="55" applyFont="1" applyBorder="1" applyAlignment="1">
      <alignment vertical="center"/>
      <protection/>
    </xf>
    <xf numFmtId="38" fontId="13" fillId="0" borderId="0" xfId="17" applyFont="1" applyFill="1" applyAlignment="1">
      <alignment/>
    </xf>
    <xf numFmtId="38" fontId="13" fillId="0" borderId="0" xfId="17" applyFont="1" applyFill="1" applyBorder="1" applyAlignment="1">
      <alignment/>
    </xf>
    <xf numFmtId="38" fontId="1" fillId="0" borderId="0" xfId="17" applyFont="1" applyFill="1" applyAlignment="1">
      <alignment/>
    </xf>
    <xf numFmtId="38" fontId="1" fillId="0" borderId="75" xfId="17" applyFont="1" applyFill="1" applyBorder="1" applyAlignment="1">
      <alignment horizontal="center"/>
    </xf>
    <xf numFmtId="38" fontId="1" fillId="0" borderId="76" xfId="17" applyFont="1" applyFill="1" applyBorder="1" applyAlignment="1">
      <alignment/>
    </xf>
    <xf numFmtId="38" fontId="1" fillId="0" borderId="77" xfId="17" applyFont="1" applyFill="1" applyBorder="1" applyAlignment="1">
      <alignment/>
    </xf>
    <xf numFmtId="38" fontId="1" fillId="0" borderId="77" xfId="17" applyFont="1" applyFill="1" applyBorder="1" applyAlignment="1">
      <alignment horizontal="center"/>
    </xf>
    <xf numFmtId="0" fontId="1" fillId="0" borderId="77" xfId="48" applyFont="1" applyFill="1" applyBorder="1" applyAlignment="1">
      <alignment horizontal="center"/>
      <protection/>
    </xf>
    <xf numFmtId="0" fontId="1" fillId="0" borderId="77" xfId="48" applyFont="1" applyFill="1" applyBorder="1">
      <alignment/>
      <protection/>
    </xf>
    <xf numFmtId="38" fontId="1" fillId="0" borderId="78" xfId="17" applyFont="1" applyFill="1" applyBorder="1" applyAlignment="1">
      <alignment horizontal="center"/>
    </xf>
    <xf numFmtId="38" fontId="1" fillId="0" borderId="79" xfId="17" applyFont="1" applyFill="1" applyBorder="1" applyAlignment="1">
      <alignment horizontal="center"/>
    </xf>
    <xf numFmtId="38" fontId="1" fillId="0" borderId="80" xfId="17" applyFont="1" applyFill="1" applyBorder="1" applyAlignment="1">
      <alignment horizontal="center"/>
    </xf>
    <xf numFmtId="38" fontId="1" fillId="0" borderId="81" xfId="17" applyFont="1" applyFill="1" applyBorder="1" applyAlignment="1">
      <alignment horizontal="center"/>
    </xf>
    <xf numFmtId="38" fontId="1" fillId="0" borderId="82" xfId="17" applyFont="1" applyFill="1" applyBorder="1" applyAlignment="1">
      <alignment horizontal="center"/>
    </xf>
    <xf numFmtId="38" fontId="1" fillId="0" borderId="82" xfId="17" applyFont="1" applyFill="1" applyBorder="1" applyAlignment="1">
      <alignment/>
    </xf>
    <xf numFmtId="38" fontId="1" fillId="0" borderId="83" xfId="17" applyFont="1" applyFill="1" applyBorder="1" applyAlignment="1">
      <alignment horizontal="center"/>
    </xf>
    <xf numFmtId="38" fontId="1" fillId="0" borderId="84" xfId="17" applyFont="1" applyFill="1" applyBorder="1" applyAlignment="1">
      <alignment/>
    </xf>
    <xf numFmtId="38" fontId="1" fillId="0" borderId="85" xfId="17" applyFont="1" applyFill="1" applyBorder="1" applyAlignment="1">
      <alignment/>
    </xf>
    <xf numFmtId="207" fontId="1" fillId="0" borderId="85" xfId="17" applyNumberFormat="1" applyFont="1" applyFill="1" applyBorder="1" applyAlignment="1" quotePrefix="1">
      <alignment horizontal="center"/>
    </xf>
    <xf numFmtId="38" fontId="1" fillId="0" borderId="85" xfId="17" applyFont="1" applyFill="1" applyBorder="1" applyAlignment="1">
      <alignment horizontal="center"/>
    </xf>
    <xf numFmtId="38" fontId="1" fillId="0" borderId="81" xfId="17" applyFont="1" applyFill="1" applyBorder="1" applyAlignment="1">
      <alignment horizontal="distributed" vertical="center"/>
    </xf>
    <xf numFmtId="38" fontId="1" fillId="0" borderId="86" xfId="17" applyFont="1" applyFill="1" applyBorder="1" applyAlignment="1">
      <alignment horizontal="right" shrinkToFit="1"/>
    </xf>
    <xf numFmtId="38" fontId="1" fillId="0" borderId="87" xfId="17" applyFont="1" applyFill="1" applyBorder="1" applyAlignment="1">
      <alignment horizontal="right" shrinkToFit="1"/>
    </xf>
    <xf numFmtId="38" fontId="1" fillId="0" borderId="87" xfId="17" applyFont="1" applyFill="1" applyBorder="1" applyAlignment="1">
      <alignment/>
    </xf>
    <xf numFmtId="38" fontId="1" fillId="0" borderId="82" xfId="17" applyFont="1" applyFill="1" applyBorder="1" applyAlignment="1">
      <alignment horizontal="right" shrinkToFit="1"/>
    </xf>
    <xf numFmtId="38" fontId="9" fillId="0" borderId="0" xfId="17" applyFont="1" applyFill="1" applyAlignment="1">
      <alignment/>
    </xf>
    <xf numFmtId="38" fontId="9" fillId="0" borderId="81" xfId="17" applyFont="1" applyFill="1" applyBorder="1" applyAlignment="1">
      <alignment horizontal="distributed" vertical="center"/>
    </xf>
    <xf numFmtId="38" fontId="9" fillId="0" borderId="82" xfId="17" applyFont="1" applyFill="1" applyBorder="1" applyAlignment="1">
      <alignment horizontal="right" shrinkToFit="1"/>
    </xf>
    <xf numFmtId="38" fontId="15" fillId="0" borderId="81" xfId="17" applyFont="1" applyFill="1" applyBorder="1" applyAlignment="1">
      <alignment horizontal="distributed" vertical="center"/>
    </xf>
    <xf numFmtId="38" fontId="15" fillId="0" borderId="82" xfId="17" applyFont="1" applyFill="1" applyBorder="1" applyAlignment="1">
      <alignment horizontal="right" shrinkToFit="1"/>
    </xf>
    <xf numFmtId="38" fontId="15" fillId="0" borderId="0" xfId="17" applyFont="1" applyFill="1" applyBorder="1" applyAlignment="1">
      <alignment/>
    </xf>
    <xf numFmtId="38" fontId="1" fillId="0" borderId="83" xfId="17" applyFont="1" applyFill="1" applyBorder="1" applyAlignment="1">
      <alignment horizontal="distributed" vertical="center"/>
    </xf>
    <xf numFmtId="38" fontId="1" fillId="0" borderId="85" xfId="17" applyFont="1" applyFill="1" applyBorder="1" applyAlignment="1">
      <alignment horizontal="right" shrinkToFit="1"/>
    </xf>
    <xf numFmtId="38" fontId="1" fillId="0" borderId="84" xfId="17" applyFont="1" applyFill="1" applyBorder="1" applyAlignment="1">
      <alignment horizontal="right" shrinkToFit="1"/>
    </xf>
    <xf numFmtId="38" fontId="1" fillId="0" borderId="78" xfId="17" applyFont="1" applyFill="1" applyBorder="1" applyAlignment="1">
      <alignment horizontal="center" vertical="center"/>
    </xf>
    <xf numFmtId="38" fontId="1" fillId="0" borderId="79" xfId="17" applyFont="1" applyFill="1" applyBorder="1" applyAlignment="1">
      <alignment horizontal="center" vertical="center"/>
    </xf>
    <xf numFmtId="38" fontId="1" fillId="0" borderId="80" xfId="17" applyFont="1" applyFill="1" applyBorder="1" applyAlignment="1">
      <alignment horizontal="center" vertical="center"/>
    </xf>
    <xf numFmtId="38" fontId="1" fillId="0" borderId="82" xfId="17" applyFont="1" applyFill="1" applyBorder="1" applyAlignment="1">
      <alignment horizontal="center" vertical="center" wrapText="1"/>
    </xf>
    <xf numFmtId="38" fontId="1" fillId="0" borderId="81" xfId="17" applyFont="1" applyFill="1" applyBorder="1" applyAlignment="1">
      <alignment horizontal="center" vertical="center" wrapText="1"/>
    </xf>
    <xf numFmtId="38" fontId="1" fillId="0" borderId="82" xfId="17" applyFont="1" applyFill="1" applyBorder="1" applyAlignment="1">
      <alignment horizontal="center" vertical="center"/>
    </xf>
    <xf numFmtId="38" fontId="1" fillId="0" borderId="85" xfId="17" applyFont="1" applyFill="1" applyBorder="1" applyAlignment="1">
      <alignment horizontal="center" vertical="center" wrapText="1"/>
    </xf>
    <xf numFmtId="38" fontId="1" fillId="0" borderId="83" xfId="17" applyFont="1" applyFill="1" applyBorder="1" applyAlignment="1">
      <alignment horizontal="center" vertical="center" wrapText="1"/>
    </xf>
    <xf numFmtId="38" fontId="1" fillId="0" borderId="88" xfId="17" applyFont="1" applyFill="1" applyBorder="1" applyAlignment="1">
      <alignment horizontal="right" shrinkToFit="1"/>
    </xf>
    <xf numFmtId="38" fontId="1" fillId="0" borderId="89" xfId="17" applyFont="1" applyFill="1" applyBorder="1" applyAlignment="1">
      <alignment horizontal="right" shrinkToFit="1"/>
    </xf>
    <xf numFmtId="38" fontId="9" fillId="0" borderId="89" xfId="17" applyFont="1" applyFill="1" applyBorder="1" applyAlignment="1">
      <alignment horizontal="right" shrinkToFit="1"/>
    </xf>
    <xf numFmtId="38" fontId="1" fillId="0" borderId="90" xfId="17" applyFont="1" applyFill="1" applyBorder="1" applyAlignment="1">
      <alignment horizontal="right" shrinkToFit="1"/>
    </xf>
  </cellXfs>
  <cellStyles count="45">
    <cellStyle name="Normal" xfId="0"/>
    <cellStyle name="Percent" xfId="15"/>
    <cellStyle name="Hyperlink" xfId="16"/>
    <cellStyle name="Comma [0]" xfId="17"/>
    <cellStyle name="Comma" xfId="18"/>
    <cellStyle name="Currency [0]" xfId="19"/>
    <cellStyle name="Currency" xfId="20"/>
    <cellStyle name="標準_01-08-h05" xfId="21"/>
    <cellStyle name="標準_02-02-h05" xfId="22"/>
    <cellStyle name="標準_02-05-h05" xfId="23"/>
    <cellStyle name="標準_02-23-h05" xfId="24"/>
    <cellStyle name="標準_03-01-h05" xfId="25"/>
    <cellStyle name="標準_04-01-h05" xfId="26"/>
    <cellStyle name="標準_04-02-h05" xfId="27"/>
    <cellStyle name="標準_04-16-h05" xfId="28"/>
    <cellStyle name="標準_04-26-h05" xfId="29"/>
    <cellStyle name="標準_05-03-h05" xfId="30"/>
    <cellStyle name="標準_05-08-h05" xfId="31"/>
    <cellStyle name="標準_06-01-h05" xfId="32"/>
    <cellStyle name="標準_06-06-h05" xfId="33"/>
    <cellStyle name="標準_07-04-h05" xfId="34"/>
    <cellStyle name="標準_07-06-h05" xfId="35"/>
    <cellStyle name="標準_08-02-h05" xfId="36"/>
    <cellStyle name="標準_09-03-h05" xfId="37"/>
    <cellStyle name="標準_09-09-h05" xfId="38"/>
    <cellStyle name="標準_09-12-h05" xfId="39"/>
    <cellStyle name="標準_10-06-h05" xfId="40"/>
    <cellStyle name="標準_10-07-h05" xfId="41"/>
    <cellStyle name="標準_10-12-h05" xfId="42"/>
    <cellStyle name="標準_11-01-h05" xfId="43"/>
    <cellStyle name="標準_11-07-h05" xfId="44"/>
    <cellStyle name="標準_12-01-h05" xfId="45"/>
    <cellStyle name="標準_12-12-h05" xfId="46"/>
    <cellStyle name="標準_13-01-h05" xfId="47"/>
    <cellStyle name="標準_13-02-h05" xfId="48"/>
    <cellStyle name="標準_14-07-h05" xfId="49"/>
    <cellStyle name="標準_15-14-h05" xfId="50"/>
    <cellStyle name="標準_16-06-h05" xfId="51"/>
    <cellStyle name="標準_17-04-h05" xfId="52"/>
    <cellStyle name="標準_18-02-h05" xfId="53"/>
    <cellStyle name="標準_18-03-h05" xfId="54"/>
    <cellStyle name="標準_20-02-h05" xfId="55"/>
    <cellStyle name="標準_20-05-h05" xfId="56"/>
    <cellStyle name="標準_nenkan-S23-000" xfId="57"/>
    <cellStyle name="Followed Hyperlink"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13</xdr:row>
      <xdr:rowOff>9525</xdr:rowOff>
    </xdr:from>
    <xdr:to>
      <xdr:col>2</xdr:col>
      <xdr:colOff>371475</xdr:colOff>
      <xdr:row>14</xdr:row>
      <xdr:rowOff>123825</xdr:rowOff>
    </xdr:to>
    <xdr:sp>
      <xdr:nvSpPr>
        <xdr:cNvPr id="1" name="AutoShape 1"/>
        <xdr:cNvSpPr>
          <a:spLocks/>
        </xdr:cNvSpPr>
      </xdr:nvSpPr>
      <xdr:spPr>
        <a:xfrm>
          <a:off x="1333500" y="217170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4</xdr:row>
      <xdr:rowOff>209550</xdr:rowOff>
    </xdr:from>
    <xdr:to>
      <xdr:col>7</xdr:col>
      <xdr:colOff>133350</xdr:colOff>
      <xdr:row>4</xdr:row>
      <xdr:rowOff>676275</xdr:rowOff>
    </xdr:to>
    <xdr:sp>
      <xdr:nvSpPr>
        <xdr:cNvPr id="1" name="AutoShape 1"/>
        <xdr:cNvSpPr>
          <a:spLocks/>
        </xdr:cNvSpPr>
      </xdr:nvSpPr>
      <xdr:spPr>
        <a:xfrm>
          <a:off x="6419850" y="914400"/>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790575</xdr:colOff>
      <xdr:row>4</xdr:row>
      <xdr:rowOff>219075</xdr:rowOff>
    </xdr:from>
    <xdr:to>
      <xdr:col>7</xdr:col>
      <xdr:colOff>866775</xdr:colOff>
      <xdr:row>4</xdr:row>
      <xdr:rowOff>676275</xdr:rowOff>
    </xdr:to>
    <xdr:sp>
      <xdr:nvSpPr>
        <xdr:cNvPr id="2" name="AutoShape 2"/>
        <xdr:cNvSpPr>
          <a:spLocks/>
        </xdr:cNvSpPr>
      </xdr:nvSpPr>
      <xdr:spPr>
        <a:xfrm>
          <a:off x="7153275" y="923925"/>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790575</xdr:colOff>
      <xdr:row>4</xdr:row>
      <xdr:rowOff>219075</xdr:rowOff>
    </xdr:from>
    <xdr:to>
      <xdr:col>8</xdr:col>
      <xdr:colOff>866775</xdr:colOff>
      <xdr:row>4</xdr:row>
      <xdr:rowOff>676275</xdr:rowOff>
    </xdr:to>
    <xdr:sp>
      <xdr:nvSpPr>
        <xdr:cNvPr id="3" name="AutoShape 3"/>
        <xdr:cNvSpPr>
          <a:spLocks/>
        </xdr:cNvSpPr>
      </xdr:nvSpPr>
      <xdr:spPr>
        <a:xfrm>
          <a:off x="8077200" y="923925"/>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4</xdr:row>
      <xdr:rowOff>209550</xdr:rowOff>
    </xdr:from>
    <xdr:to>
      <xdr:col>8</xdr:col>
      <xdr:colOff>133350</xdr:colOff>
      <xdr:row>4</xdr:row>
      <xdr:rowOff>676275</xdr:rowOff>
    </xdr:to>
    <xdr:sp>
      <xdr:nvSpPr>
        <xdr:cNvPr id="4" name="AutoShape 4"/>
        <xdr:cNvSpPr>
          <a:spLocks/>
        </xdr:cNvSpPr>
      </xdr:nvSpPr>
      <xdr:spPr>
        <a:xfrm>
          <a:off x="7343775" y="914400"/>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13</xdr:row>
      <xdr:rowOff>28575</xdr:rowOff>
    </xdr:from>
    <xdr:to>
      <xdr:col>2</xdr:col>
      <xdr:colOff>19050</xdr:colOff>
      <xdr:row>38</xdr:row>
      <xdr:rowOff>123825</xdr:rowOff>
    </xdr:to>
    <xdr:sp>
      <xdr:nvSpPr>
        <xdr:cNvPr id="1" name="AutoShape 1"/>
        <xdr:cNvSpPr>
          <a:spLocks/>
        </xdr:cNvSpPr>
      </xdr:nvSpPr>
      <xdr:spPr>
        <a:xfrm>
          <a:off x="600075" y="2343150"/>
          <a:ext cx="161925" cy="423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31</xdr:row>
      <xdr:rowOff>28575</xdr:rowOff>
    </xdr:from>
    <xdr:to>
      <xdr:col>4</xdr:col>
      <xdr:colOff>142875</xdr:colOff>
      <xdr:row>34</xdr:row>
      <xdr:rowOff>219075</xdr:rowOff>
    </xdr:to>
    <xdr:sp>
      <xdr:nvSpPr>
        <xdr:cNvPr id="2" name="AutoShape 2"/>
        <xdr:cNvSpPr>
          <a:spLocks/>
        </xdr:cNvSpPr>
      </xdr:nvSpPr>
      <xdr:spPr>
        <a:xfrm>
          <a:off x="1085850" y="5095875"/>
          <a:ext cx="16192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47</xdr:row>
      <xdr:rowOff>57150</xdr:rowOff>
    </xdr:from>
    <xdr:to>
      <xdr:col>7</xdr:col>
      <xdr:colOff>0</xdr:colOff>
      <xdr:row>48</xdr:row>
      <xdr:rowOff>114300</xdr:rowOff>
    </xdr:to>
    <xdr:sp>
      <xdr:nvSpPr>
        <xdr:cNvPr id="1" name="AutoShape 1"/>
        <xdr:cNvSpPr>
          <a:spLocks/>
        </xdr:cNvSpPr>
      </xdr:nvSpPr>
      <xdr:spPr>
        <a:xfrm>
          <a:off x="4114800" y="7267575"/>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47</xdr:row>
      <xdr:rowOff>57150</xdr:rowOff>
    </xdr:from>
    <xdr:to>
      <xdr:col>10</xdr:col>
      <xdr:colOff>0</xdr:colOff>
      <xdr:row>48</xdr:row>
      <xdr:rowOff>114300</xdr:rowOff>
    </xdr:to>
    <xdr:sp>
      <xdr:nvSpPr>
        <xdr:cNvPr id="2" name="AutoShape 2"/>
        <xdr:cNvSpPr>
          <a:spLocks/>
        </xdr:cNvSpPr>
      </xdr:nvSpPr>
      <xdr:spPr>
        <a:xfrm>
          <a:off x="6467475" y="7267575"/>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695325</xdr:colOff>
      <xdr:row>19</xdr:row>
      <xdr:rowOff>9525</xdr:rowOff>
    </xdr:from>
    <xdr:to>
      <xdr:col>9</xdr:col>
      <xdr:colOff>1571625</xdr:colOff>
      <xdr:row>21</xdr:row>
      <xdr:rowOff>0</xdr:rowOff>
    </xdr:to>
    <xdr:sp>
      <xdr:nvSpPr>
        <xdr:cNvPr id="1" name="AutoShape 1"/>
        <xdr:cNvSpPr>
          <a:spLocks/>
        </xdr:cNvSpPr>
      </xdr:nvSpPr>
      <xdr:spPr>
        <a:xfrm>
          <a:off x="5562600" y="3590925"/>
          <a:ext cx="8763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13</xdr:row>
      <xdr:rowOff>9525</xdr:rowOff>
    </xdr:from>
    <xdr:to>
      <xdr:col>2</xdr:col>
      <xdr:colOff>371475</xdr:colOff>
      <xdr:row>14</xdr:row>
      <xdr:rowOff>123825</xdr:rowOff>
    </xdr:to>
    <xdr:sp>
      <xdr:nvSpPr>
        <xdr:cNvPr id="1" name="AutoShape 1"/>
        <xdr:cNvSpPr>
          <a:spLocks/>
        </xdr:cNvSpPr>
      </xdr:nvSpPr>
      <xdr:spPr>
        <a:xfrm>
          <a:off x="1333500" y="217170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14"/>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639</v>
      </c>
      <c r="B1" s="1"/>
      <c r="C1" s="1"/>
      <c r="D1" s="1"/>
      <c r="E1" s="1"/>
      <c r="F1" s="1"/>
    </row>
    <row r="2" spans="1:6" ht="12" customHeight="1">
      <c r="A2" s="1"/>
      <c r="B2" s="1"/>
      <c r="C2" s="1"/>
      <c r="D2" s="1"/>
      <c r="E2" s="1"/>
      <c r="F2" s="1"/>
    </row>
    <row r="3" spans="2:6" ht="12" customHeight="1">
      <c r="B3" s="1" t="s">
        <v>715</v>
      </c>
      <c r="C3" s="1"/>
      <c r="E3" s="1"/>
      <c r="F3" s="1"/>
    </row>
    <row r="4" spans="2:6" ht="12" customHeight="1">
      <c r="B4" s="3" t="s">
        <v>1545</v>
      </c>
      <c r="C4" s="1" t="s">
        <v>251</v>
      </c>
      <c r="E4" s="1"/>
      <c r="F4" s="1"/>
    </row>
    <row r="5" spans="2:3" ht="26.25" customHeight="1">
      <c r="B5" s="3" t="s">
        <v>1546</v>
      </c>
      <c r="C5" s="5" t="s">
        <v>629</v>
      </c>
    </row>
    <row r="6" spans="2:6" ht="12" customHeight="1">
      <c r="B6" s="3" t="s">
        <v>722</v>
      </c>
      <c r="C6" s="5" t="s">
        <v>640</v>
      </c>
      <c r="E6" s="1"/>
      <c r="F6" s="1"/>
    </row>
    <row r="7" spans="2:6" ht="12" customHeight="1">
      <c r="B7" s="3"/>
      <c r="C7" s="5" t="s">
        <v>1538</v>
      </c>
      <c r="E7" s="1"/>
      <c r="F7" s="1"/>
    </row>
    <row r="8" spans="2:6" ht="12" customHeight="1">
      <c r="B8" s="3"/>
      <c r="C8" s="5" t="s">
        <v>630</v>
      </c>
      <c r="E8" s="1"/>
      <c r="F8" s="1"/>
    </row>
    <row r="9" spans="2:6" ht="12" customHeight="1">
      <c r="B9" s="3"/>
      <c r="C9" s="5" t="s">
        <v>1539</v>
      </c>
      <c r="E9" s="1"/>
      <c r="F9" s="1"/>
    </row>
    <row r="10" spans="2:6" ht="12" customHeight="1">
      <c r="B10" s="3"/>
      <c r="C10" s="5" t="s">
        <v>1540</v>
      </c>
      <c r="E10" s="1"/>
      <c r="F10" s="1"/>
    </row>
    <row r="11" spans="2:6" ht="12" customHeight="1">
      <c r="B11" s="3"/>
      <c r="C11" s="5" t="s">
        <v>1541</v>
      </c>
      <c r="E11" s="1"/>
      <c r="F11" s="1"/>
    </row>
    <row r="12" spans="2:6" ht="12" customHeight="1">
      <c r="B12" s="3" t="s">
        <v>1547</v>
      </c>
      <c r="C12" s="4" t="s">
        <v>641</v>
      </c>
      <c r="E12" s="1"/>
      <c r="F12" s="1"/>
    </row>
    <row r="13" spans="2:3" ht="12" customHeight="1">
      <c r="B13" s="3" t="s">
        <v>1548</v>
      </c>
      <c r="C13" s="5" t="s">
        <v>635</v>
      </c>
    </row>
    <row r="14" spans="2:3" ht="12" customHeight="1">
      <c r="B14" s="3"/>
      <c r="C14" s="5" t="s">
        <v>1595</v>
      </c>
    </row>
    <row r="15" spans="2:3" ht="12" customHeight="1">
      <c r="B15" s="3"/>
      <c r="C15" s="5" t="s">
        <v>1549</v>
      </c>
    </row>
    <row r="16" spans="2:3" ht="12" customHeight="1">
      <c r="B16" s="3"/>
      <c r="C16" s="5" t="s">
        <v>631</v>
      </c>
    </row>
    <row r="17" spans="2:3" ht="12" customHeight="1">
      <c r="B17" s="3"/>
      <c r="C17" s="5" t="s">
        <v>642</v>
      </c>
    </row>
    <row r="18" spans="2:3" ht="24.75" customHeight="1">
      <c r="B18" s="3" t="s">
        <v>193</v>
      </c>
      <c r="C18" s="5" t="s">
        <v>632</v>
      </c>
    </row>
    <row r="19" spans="2:3" ht="12">
      <c r="B19" s="3" t="s">
        <v>1550</v>
      </c>
      <c r="C19" s="5" t="s">
        <v>643</v>
      </c>
    </row>
    <row r="20" spans="2:3" ht="12" customHeight="1">
      <c r="B20" s="1"/>
      <c r="C20" s="5"/>
    </row>
    <row r="21" spans="2:6" ht="12" customHeight="1">
      <c r="B21" s="1"/>
      <c r="C21" s="1" t="s">
        <v>644</v>
      </c>
      <c r="F21" s="1"/>
    </row>
    <row r="22" spans="2:6" ht="12">
      <c r="B22" s="1"/>
      <c r="C22" s="1" t="s">
        <v>1579</v>
      </c>
      <c r="E22" s="1"/>
      <c r="F22" s="1"/>
    </row>
    <row r="23" spans="1:6" ht="12">
      <c r="A23" s="1"/>
      <c r="B23" s="1"/>
      <c r="C23" s="1"/>
      <c r="D23" s="1"/>
      <c r="E23" s="1"/>
      <c r="F23" s="1"/>
    </row>
    <row r="24" spans="1:4" ht="12">
      <c r="A24" s="1"/>
      <c r="B24" s="1"/>
      <c r="C24" s="1"/>
      <c r="D24" s="1"/>
    </row>
    <row r="25" spans="2:4" ht="12">
      <c r="B25" s="1" t="s">
        <v>716</v>
      </c>
      <c r="C25" s="1" t="s">
        <v>745</v>
      </c>
      <c r="D25" s="1"/>
    </row>
    <row r="26" ht="12">
      <c r="B26" s="2" t="s">
        <v>1598</v>
      </c>
    </row>
    <row r="27" spans="2:3" ht="12">
      <c r="B27" s="2">
        <v>1</v>
      </c>
      <c r="C27" s="6" t="s">
        <v>651</v>
      </c>
    </row>
    <row r="28" ht="12">
      <c r="C28" s="6"/>
    </row>
    <row r="29" ht="12">
      <c r="B29" s="2" t="s">
        <v>1529</v>
      </c>
    </row>
    <row r="30" spans="2:3" ht="12">
      <c r="B30" s="2">
        <v>2</v>
      </c>
      <c r="C30" s="6" t="s">
        <v>656</v>
      </c>
    </row>
    <row r="31" spans="2:3" ht="12">
      <c r="B31" s="2">
        <v>3</v>
      </c>
      <c r="C31" s="2" t="s">
        <v>659</v>
      </c>
    </row>
    <row r="32" spans="2:3" ht="12">
      <c r="B32" s="2">
        <v>4</v>
      </c>
      <c r="C32" s="2" t="s">
        <v>667</v>
      </c>
    </row>
    <row r="34" ht="12">
      <c r="B34" s="2" t="s">
        <v>1530</v>
      </c>
    </row>
    <row r="35" spans="2:3" ht="12">
      <c r="B35" s="2">
        <v>5</v>
      </c>
      <c r="C35" s="2" t="s">
        <v>628</v>
      </c>
    </row>
    <row r="37" ht="12">
      <c r="B37" s="2" t="s">
        <v>1531</v>
      </c>
    </row>
    <row r="38" spans="2:3" ht="12">
      <c r="B38" s="2">
        <v>6</v>
      </c>
      <c r="C38" s="2" t="s">
        <v>673</v>
      </c>
    </row>
    <row r="39" spans="2:3" ht="12">
      <c r="B39" s="2">
        <v>7</v>
      </c>
      <c r="C39" s="8" t="s">
        <v>674</v>
      </c>
    </row>
    <row r="40" spans="2:3" ht="12">
      <c r="B40" s="2">
        <v>8</v>
      </c>
      <c r="C40" s="2" t="s">
        <v>255</v>
      </c>
    </row>
    <row r="41" spans="2:3" ht="12">
      <c r="B41" s="2">
        <v>9</v>
      </c>
      <c r="C41" s="2" t="s">
        <v>1913</v>
      </c>
    </row>
    <row r="42" ht="12">
      <c r="C42" s="8"/>
    </row>
    <row r="43" ht="12">
      <c r="B43" s="2" t="s">
        <v>1532</v>
      </c>
    </row>
    <row r="44" spans="2:3" ht="12">
      <c r="B44" s="2">
        <v>10</v>
      </c>
      <c r="C44" s="2" t="s">
        <v>195</v>
      </c>
    </row>
    <row r="45" spans="2:3" ht="12">
      <c r="B45" s="2">
        <v>11</v>
      </c>
      <c r="C45" s="6" t="s">
        <v>213</v>
      </c>
    </row>
    <row r="46" ht="12">
      <c r="C46" s="6"/>
    </row>
    <row r="47" ht="12">
      <c r="B47" s="2" t="s">
        <v>1533</v>
      </c>
    </row>
    <row r="48" spans="2:3" ht="12">
      <c r="B48" s="2">
        <v>12</v>
      </c>
      <c r="C48" s="7" t="s">
        <v>1930</v>
      </c>
    </row>
    <row r="49" spans="2:3" ht="12">
      <c r="B49" s="2">
        <v>13</v>
      </c>
      <c r="C49" s="2" t="s">
        <v>1937</v>
      </c>
    </row>
    <row r="50" ht="12">
      <c r="C50" s="6"/>
    </row>
    <row r="51" ht="12">
      <c r="B51" s="2" t="s">
        <v>714</v>
      </c>
    </row>
    <row r="52" spans="2:3" ht="24" customHeight="1">
      <c r="B52" s="2">
        <v>14</v>
      </c>
      <c r="C52" s="7" t="s">
        <v>728</v>
      </c>
    </row>
    <row r="53" spans="2:3" ht="12">
      <c r="B53" s="2">
        <v>15</v>
      </c>
      <c r="C53" s="9" t="s">
        <v>729</v>
      </c>
    </row>
    <row r="55" ht="12">
      <c r="B55" s="2" t="s">
        <v>1534</v>
      </c>
    </row>
    <row r="56" spans="2:3" ht="12">
      <c r="B56" s="2">
        <v>16</v>
      </c>
      <c r="C56" s="2" t="s">
        <v>209</v>
      </c>
    </row>
    <row r="58" ht="12">
      <c r="B58" s="2" t="s">
        <v>216</v>
      </c>
    </row>
    <row r="59" spans="2:3" ht="12">
      <c r="B59" s="2">
        <v>17</v>
      </c>
      <c r="C59" s="2" t="s">
        <v>1210</v>
      </c>
    </row>
    <row r="60" ht="12">
      <c r="C60" s="2" t="s">
        <v>1216</v>
      </c>
    </row>
    <row r="61" spans="2:3" ht="12">
      <c r="B61" s="2">
        <v>18</v>
      </c>
      <c r="C61" s="2" t="s">
        <v>223</v>
      </c>
    </row>
    <row r="62" spans="2:3" ht="12">
      <c r="B62" s="2">
        <v>19</v>
      </c>
      <c r="C62" s="2" t="s">
        <v>1219</v>
      </c>
    </row>
    <row r="64" ht="12">
      <c r="B64" s="2" t="s">
        <v>225</v>
      </c>
    </row>
    <row r="65" ht="12">
      <c r="C65" s="2" t="s">
        <v>1222</v>
      </c>
    </row>
    <row r="66" spans="2:3" ht="12">
      <c r="B66" s="2">
        <v>20</v>
      </c>
      <c r="C66" s="2" t="s">
        <v>1554</v>
      </c>
    </row>
    <row r="67" ht="12">
      <c r="C67" s="2" t="s">
        <v>1223</v>
      </c>
    </row>
    <row r="68" spans="2:3" ht="12">
      <c r="B68" s="2">
        <v>21</v>
      </c>
      <c r="C68" s="2" t="s">
        <v>1554</v>
      </c>
    </row>
    <row r="69" ht="12">
      <c r="C69" s="2" t="s">
        <v>625</v>
      </c>
    </row>
    <row r="70" spans="2:3" ht="12">
      <c r="B70" s="2">
        <v>22</v>
      </c>
      <c r="C70" s="2" t="s">
        <v>1560</v>
      </c>
    </row>
    <row r="72" ht="12">
      <c r="B72" s="2" t="s">
        <v>231</v>
      </c>
    </row>
    <row r="73" spans="2:3" ht="12">
      <c r="B73" s="2">
        <v>23</v>
      </c>
      <c r="C73" s="2" t="s">
        <v>1607</v>
      </c>
    </row>
    <row r="74" spans="2:3" ht="12">
      <c r="B74" s="2">
        <v>24</v>
      </c>
      <c r="C74" s="2" t="s">
        <v>1640</v>
      </c>
    </row>
    <row r="76" ht="12">
      <c r="B76" s="2" t="s">
        <v>1536</v>
      </c>
    </row>
    <row r="77" spans="2:3" ht="12">
      <c r="B77" s="2">
        <v>25</v>
      </c>
      <c r="C77" s="2" t="s">
        <v>704</v>
      </c>
    </row>
    <row r="78" spans="2:3" ht="12">
      <c r="B78" s="2">
        <v>26</v>
      </c>
      <c r="C78" s="2" t="s">
        <v>965</v>
      </c>
    </row>
    <row r="80" ht="12">
      <c r="B80" s="2" t="s">
        <v>712</v>
      </c>
    </row>
    <row r="81" ht="12">
      <c r="C81" s="2" t="s">
        <v>969</v>
      </c>
    </row>
    <row r="82" spans="2:3" ht="12">
      <c r="B82" s="2">
        <v>27</v>
      </c>
      <c r="C82" s="2" t="s">
        <v>706</v>
      </c>
    </row>
    <row r="83" spans="2:3" ht="12">
      <c r="B83" s="2">
        <v>28</v>
      </c>
      <c r="C83" s="2" t="s">
        <v>970</v>
      </c>
    </row>
    <row r="85" ht="12">
      <c r="B85" s="2" t="s">
        <v>232</v>
      </c>
    </row>
    <row r="86" spans="2:3" ht="11.25" customHeight="1">
      <c r="B86" s="2">
        <v>29</v>
      </c>
      <c r="C86" s="2" t="s">
        <v>7</v>
      </c>
    </row>
    <row r="88" ht="12">
      <c r="B88" s="2" t="s">
        <v>691</v>
      </c>
    </row>
    <row r="89" ht="12">
      <c r="C89" s="2" t="s">
        <v>28</v>
      </c>
    </row>
    <row r="90" spans="2:3" ht="12">
      <c r="B90" s="2">
        <v>30</v>
      </c>
      <c r="C90" s="2" t="s">
        <v>29</v>
      </c>
    </row>
    <row r="92" ht="12">
      <c r="B92" s="2" t="s">
        <v>713</v>
      </c>
    </row>
    <row r="93" ht="12">
      <c r="C93" s="2" t="s">
        <v>41</v>
      </c>
    </row>
    <row r="94" spans="2:3" ht="12">
      <c r="B94" s="2">
        <v>31</v>
      </c>
      <c r="C94" s="2" t="s">
        <v>698</v>
      </c>
    </row>
    <row r="95" spans="2:3" ht="12">
      <c r="B95" s="2">
        <v>32</v>
      </c>
      <c r="C95" s="10" t="s">
        <v>44</v>
      </c>
    </row>
    <row r="97" ht="12">
      <c r="B97" s="2" t="s">
        <v>702</v>
      </c>
    </row>
    <row r="98" spans="2:3" ht="12">
      <c r="B98" s="2">
        <v>33</v>
      </c>
      <c r="C98" s="2" t="s">
        <v>1942</v>
      </c>
    </row>
    <row r="99" spans="2:3" ht="12">
      <c r="B99" s="2">
        <v>34</v>
      </c>
      <c r="C99" s="2" t="s">
        <v>55</v>
      </c>
    </row>
    <row r="102" ht="12">
      <c r="B102" s="2" t="s">
        <v>208</v>
      </c>
    </row>
    <row r="103" spans="2:3" ht="12">
      <c r="B103" s="2">
        <v>35</v>
      </c>
      <c r="C103" s="2" t="s">
        <v>1953</v>
      </c>
    </row>
    <row r="104" spans="2:3" ht="12">
      <c r="B104" s="2">
        <v>36</v>
      </c>
      <c r="C104" s="2" t="s">
        <v>1954</v>
      </c>
    </row>
    <row r="106" ht="12">
      <c r="B106" s="2" t="s">
        <v>1537</v>
      </c>
    </row>
    <row r="107" ht="12">
      <c r="C107" s="2" t="s">
        <v>689</v>
      </c>
    </row>
    <row r="108" spans="2:3" ht="12">
      <c r="B108" s="2">
        <v>37</v>
      </c>
      <c r="C108" s="2" t="s">
        <v>181</v>
      </c>
    </row>
    <row r="110" ht="12">
      <c r="B110" s="2" t="s">
        <v>1605</v>
      </c>
    </row>
    <row r="111" ht="12">
      <c r="C111" s="2" t="s">
        <v>1606</v>
      </c>
    </row>
    <row r="112" spans="2:3" ht="12">
      <c r="B112" s="2">
        <v>38</v>
      </c>
      <c r="C112" s="2" t="s">
        <v>184</v>
      </c>
    </row>
    <row r="113" ht="12">
      <c r="C113" s="2" t="s">
        <v>185</v>
      </c>
    </row>
    <row r="114" spans="2:3" ht="12">
      <c r="B114" s="2">
        <v>39</v>
      </c>
      <c r="C114" s="2" t="s">
        <v>1614</v>
      </c>
    </row>
  </sheetData>
  <printOptions/>
  <pageMargins left="0.75" right="0.75" top="1" bottom="1" header="0.512" footer="0.512"/>
  <pageSetup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dimension ref="B2:AI407"/>
  <sheetViews>
    <sheetView workbookViewId="0" topLeftCell="A1">
      <selection activeCell="A1" sqref="A1"/>
    </sheetView>
  </sheetViews>
  <sheetFormatPr defaultColWidth="9.00390625" defaultRowHeight="13.5"/>
  <cols>
    <col min="1" max="1" width="2.625" style="351" customWidth="1"/>
    <col min="2" max="2" width="12.75390625" style="439" customWidth="1"/>
    <col min="3" max="3" width="10.375" style="351" bestFit="1" customWidth="1"/>
    <col min="4" max="7" width="10.25390625" style="351" customWidth="1"/>
    <col min="8" max="8" width="9.25390625" style="351" customWidth="1"/>
    <col min="9" max="9" width="8.875" style="351" customWidth="1"/>
    <col min="10" max="10" width="8.125" style="351" bestFit="1" customWidth="1"/>
    <col min="11" max="11" width="6.75390625" style="351" customWidth="1"/>
    <col min="12" max="12" width="9.00390625" style="351" customWidth="1"/>
    <col min="13" max="13" width="6.75390625" style="351" customWidth="1"/>
    <col min="14" max="14" width="8.375" style="351" customWidth="1"/>
    <col min="15" max="15" width="9.25390625" style="351" bestFit="1" customWidth="1"/>
    <col min="16" max="16" width="6.75390625" style="351" customWidth="1"/>
    <col min="17" max="17" width="7.875" style="351" customWidth="1"/>
    <col min="18" max="22" width="8.125" style="351" bestFit="1" customWidth="1"/>
    <col min="23" max="25" width="6.75390625" style="351" customWidth="1"/>
    <col min="26" max="27" width="8.50390625" style="351" customWidth="1"/>
    <col min="28" max="28" width="7.75390625" style="351" customWidth="1"/>
    <col min="29" max="32" width="9.875" style="351" customWidth="1"/>
    <col min="33" max="33" width="10.125" style="351" customWidth="1"/>
    <col min="34" max="34" width="12.375" style="351" customWidth="1"/>
    <col min="35" max="16384" width="6.75390625" style="351" customWidth="1"/>
  </cols>
  <sheetData>
    <row r="2" spans="2:9" ht="14.25">
      <c r="B2" s="352" t="s">
        <v>995</v>
      </c>
      <c r="C2" s="353"/>
      <c r="E2" s="353"/>
      <c r="G2" s="353"/>
      <c r="H2" s="353"/>
      <c r="I2" s="353"/>
    </row>
    <row r="3" spans="2:34" ht="12.75" thickBot="1">
      <c r="B3" s="354"/>
      <c r="C3" s="353"/>
      <c r="D3" s="353"/>
      <c r="E3" s="353"/>
      <c r="F3" s="353"/>
      <c r="G3" s="353"/>
      <c r="H3" s="353"/>
      <c r="I3" s="353"/>
      <c r="AB3" s="355" t="s">
        <v>338</v>
      </c>
      <c r="AH3" s="355" t="s">
        <v>339</v>
      </c>
    </row>
    <row r="4" spans="2:34" ht="27" customHeight="1" thickTop="1">
      <c r="B4" s="356" t="s">
        <v>340</v>
      </c>
      <c r="C4" s="357" t="s">
        <v>269</v>
      </c>
      <c r="D4" s="1462" t="s">
        <v>341</v>
      </c>
      <c r="E4" s="1463"/>
      <c r="F4" s="1463"/>
      <c r="G4" s="1463"/>
      <c r="H4" s="1463"/>
      <c r="I4" s="1463"/>
      <c r="J4" s="1463"/>
      <c r="K4" s="1463"/>
      <c r="L4" s="1463"/>
      <c r="M4" s="1463"/>
      <c r="N4" s="1463"/>
      <c r="O4" s="1463"/>
      <c r="P4" s="358"/>
      <c r="Q4" s="1398" t="s">
        <v>342</v>
      </c>
      <c r="R4" s="1362"/>
      <c r="S4" s="1362"/>
      <c r="T4" s="1362"/>
      <c r="U4" s="1362"/>
      <c r="V4" s="1362"/>
      <c r="W4" s="1362"/>
      <c r="X4" s="1362"/>
      <c r="Y4" s="1399"/>
      <c r="Z4" s="360" t="s">
        <v>343</v>
      </c>
      <c r="AA4" s="1367" t="s">
        <v>344</v>
      </c>
      <c r="AB4" s="1367"/>
      <c r="AC4" s="1398" t="s">
        <v>345</v>
      </c>
      <c r="AD4" s="1399"/>
      <c r="AE4" s="1398" t="s">
        <v>346</v>
      </c>
      <c r="AF4" s="1399"/>
      <c r="AG4" s="361" t="s">
        <v>977</v>
      </c>
      <c r="AH4" s="359"/>
    </row>
    <row r="5" spans="2:34" ht="21" customHeight="1">
      <c r="B5" s="362"/>
      <c r="C5" s="363" t="s">
        <v>270</v>
      </c>
      <c r="D5" s="364" t="s">
        <v>271</v>
      </c>
      <c r="E5" s="1368" t="s">
        <v>272</v>
      </c>
      <c r="F5" s="365" t="s">
        <v>978</v>
      </c>
      <c r="G5" s="1368" t="s">
        <v>273</v>
      </c>
      <c r="H5" s="1363" t="s">
        <v>979</v>
      </c>
      <c r="I5" s="1364"/>
      <c r="J5" s="1364"/>
      <c r="K5" s="1365"/>
      <c r="L5" s="1386" t="s">
        <v>274</v>
      </c>
      <c r="M5" s="1386" t="s">
        <v>275</v>
      </c>
      <c r="N5" s="365" t="s">
        <v>980</v>
      </c>
      <c r="O5" s="366" t="s">
        <v>981</v>
      </c>
      <c r="P5" s="367" t="s">
        <v>276</v>
      </c>
      <c r="Q5" s="364" t="s">
        <v>271</v>
      </c>
      <c r="R5" s="1386" t="s">
        <v>277</v>
      </c>
      <c r="S5" s="1464" t="s">
        <v>278</v>
      </c>
      <c r="T5" s="368"/>
      <c r="U5" s="369" t="s">
        <v>279</v>
      </c>
      <c r="V5" s="368"/>
      <c r="W5" s="1464" t="s">
        <v>280</v>
      </c>
      <c r="X5" s="369"/>
      <c r="Y5" s="364" t="s">
        <v>764</v>
      </c>
      <c r="Z5" s="367" t="s">
        <v>281</v>
      </c>
      <c r="AA5" s="364" t="s">
        <v>982</v>
      </c>
      <c r="AB5" s="1368" t="s">
        <v>282</v>
      </c>
      <c r="AC5" s="364" t="s">
        <v>269</v>
      </c>
      <c r="AD5" s="364" t="s">
        <v>283</v>
      </c>
      <c r="AE5" s="364" t="s">
        <v>269</v>
      </c>
      <c r="AF5" s="364" t="s">
        <v>283</v>
      </c>
      <c r="AG5" s="364" t="s">
        <v>269</v>
      </c>
      <c r="AH5" s="364" t="s">
        <v>283</v>
      </c>
    </row>
    <row r="6" spans="2:34" ht="21" customHeight="1">
      <c r="B6" s="370" t="s">
        <v>983</v>
      </c>
      <c r="C6" s="371" t="s">
        <v>284</v>
      </c>
      <c r="D6" s="372" t="s">
        <v>285</v>
      </c>
      <c r="E6" s="1369"/>
      <c r="F6" s="370" t="s">
        <v>286</v>
      </c>
      <c r="G6" s="1369"/>
      <c r="H6" s="373" t="s">
        <v>984</v>
      </c>
      <c r="I6" s="373" t="s">
        <v>287</v>
      </c>
      <c r="J6" s="373" t="s">
        <v>288</v>
      </c>
      <c r="K6" s="373" t="s">
        <v>289</v>
      </c>
      <c r="L6" s="1387"/>
      <c r="M6" s="1387"/>
      <c r="N6" s="374" t="s">
        <v>290</v>
      </c>
      <c r="O6" s="375" t="s">
        <v>985</v>
      </c>
      <c r="P6" s="372" t="s">
        <v>291</v>
      </c>
      <c r="Q6" s="372" t="s">
        <v>292</v>
      </c>
      <c r="R6" s="1366"/>
      <c r="S6" s="1466"/>
      <c r="T6" s="376" t="s">
        <v>293</v>
      </c>
      <c r="U6" s="377"/>
      <c r="V6" s="376" t="s">
        <v>294</v>
      </c>
      <c r="W6" s="1465"/>
      <c r="X6" s="378" t="s">
        <v>295</v>
      </c>
      <c r="Y6" s="372" t="s">
        <v>296</v>
      </c>
      <c r="Z6" s="367" t="s">
        <v>297</v>
      </c>
      <c r="AA6" s="372" t="s">
        <v>986</v>
      </c>
      <c r="AB6" s="1369"/>
      <c r="AC6" s="372" t="s">
        <v>270</v>
      </c>
      <c r="AD6" s="372" t="s">
        <v>298</v>
      </c>
      <c r="AE6" s="372" t="s">
        <v>270</v>
      </c>
      <c r="AF6" s="372" t="s">
        <v>298</v>
      </c>
      <c r="AG6" s="372" t="s">
        <v>270</v>
      </c>
      <c r="AH6" s="372" t="s">
        <v>298</v>
      </c>
    </row>
    <row r="7" spans="2:35" ht="12">
      <c r="B7" s="379" t="s">
        <v>987</v>
      </c>
      <c r="C7" s="380">
        <v>298779</v>
      </c>
      <c r="D7" s="381">
        <v>252769</v>
      </c>
      <c r="E7" s="381">
        <v>145317</v>
      </c>
      <c r="F7" s="381">
        <v>2416</v>
      </c>
      <c r="G7" s="381">
        <v>1266</v>
      </c>
      <c r="H7" s="382">
        <v>38819</v>
      </c>
      <c r="I7" s="381">
        <v>23358</v>
      </c>
      <c r="J7" s="381">
        <v>10505</v>
      </c>
      <c r="K7" s="381">
        <v>4956</v>
      </c>
      <c r="L7" s="381">
        <v>57021</v>
      </c>
      <c r="M7" s="381">
        <v>2827</v>
      </c>
      <c r="N7" s="383">
        <v>2834</v>
      </c>
      <c r="O7" s="384">
        <v>2269</v>
      </c>
      <c r="P7" s="384">
        <v>857</v>
      </c>
      <c r="Q7" s="384">
        <v>45048</v>
      </c>
      <c r="R7" s="384">
        <v>13394</v>
      </c>
      <c r="S7" s="385">
        <v>11609</v>
      </c>
      <c r="T7" s="385">
        <v>10071</v>
      </c>
      <c r="U7" s="385">
        <v>15705</v>
      </c>
      <c r="V7" s="385">
        <v>14372</v>
      </c>
      <c r="W7" s="386">
        <v>4269</v>
      </c>
      <c r="X7" s="387">
        <v>2849</v>
      </c>
      <c r="Y7" s="387">
        <v>71</v>
      </c>
      <c r="Z7" s="384">
        <v>105</v>
      </c>
      <c r="AA7" s="388">
        <v>51.8</v>
      </c>
      <c r="AB7" s="385">
        <v>154827</v>
      </c>
      <c r="AC7" s="385">
        <v>3622</v>
      </c>
      <c r="AD7" s="385">
        <v>1877</v>
      </c>
      <c r="AE7" s="385">
        <v>218</v>
      </c>
      <c r="AF7" s="385">
        <v>113</v>
      </c>
      <c r="AG7" s="385">
        <v>4597</v>
      </c>
      <c r="AH7" s="389">
        <v>2382</v>
      </c>
      <c r="AI7" s="135"/>
    </row>
    <row r="8" spans="2:35" s="390" customFormat="1" ht="11.25">
      <c r="B8" s="391" t="s">
        <v>988</v>
      </c>
      <c r="C8" s="392">
        <f>SUM(C15:C58)</f>
        <v>298792</v>
      </c>
      <c r="D8" s="392">
        <f>SUM(D15:D58)</f>
        <v>257482</v>
      </c>
      <c r="E8" s="392">
        <f>SUM(E15:E58)</f>
        <v>155117</v>
      </c>
      <c r="F8" s="392">
        <f>SUM(F15:F58)</f>
        <v>1903</v>
      </c>
      <c r="G8" s="392">
        <v>889</v>
      </c>
      <c r="H8" s="392">
        <f aca="true" t="shared" si="0" ref="H8:O8">SUM(H15:H58)</f>
        <v>35698</v>
      </c>
      <c r="I8" s="392">
        <f t="shared" si="0"/>
        <v>22780</v>
      </c>
      <c r="J8" s="392">
        <f t="shared" si="0"/>
        <v>9182</v>
      </c>
      <c r="K8" s="392">
        <f t="shared" si="0"/>
        <v>3736</v>
      </c>
      <c r="L8" s="392">
        <f t="shared" si="0"/>
        <v>55544</v>
      </c>
      <c r="M8" s="392">
        <f t="shared" si="0"/>
        <v>2910</v>
      </c>
      <c r="N8" s="392">
        <f t="shared" si="0"/>
        <v>3006</v>
      </c>
      <c r="O8" s="392">
        <f t="shared" si="0"/>
        <v>2415</v>
      </c>
      <c r="P8" s="392">
        <v>529</v>
      </c>
      <c r="Q8" s="392">
        <f>SUM(Q15:Q58)</f>
        <v>40661</v>
      </c>
      <c r="R8" s="392">
        <f>SUM(R15:R58)</f>
        <v>11472</v>
      </c>
      <c r="S8" s="392">
        <v>11410</v>
      </c>
      <c r="T8" s="392">
        <v>10271</v>
      </c>
      <c r="U8" s="392">
        <v>14288</v>
      </c>
      <c r="V8" s="392">
        <v>13423</v>
      </c>
      <c r="W8" s="392">
        <f>SUM(W15:W58)</f>
        <v>3431</v>
      </c>
      <c r="X8" s="392">
        <f>SUM(X15:X58)</f>
        <v>2294</v>
      </c>
      <c r="Y8" s="392">
        <f>SUM(Y15:Y58)</f>
        <v>60</v>
      </c>
      <c r="Z8" s="392">
        <f>SUM(Z15:Z58)</f>
        <v>120</v>
      </c>
      <c r="AA8" s="393">
        <v>50.1</v>
      </c>
      <c r="AB8" s="394">
        <f>SUM(AB15:AB58)</f>
        <v>149732</v>
      </c>
      <c r="AC8" s="394">
        <v>3666</v>
      </c>
      <c r="AD8" s="394">
        <v>1837</v>
      </c>
      <c r="AE8" s="394">
        <v>220</v>
      </c>
      <c r="AF8" s="394">
        <v>110</v>
      </c>
      <c r="AG8" s="394">
        <v>4597</v>
      </c>
      <c r="AH8" s="395">
        <v>2304</v>
      </c>
      <c r="AI8" s="396"/>
    </row>
    <row r="9" spans="2:35" s="390" customFormat="1" ht="11.25">
      <c r="B9" s="391"/>
      <c r="C9" s="396"/>
      <c r="D9" s="397"/>
      <c r="E9" s="398"/>
      <c r="F9" s="398"/>
      <c r="G9" s="398"/>
      <c r="H9" s="399"/>
      <c r="I9" s="398"/>
      <c r="J9" s="398"/>
      <c r="K9" s="398"/>
      <c r="L9" s="398"/>
      <c r="M9" s="398"/>
      <c r="N9" s="398"/>
      <c r="O9" s="398"/>
      <c r="P9" s="397"/>
      <c r="Q9" s="397"/>
      <c r="R9" s="398"/>
      <c r="S9" s="397"/>
      <c r="T9" s="397"/>
      <c r="U9" s="397"/>
      <c r="V9" s="397"/>
      <c r="W9" s="400"/>
      <c r="X9" s="400"/>
      <c r="Y9" s="400"/>
      <c r="Z9" s="397"/>
      <c r="AA9" s="401"/>
      <c r="AB9" s="397"/>
      <c r="AC9" s="397"/>
      <c r="AD9" s="397"/>
      <c r="AE9" s="397"/>
      <c r="AF9" s="397"/>
      <c r="AG9" s="397"/>
      <c r="AH9" s="402"/>
      <c r="AI9" s="396"/>
    </row>
    <row r="10" spans="2:34" s="390" customFormat="1" ht="11.25">
      <c r="B10" s="403" t="s">
        <v>989</v>
      </c>
      <c r="C10" s="394">
        <v>118765</v>
      </c>
      <c r="D10" s="394">
        <v>105969</v>
      </c>
      <c r="E10" s="394">
        <v>36702</v>
      </c>
      <c r="F10" s="394">
        <v>556</v>
      </c>
      <c r="G10" s="394">
        <v>269</v>
      </c>
      <c r="H10" s="404">
        <v>17726</v>
      </c>
      <c r="I10" s="394">
        <v>11728</v>
      </c>
      <c r="J10" s="394">
        <v>4567</v>
      </c>
      <c r="K10" s="394">
        <v>1431</v>
      </c>
      <c r="L10" s="394">
        <v>45636</v>
      </c>
      <c r="M10" s="394">
        <v>2011</v>
      </c>
      <c r="N10" s="405">
        <v>1743</v>
      </c>
      <c r="O10" s="394">
        <v>1326</v>
      </c>
      <c r="P10" s="394">
        <v>249</v>
      </c>
      <c r="Q10" s="394">
        <v>12428</v>
      </c>
      <c r="R10" s="394">
        <v>3673</v>
      </c>
      <c r="S10" s="394">
        <v>5024</v>
      </c>
      <c r="T10" s="394">
        <v>4503</v>
      </c>
      <c r="U10" s="394">
        <v>2594</v>
      </c>
      <c r="V10" s="394">
        <v>2344</v>
      </c>
      <c r="W10" s="405">
        <v>1090</v>
      </c>
      <c r="X10" s="406">
        <v>859</v>
      </c>
      <c r="Y10" s="405">
        <v>47</v>
      </c>
      <c r="Z10" s="405">
        <v>119</v>
      </c>
      <c r="AA10" s="407">
        <v>54.3</v>
      </c>
      <c r="AB10" s="408">
        <v>64501</v>
      </c>
      <c r="AC10" s="394">
        <v>3305</v>
      </c>
      <c r="AD10" s="394">
        <v>1795</v>
      </c>
      <c r="AE10" s="394">
        <v>280</v>
      </c>
      <c r="AF10" s="394">
        <v>152</v>
      </c>
      <c r="AG10" s="394">
        <v>2725</v>
      </c>
      <c r="AH10" s="395">
        <v>1480</v>
      </c>
    </row>
    <row r="11" spans="2:34" s="390" customFormat="1" ht="11.25">
      <c r="B11" s="403" t="s">
        <v>990</v>
      </c>
      <c r="C11" s="394">
        <v>31776</v>
      </c>
      <c r="D11" s="394">
        <v>26658</v>
      </c>
      <c r="E11" s="394">
        <v>23367</v>
      </c>
      <c r="F11" s="394">
        <v>150</v>
      </c>
      <c r="G11" s="394">
        <v>89</v>
      </c>
      <c r="H11" s="404">
        <v>2272</v>
      </c>
      <c r="I11" s="394">
        <v>1108</v>
      </c>
      <c r="J11" s="394">
        <v>868</v>
      </c>
      <c r="K11" s="394">
        <v>296</v>
      </c>
      <c r="L11" s="394">
        <v>79</v>
      </c>
      <c r="M11" s="394">
        <v>198</v>
      </c>
      <c r="N11" s="405">
        <v>252</v>
      </c>
      <c r="O11" s="394">
        <v>251</v>
      </c>
      <c r="P11" s="394">
        <v>56</v>
      </c>
      <c r="Q11" s="394">
        <v>5062</v>
      </c>
      <c r="R11" s="394">
        <v>2966</v>
      </c>
      <c r="S11" s="394">
        <v>1271</v>
      </c>
      <c r="T11" s="394">
        <v>1130</v>
      </c>
      <c r="U11" s="394">
        <v>630</v>
      </c>
      <c r="V11" s="394">
        <v>551</v>
      </c>
      <c r="W11" s="405">
        <v>195</v>
      </c>
      <c r="X11" s="406">
        <v>35</v>
      </c>
      <c r="Y11" s="405">
        <v>0</v>
      </c>
      <c r="Z11" s="405">
        <v>0</v>
      </c>
      <c r="AA11" s="407">
        <v>47.3</v>
      </c>
      <c r="AB11" s="408">
        <v>15039</v>
      </c>
      <c r="AC11" s="394">
        <v>3337</v>
      </c>
      <c r="AD11" s="394">
        <v>1579</v>
      </c>
      <c r="AE11" s="394">
        <v>163</v>
      </c>
      <c r="AF11" s="394">
        <v>77</v>
      </c>
      <c r="AG11" s="394">
        <v>3719</v>
      </c>
      <c r="AH11" s="395">
        <v>1760</v>
      </c>
    </row>
    <row r="12" spans="2:34" s="390" customFormat="1" ht="11.25">
      <c r="B12" s="403" t="s">
        <v>991</v>
      </c>
      <c r="C12" s="394">
        <v>57102</v>
      </c>
      <c r="D12" s="394">
        <v>47577</v>
      </c>
      <c r="E12" s="394">
        <v>33755</v>
      </c>
      <c r="F12" s="394">
        <v>366</v>
      </c>
      <c r="G12" s="394">
        <v>178</v>
      </c>
      <c r="H12" s="404">
        <v>4754</v>
      </c>
      <c r="I12" s="394">
        <v>2713</v>
      </c>
      <c r="J12" s="394">
        <v>1571</v>
      </c>
      <c r="K12" s="394">
        <v>470</v>
      </c>
      <c r="L12" s="394">
        <v>7126</v>
      </c>
      <c r="M12" s="394">
        <v>165</v>
      </c>
      <c r="N12" s="405">
        <v>777</v>
      </c>
      <c r="O12" s="394">
        <v>456</v>
      </c>
      <c r="P12" s="394">
        <v>168</v>
      </c>
      <c r="Q12" s="394">
        <v>9356</v>
      </c>
      <c r="R12" s="394">
        <v>2537</v>
      </c>
      <c r="S12" s="394">
        <v>3906</v>
      </c>
      <c r="T12" s="394">
        <v>3611</v>
      </c>
      <c r="U12" s="394">
        <v>2784</v>
      </c>
      <c r="V12" s="394">
        <v>2378</v>
      </c>
      <c r="W12" s="405">
        <v>129</v>
      </c>
      <c r="X12" s="406">
        <v>61</v>
      </c>
      <c r="Y12" s="394">
        <v>0</v>
      </c>
      <c r="Z12" s="405">
        <v>1</v>
      </c>
      <c r="AA12" s="407">
        <v>48.5</v>
      </c>
      <c r="AB12" s="408">
        <v>27689</v>
      </c>
      <c r="AC12" s="394">
        <v>3243</v>
      </c>
      <c r="AD12" s="394">
        <v>1573</v>
      </c>
      <c r="AE12" s="394">
        <v>198</v>
      </c>
      <c r="AF12" s="394">
        <v>96</v>
      </c>
      <c r="AG12" s="394">
        <v>3045</v>
      </c>
      <c r="AH12" s="395">
        <v>1477</v>
      </c>
    </row>
    <row r="13" spans="2:34" s="390" customFormat="1" ht="11.25">
      <c r="B13" s="403" t="s">
        <v>992</v>
      </c>
      <c r="C13" s="394">
        <v>91149</v>
      </c>
      <c r="D13" s="394">
        <v>77278</v>
      </c>
      <c r="E13" s="394">
        <v>61293</v>
      </c>
      <c r="F13" s="394">
        <v>831</v>
      </c>
      <c r="G13" s="394">
        <v>353</v>
      </c>
      <c r="H13" s="404">
        <v>10946</v>
      </c>
      <c r="I13" s="394">
        <v>7231</v>
      </c>
      <c r="J13" s="394">
        <v>2176</v>
      </c>
      <c r="K13" s="394">
        <v>1539</v>
      </c>
      <c r="L13" s="394">
        <v>2703</v>
      </c>
      <c r="M13" s="394">
        <v>536</v>
      </c>
      <c r="N13" s="405">
        <v>234</v>
      </c>
      <c r="O13" s="394">
        <v>382</v>
      </c>
      <c r="P13" s="394">
        <v>56</v>
      </c>
      <c r="Q13" s="394">
        <v>13815</v>
      </c>
      <c r="R13" s="394">
        <v>2296</v>
      </c>
      <c r="S13" s="394">
        <v>1209</v>
      </c>
      <c r="T13" s="394">
        <v>1027</v>
      </c>
      <c r="U13" s="394">
        <v>8280</v>
      </c>
      <c r="V13" s="394">
        <v>8150</v>
      </c>
      <c r="W13" s="405">
        <v>2017</v>
      </c>
      <c r="X13" s="406">
        <v>1339</v>
      </c>
      <c r="Y13" s="405">
        <v>13</v>
      </c>
      <c r="Z13" s="405">
        <v>0</v>
      </c>
      <c r="AA13" s="407">
        <v>46.6</v>
      </c>
      <c r="AB13" s="408">
        <v>42503</v>
      </c>
      <c r="AC13" s="394">
        <v>4355</v>
      </c>
      <c r="AD13" s="394">
        <v>2031</v>
      </c>
      <c r="AE13" s="394">
        <v>201</v>
      </c>
      <c r="AF13" s="394">
        <v>94</v>
      </c>
      <c r="AG13" s="394">
        <v>3794</v>
      </c>
      <c r="AH13" s="395">
        <v>1769</v>
      </c>
    </row>
    <row r="14" spans="2:34" ht="12">
      <c r="B14" s="409"/>
      <c r="C14" s="386"/>
      <c r="D14" s="410"/>
      <c r="E14" s="410"/>
      <c r="F14" s="410"/>
      <c r="G14" s="410"/>
      <c r="H14" s="411"/>
      <c r="I14" s="412"/>
      <c r="J14" s="412"/>
      <c r="K14" s="412"/>
      <c r="L14" s="410"/>
      <c r="M14" s="410"/>
      <c r="N14" s="413"/>
      <c r="O14" s="410"/>
      <c r="P14" s="410"/>
      <c r="Q14" s="386"/>
      <c r="R14" s="386"/>
      <c r="S14" s="414"/>
      <c r="T14" s="412"/>
      <c r="U14" s="410"/>
      <c r="V14" s="412"/>
      <c r="W14" s="387"/>
      <c r="X14" s="415"/>
      <c r="Y14" s="387"/>
      <c r="Z14" s="413"/>
      <c r="AA14" s="416"/>
      <c r="AB14" s="414"/>
      <c r="AC14" s="412"/>
      <c r="AD14" s="410"/>
      <c r="AE14" s="412"/>
      <c r="AF14" s="386"/>
      <c r="AG14" s="417"/>
      <c r="AH14" s="418"/>
    </row>
    <row r="15" spans="2:34" ht="12">
      <c r="B15" s="419" t="s">
        <v>299</v>
      </c>
      <c r="C15" s="386">
        <v>21476</v>
      </c>
      <c r="D15" s="386">
        <v>19438</v>
      </c>
      <c r="E15" s="386">
        <v>6373</v>
      </c>
      <c r="F15" s="386">
        <v>66</v>
      </c>
      <c r="G15" s="386">
        <v>55</v>
      </c>
      <c r="H15" s="411">
        <v>6726</v>
      </c>
      <c r="I15" s="412">
        <v>3921</v>
      </c>
      <c r="J15" s="412">
        <v>2375</v>
      </c>
      <c r="K15" s="412">
        <v>430</v>
      </c>
      <c r="L15" s="386">
        <v>5225</v>
      </c>
      <c r="M15" s="386">
        <v>648</v>
      </c>
      <c r="N15" s="387">
        <v>131</v>
      </c>
      <c r="O15" s="386">
        <v>214</v>
      </c>
      <c r="P15" s="387">
        <v>23</v>
      </c>
      <c r="Q15" s="386">
        <v>2015</v>
      </c>
      <c r="R15" s="386">
        <v>669</v>
      </c>
      <c r="S15" s="387">
        <v>948</v>
      </c>
      <c r="T15" s="387">
        <v>843</v>
      </c>
      <c r="U15" s="387">
        <v>325</v>
      </c>
      <c r="V15" s="420">
        <v>296</v>
      </c>
      <c r="W15" s="387">
        <v>65</v>
      </c>
      <c r="X15" s="415">
        <v>33</v>
      </c>
      <c r="Y15" s="387">
        <v>8</v>
      </c>
      <c r="Z15" s="387">
        <v>0</v>
      </c>
      <c r="AA15" s="421">
        <v>56.3</v>
      </c>
      <c r="AB15" s="414">
        <v>12099</v>
      </c>
      <c r="AC15" s="412">
        <v>2988</v>
      </c>
      <c r="AD15" s="410">
        <v>1683</v>
      </c>
      <c r="AE15" s="412">
        <v>316</v>
      </c>
      <c r="AF15" s="386">
        <v>178</v>
      </c>
      <c r="AG15" s="417">
        <v>2445</v>
      </c>
      <c r="AH15" s="418">
        <v>1377</v>
      </c>
    </row>
    <row r="16" spans="2:34" ht="12">
      <c r="B16" s="419" t="s">
        <v>300</v>
      </c>
      <c r="C16" s="386">
        <v>9513</v>
      </c>
      <c r="D16" s="386">
        <v>8248</v>
      </c>
      <c r="E16" s="386">
        <v>6114</v>
      </c>
      <c r="F16" s="386">
        <v>93</v>
      </c>
      <c r="G16" s="386">
        <v>44</v>
      </c>
      <c r="H16" s="411">
        <v>1189</v>
      </c>
      <c r="I16" s="412">
        <v>665</v>
      </c>
      <c r="J16" s="412">
        <v>402</v>
      </c>
      <c r="K16" s="412">
        <v>122</v>
      </c>
      <c r="L16" s="386">
        <v>577</v>
      </c>
      <c r="M16" s="386">
        <v>19</v>
      </c>
      <c r="N16" s="387">
        <v>152</v>
      </c>
      <c r="O16" s="386">
        <v>60</v>
      </c>
      <c r="P16" s="387" t="s">
        <v>993</v>
      </c>
      <c r="Q16" s="386">
        <v>1265</v>
      </c>
      <c r="R16" s="386">
        <v>379</v>
      </c>
      <c r="S16" s="387">
        <v>257</v>
      </c>
      <c r="T16" s="387">
        <v>239</v>
      </c>
      <c r="U16" s="387">
        <v>579</v>
      </c>
      <c r="V16" s="420">
        <v>512</v>
      </c>
      <c r="W16" s="387">
        <v>50</v>
      </c>
      <c r="X16" s="415">
        <v>9</v>
      </c>
      <c r="Y16" s="386">
        <v>0</v>
      </c>
      <c r="Z16" s="387">
        <v>0</v>
      </c>
      <c r="AA16" s="421">
        <v>48.9</v>
      </c>
      <c r="AB16" s="414">
        <v>4650</v>
      </c>
      <c r="AC16" s="412">
        <v>3082</v>
      </c>
      <c r="AD16" s="410">
        <v>1506</v>
      </c>
      <c r="AE16" s="412">
        <v>180</v>
      </c>
      <c r="AF16" s="386">
        <v>88</v>
      </c>
      <c r="AG16" s="417">
        <v>2846</v>
      </c>
      <c r="AH16" s="418">
        <v>1391</v>
      </c>
    </row>
    <row r="17" spans="2:34" ht="12">
      <c r="B17" s="419" t="s">
        <v>301</v>
      </c>
      <c r="C17" s="386">
        <v>15302</v>
      </c>
      <c r="D17" s="386">
        <v>13735</v>
      </c>
      <c r="E17" s="386">
        <v>10558</v>
      </c>
      <c r="F17" s="386">
        <v>122</v>
      </c>
      <c r="G17" s="386">
        <v>48</v>
      </c>
      <c r="H17" s="411">
        <v>2554</v>
      </c>
      <c r="I17" s="412">
        <v>2094</v>
      </c>
      <c r="J17" s="412">
        <v>301</v>
      </c>
      <c r="K17" s="412">
        <v>159</v>
      </c>
      <c r="L17" s="386">
        <v>332</v>
      </c>
      <c r="M17" s="386">
        <v>75</v>
      </c>
      <c r="N17" s="387">
        <v>1</v>
      </c>
      <c r="O17" s="386">
        <v>45</v>
      </c>
      <c r="P17" s="387">
        <v>0</v>
      </c>
      <c r="Q17" s="386">
        <v>1567</v>
      </c>
      <c r="R17" s="386">
        <v>256</v>
      </c>
      <c r="S17" s="387">
        <v>41</v>
      </c>
      <c r="T17" s="387">
        <v>34</v>
      </c>
      <c r="U17" s="387">
        <v>945</v>
      </c>
      <c r="V17" s="420">
        <v>943</v>
      </c>
      <c r="W17" s="387">
        <v>323</v>
      </c>
      <c r="X17" s="415">
        <v>100</v>
      </c>
      <c r="Y17" s="387">
        <v>2</v>
      </c>
      <c r="Z17" s="387">
        <v>0</v>
      </c>
      <c r="AA17" s="421">
        <v>48.3</v>
      </c>
      <c r="AB17" s="414">
        <v>7386</v>
      </c>
      <c r="AC17" s="412">
        <v>5017</v>
      </c>
      <c r="AD17" s="410">
        <v>2422</v>
      </c>
      <c r="AE17" s="412">
        <v>216</v>
      </c>
      <c r="AF17" s="386">
        <v>104</v>
      </c>
      <c r="AG17" s="417">
        <v>3796</v>
      </c>
      <c r="AH17" s="418">
        <v>1832</v>
      </c>
    </row>
    <row r="18" spans="2:34" ht="12">
      <c r="B18" s="419" t="s">
        <v>302</v>
      </c>
      <c r="C18" s="386">
        <v>18991</v>
      </c>
      <c r="D18" s="386">
        <v>16170</v>
      </c>
      <c r="E18" s="386">
        <v>11070</v>
      </c>
      <c r="F18" s="386">
        <v>208</v>
      </c>
      <c r="G18" s="386">
        <v>128</v>
      </c>
      <c r="H18" s="411">
        <v>4097</v>
      </c>
      <c r="I18" s="412">
        <v>3024</v>
      </c>
      <c r="J18" s="412">
        <v>639</v>
      </c>
      <c r="K18" s="412">
        <v>434</v>
      </c>
      <c r="L18" s="386">
        <v>463</v>
      </c>
      <c r="M18" s="386">
        <v>99</v>
      </c>
      <c r="N18" s="387">
        <v>32</v>
      </c>
      <c r="O18" s="386">
        <v>73</v>
      </c>
      <c r="P18" s="386">
        <v>0</v>
      </c>
      <c r="Q18" s="386">
        <v>2821</v>
      </c>
      <c r="R18" s="386">
        <v>282</v>
      </c>
      <c r="S18" s="387">
        <v>169</v>
      </c>
      <c r="T18" s="387">
        <v>144</v>
      </c>
      <c r="U18" s="387">
        <v>1574</v>
      </c>
      <c r="V18" s="420">
        <v>1568</v>
      </c>
      <c r="W18" s="387">
        <v>796</v>
      </c>
      <c r="X18" s="415">
        <v>762</v>
      </c>
      <c r="Y18" s="387">
        <v>0</v>
      </c>
      <c r="Z18" s="387">
        <v>0</v>
      </c>
      <c r="AA18" s="421">
        <v>48.5</v>
      </c>
      <c r="AB18" s="414">
        <v>9204</v>
      </c>
      <c r="AC18" s="412">
        <v>4614</v>
      </c>
      <c r="AD18" s="410">
        <v>2236</v>
      </c>
      <c r="AE18" s="412">
        <v>221</v>
      </c>
      <c r="AF18" s="386">
        <v>107</v>
      </c>
      <c r="AG18" s="417">
        <v>3336</v>
      </c>
      <c r="AH18" s="418">
        <v>1617</v>
      </c>
    </row>
    <row r="19" spans="2:34" ht="12">
      <c r="B19" s="419" t="s">
        <v>303</v>
      </c>
      <c r="C19" s="386">
        <v>9278</v>
      </c>
      <c r="D19" s="386">
        <v>7787</v>
      </c>
      <c r="E19" s="386">
        <v>6967</v>
      </c>
      <c r="F19" s="386">
        <v>51</v>
      </c>
      <c r="G19" s="386">
        <v>23</v>
      </c>
      <c r="H19" s="411">
        <v>628</v>
      </c>
      <c r="I19" s="412">
        <v>281</v>
      </c>
      <c r="J19" s="412">
        <v>266</v>
      </c>
      <c r="K19" s="412">
        <v>81</v>
      </c>
      <c r="L19" s="386">
        <v>34</v>
      </c>
      <c r="M19" s="386">
        <v>9</v>
      </c>
      <c r="N19" s="387">
        <v>38</v>
      </c>
      <c r="O19" s="386">
        <v>37</v>
      </c>
      <c r="P19" s="387">
        <v>16</v>
      </c>
      <c r="Q19" s="386">
        <v>1475</v>
      </c>
      <c r="R19" s="386">
        <v>746</v>
      </c>
      <c r="S19" s="387">
        <v>647</v>
      </c>
      <c r="T19" s="387">
        <v>578</v>
      </c>
      <c r="U19" s="387">
        <v>62</v>
      </c>
      <c r="V19" s="420">
        <v>55</v>
      </c>
      <c r="W19" s="387">
        <v>20</v>
      </c>
      <c r="X19" s="415">
        <v>20</v>
      </c>
      <c r="Y19" s="387">
        <v>0</v>
      </c>
      <c r="Z19" s="387">
        <v>0</v>
      </c>
      <c r="AA19" s="421">
        <v>48.2</v>
      </c>
      <c r="AB19" s="414">
        <v>4474</v>
      </c>
      <c r="AC19" s="412">
        <v>3925</v>
      </c>
      <c r="AD19" s="410">
        <v>1893</v>
      </c>
      <c r="AE19" s="412">
        <v>163</v>
      </c>
      <c r="AF19" s="386">
        <v>79</v>
      </c>
      <c r="AG19" s="417">
        <v>3563</v>
      </c>
      <c r="AH19" s="418">
        <v>1718</v>
      </c>
    </row>
    <row r="20" spans="2:34" ht="12">
      <c r="B20" s="419" t="s">
        <v>778</v>
      </c>
      <c r="C20" s="386">
        <v>10471</v>
      </c>
      <c r="D20" s="386">
        <v>9690</v>
      </c>
      <c r="E20" s="386">
        <v>2956</v>
      </c>
      <c r="F20" s="386">
        <v>42</v>
      </c>
      <c r="G20" s="386">
        <v>13</v>
      </c>
      <c r="H20" s="411">
        <v>791</v>
      </c>
      <c r="I20" s="412">
        <v>333</v>
      </c>
      <c r="J20" s="412">
        <v>353</v>
      </c>
      <c r="K20" s="412">
        <v>105</v>
      </c>
      <c r="L20" s="386">
        <v>4948</v>
      </c>
      <c r="M20" s="386">
        <v>721</v>
      </c>
      <c r="N20" s="387">
        <v>59</v>
      </c>
      <c r="O20" s="386">
        <v>160</v>
      </c>
      <c r="P20" s="387">
        <v>0</v>
      </c>
      <c r="Q20" s="386">
        <v>781</v>
      </c>
      <c r="R20" s="386">
        <v>128</v>
      </c>
      <c r="S20" s="387">
        <v>554</v>
      </c>
      <c r="T20" s="387">
        <v>516</v>
      </c>
      <c r="U20" s="387">
        <v>69</v>
      </c>
      <c r="V20" s="422">
        <v>60</v>
      </c>
      <c r="W20" s="387">
        <v>25</v>
      </c>
      <c r="X20" s="415">
        <v>25</v>
      </c>
      <c r="Y20" s="387">
        <v>5</v>
      </c>
      <c r="Z20" s="387">
        <v>0</v>
      </c>
      <c r="AA20" s="421">
        <v>55.3</v>
      </c>
      <c r="AB20" s="414">
        <v>5793</v>
      </c>
      <c r="AC20" s="412">
        <v>3436</v>
      </c>
      <c r="AD20" s="410">
        <v>1901</v>
      </c>
      <c r="AE20" s="412">
        <v>312</v>
      </c>
      <c r="AF20" s="386">
        <v>172</v>
      </c>
      <c r="AG20" s="417">
        <v>2806</v>
      </c>
      <c r="AH20" s="418">
        <v>1553</v>
      </c>
    </row>
    <row r="21" spans="2:34" ht="12">
      <c r="B21" s="419" t="s">
        <v>883</v>
      </c>
      <c r="C21" s="386">
        <v>8129</v>
      </c>
      <c r="D21" s="386">
        <v>7020</v>
      </c>
      <c r="E21" s="386">
        <v>2130</v>
      </c>
      <c r="F21" s="386">
        <v>20</v>
      </c>
      <c r="G21" s="386">
        <v>29</v>
      </c>
      <c r="H21" s="411">
        <v>801</v>
      </c>
      <c r="I21" s="412">
        <v>445</v>
      </c>
      <c r="J21" s="412">
        <v>246</v>
      </c>
      <c r="K21" s="412">
        <v>110</v>
      </c>
      <c r="L21" s="386">
        <v>3637</v>
      </c>
      <c r="M21" s="386">
        <v>182</v>
      </c>
      <c r="N21" s="387">
        <v>110</v>
      </c>
      <c r="O21" s="386">
        <v>111</v>
      </c>
      <c r="P21" s="387">
        <v>44</v>
      </c>
      <c r="Q21" s="386">
        <v>951</v>
      </c>
      <c r="R21" s="386">
        <v>67</v>
      </c>
      <c r="S21" s="387">
        <v>834</v>
      </c>
      <c r="T21" s="387">
        <v>717</v>
      </c>
      <c r="U21" s="387">
        <v>36</v>
      </c>
      <c r="V21" s="387">
        <v>33</v>
      </c>
      <c r="W21" s="387">
        <v>8</v>
      </c>
      <c r="X21" s="415">
        <v>8</v>
      </c>
      <c r="Y21" s="387">
        <v>6</v>
      </c>
      <c r="Z21" s="387">
        <v>114</v>
      </c>
      <c r="AA21" s="421">
        <v>54.4</v>
      </c>
      <c r="AB21" s="414">
        <v>4421</v>
      </c>
      <c r="AC21" s="412">
        <v>3103</v>
      </c>
      <c r="AD21" s="410">
        <v>1687</v>
      </c>
      <c r="AE21" s="412">
        <v>285</v>
      </c>
      <c r="AF21" s="386">
        <v>155</v>
      </c>
      <c r="AG21" s="417">
        <v>2208</v>
      </c>
      <c r="AH21" s="418">
        <v>1201</v>
      </c>
    </row>
    <row r="22" spans="2:34" ht="12">
      <c r="B22" s="419" t="s">
        <v>304</v>
      </c>
      <c r="C22" s="386">
        <v>9807</v>
      </c>
      <c r="D22" s="386">
        <v>8583</v>
      </c>
      <c r="E22" s="386">
        <v>4595</v>
      </c>
      <c r="F22" s="386">
        <v>68</v>
      </c>
      <c r="G22" s="386">
        <v>26</v>
      </c>
      <c r="H22" s="411">
        <v>2027</v>
      </c>
      <c r="I22" s="412">
        <v>1620</v>
      </c>
      <c r="J22" s="412">
        <v>262</v>
      </c>
      <c r="K22" s="412">
        <v>145</v>
      </c>
      <c r="L22" s="386">
        <v>1692</v>
      </c>
      <c r="M22" s="386">
        <v>16</v>
      </c>
      <c r="N22" s="387">
        <v>76</v>
      </c>
      <c r="O22" s="386">
        <v>83</v>
      </c>
      <c r="P22" s="387">
        <v>56</v>
      </c>
      <c r="Q22" s="386">
        <v>1164</v>
      </c>
      <c r="R22" s="386">
        <v>548</v>
      </c>
      <c r="S22" s="387">
        <v>457</v>
      </c>
      <c r="T22" s="387">
        <v>424</v>
      </c>
      <c r="U22" s="387">
        <v>105</v>
      </c>
      <c r="V22" s="387">
        <v>105</v>
      </c>
      <c r="W22" s="387">
        <v>53</v>
      </c>
      <c r="X22" s="415">
        <v>6</v>
      </c>
      <c r="Y22" s="387">
        <v>1</v>
      </c>
      <c r="Z22" s="387">
        <v>4</v>
      </c>
      <c r="AA22" s="421">
        <v>52.8</v>
      </c>
      <c r="AB22" s="414">
        <v>5182</v>
      </c>
      <c r="AC22" s="412">
        <v>2501</v>
      </c>
      <c r="AD22" s="410">
        <v>1321</v>
      </c>
      <c r="AE22" s="412">
        <v>204</v>
      </c>
      <c r="AF22" s="386">
        <v>108</v>
      </c>
      <c r="AG22" s="417">
        <v>2505</v>
      </c>
      <c r="AH22" s="418">
        <v>1324</v>
      </c>
    </row>
    <row r="23" spans="2:34" ht="12">
      <c r="B23" s="419" t="s">
        <v>305</v>
      </c>
      <c r="C23" s="386">
        <v>6639</v>
      </c>
      <c r="D23" s="386">
        <v>5930</v>
      </c>
      <c r="E23" s="386">
        <v>4864</v>
      </c>
      <c r="F23" s="386">
        <v>55</v>
      </c>
      <c r="G23" s="386">
        <v>19</v>
      </c>
      <c r="H23" s="411">
        <v>557</v>
      </c>
      <c r="I23" s="412">
        <v>329</v>
      </c>
      <c r="J23" s="412">
        <v>180</v>
      </c>
      <c r="K23" s="412">
        <v>48</v>
      </c>
      <c r="L23" s="386">
        <v>244</v>
      </c>
      <c r="M23" s="386">
        <v>40</v>
      </c>
      <c r="N23" s="387">
        <v>118</v>
      </c>
      <c r="O23" s="386">
        <v>33</v>
      </c>
      <c r="P23" s="387">
        <v>47</v>
      </c>
      <c r="Q23" s="386">
        <v>661</v>
      </c>
      <c r="R23" s="386">
        <v>287</v>
      </c>
      <c r="S23" s="387">
        <v>250</v>
      </c>
      <c r="T23" s="387">
        <v>232</v>
      </c>
      <c r="U23" s="387">
        <v>100</v>
      </c>
      <c r="V23" s="420">
        <v>88</v>
      </c>
      <c r="W23" s="387">
        <v>24</v>
      </c>
      <c r="X23" s="415">
        <v>24</v>
      </c>
      <c r="Y23" s="386">
        <v>0</v>
      </c>
      <c r="Z23" s="387">
        <v>1</v>
      </c>
      <c r="AA23" s="421">
        <v>49.3</v>
      </c>
      <c r="AB23" s="414">
        <v>3276</v>
      </c>
      <c r="AC23" s="412">
        <v>2757</v>
      </c>
      <c r="AD23" s="410">
        <v>1360</v>
      </c>
      <c r="AE23" s="412">
        <v>187</v>
      </c>
      <c r="AF23" s="386">
        <v>92</v>
      </c>
      <c r="AG23" s="417">
        <v>3068</v>
      </c>
      <c r="AH23" s="418">
        <v>1514</v>
      </c>
    </row>
    <row r="24" spans="2:34" ht="12">
      <c r="B24" s="419" t="s">
        <v>306</v>
      </c>
      <c r="C24" s="386">
        <v>14284</v>
      </c>
      <c r="D24" s="386">
        <v>12921</v>
      </c>
      <c r="E24" s="386">
        <v>3001</v>
      </c>
      <c r="F24" s="386">
        <v>73</v>
      </c>
      <c r="G24" s="386">
        <v>35</v>
      </c>
      <c r="H24" s="411">
        <v>1075</v>
      </c>
      <c r="I24" s="412">
        <v>546</v>
      </c>
      <c r="J24" s="412">
        <v>408</v>
      </c>
      <c r="K24" s="412">
        <v>121</v>
      </c>
      <c r="L24" s="386">
        <v>8539</v>
      </c>
      <c r="M24" s="386">
        <v>27</v>
      </c>
      <c r="N24" s="387">
        <v>3</v>
      </c>
      <c r="O24" s="386">
        <v>171</v>
      </c>
      <c r="P24" s="387">
        <v>2</v>
      </c>
      <c r="Q24" s="386">
        <v>1361</v>
      </c>
      <c r="R24" s="386">
        <v>198</v>
      </c>
      <c r="S24" s="387">
        <v>671</v>
      </c>
      <c r="T24" s="387">
        <v>591</v>
      </c>
      <c r="U24" s="387">
        <v>375</v>
      </c>
      <c r="V24" s="420">
        <v>348</v>
      </c>
      <c r="W24" s="387">
        <v>111</v>
      </c>
      <c r="X24" s="415">
        <v>110</v>
      </c>
      <c r="Y24" s="387">
        <v>6</v>
      </c>
      <c r="Z24" s="387">
        <v>0</v>
      </c>
      <c r="AA24" s="421">
        <v>55.5</v>
      </c>
      <c r="AB24" s="414">
        <v>7932</v>
      </c>
      <c r="AC24" s="412">
        <v>4027</v>
      </c>
      <c r="AD24" s="410">
        <v>2236</v>
      </c>
      <c r="AE24" s="412">
        <v>352</v>
      </c>
      <c r="AF24" s="386">
        <v>195</v>
      </c>
      <c r="AG24" s="417">
        <v>2916</v>
      </c>
      <c r="AH24" s="418">
        <v>1619</v>
      </c>
    </row>
    <row r="25" spans="2:34" ht="12">
      <c r="B25" s="419" t="s">
        <v>307</v>
      </c>
      <c r="C25" s="386">
        <v>16678</v>
      </c>
      <c r="D25" s="386">
        <v>15349</v>
      </c>
      <c r="E25" s="386">
        <v>2532</v>
      </c>
      <c r="F25" s="386">
        <v>43</v>
      </c>
      <c r="G25" s="386">
        <v>25</v>
      </c>
      <c r="H25" s="411">
        <v>646</v>
      </c>
      <c r="I25" s="412">
        <v>366</v>
      </c>
      <c r="J25" s="412">
        <v>197</v>
      </c>
      <c r="K25" s="412">
        <v>83</v>
      </c>
      <c r="L25" s="386">
        <v>11491</v>
      </c>
      <c r="M25" s="386">
        <v>34</v>
      </c>
      <c r="N25" s="387">
        <v>344</v>
      </c>
      <c r="O25" s="386">
        <v>234</v>
      </c>
      <c r="P25" s="387">
        <v>0</v>
      </c>
      <c r="Q25" s="386">
        <v>1329</v>
      </c>
      <c r="R25" s="386">
        <v>358</v>
      </c>
      <c r="S25" s="387">
        <v>334</v>
      </c>
      <c r="T25" s="387">
        <v>307</v>
      </c>
      <c r="U25" s="387">
        <v>451</v>
      </c>
      <c r="V25" s="420">
        <v>332</v>
      </c>
      <c r="W25" s="387">
        <v>186</v>
      </c>
      <c r="X25" s="415">
        <v>179</v>
      </c>
      <c r="Y25" s="387">
        <v>0</v>
      </c>
      <c r="Z25" s="387">
        <v>0</v>
      </c>
      <c r="AA25" s="421">
        <v>55.9</v>
      </c>
      <c r="AB25" s="414">
        <v>9328</v>
      </c>
      <c r="AC25" s="412">
        <v>4848</v>
      </c>
      <c r="AD25" s="410">
        <v>2712</v>
      </c>
      <c r="AE25" s="412">
        <v>428</v>
      </c>
      <c r="AF25" s="386">
        <v>239</v>
      </c>
      <c r="AG25" s="417">
        <v>3487</v>
      </c>
      <c r="AH25" s="418">
        <v>1950</v>
      </c>
    </row>
    <row r="26" spans="2:34" ht="12">
      <c r="B26" s="419" t="s">
        <v>784</v>
      </c>
      <c r="C26" s="386">
        <v>11037</v>
      </c>
      <c r="D26" s="386">
        <v>9934</v>
      </c>
      <c r="E26" s="386">
        <v>6198</v>
      </c>
      <c r="F26" s="386">
        <v>58</v>
      </c>
      <c r="G26" s="386">
        <v>22</v>
      </c>
      <c r="H26" s="411">
        <v>3016</v>
      </c>
      <c r="I26" s="412">
        <v>2725</v>
      </c>
      <c r="J26" s="412">
        <v>207</v>
      </c>
      <c r="K26" s="412">
        <v>84</v>
      </c>
      <c r="L26" s="386">
        <v>23</v>
      </c>
      <c r="M26" s="386">
        <v>29</v>
      </c>
      <c r="N26" s="387">
        <v>579</v>
      </c>
      <c r="O26" s="386">
        <v>9</v>
      </c>
      <c r="P26" s="387">
        <v>85</v>
      </c>
      <c r="Q26" s="386">
        <v>1018</v>
      </c>
      <c r="R26" s="386">
        <v>761</v>
      </c>
      <c r="S26" s="387">
        <v>126</v>
      </c>
      <c r="T26" s="387">
        <v>113</v>
      </c>
      <c r="U26" s="387">
        <v>84</v>
      </c>
      <c r="V26" s="413">
        <v>84</v>
      </c>
      <c r="W26" s="387">
        <v>43</v>
      </c>
      <c r="X26" s="415">
        <v>0</v>
      </c>
      <c r="Y26" s="387">
        <v>4</v>
      </c>
      <c r="Z26" s="387">
        <v>0</v>
      </c>
      <c r="AA26" s="421">
        <v>52.2</v>
      </c>
      <c r="AB26" s="414">
        <v>5756</v>
      </c>
      <c r="AC26" s="412">
        <v>3439</v>
      </c>
      <c r="AD26" s="410">
        <v>1794</v>
      </c>
      <c r="AE26" s="412">
        <v>182</v>
      </c>
      <c r="AF26" s="386">
        <v>95</v>
      </c>
      <c r="AG26" s="417">
        <v>2643</v>
      </c>
      <c r="AH26" s="418">
        <v>1378</v>
      </c>
    </row>
    <row r="27" spans="2:34" ht="12">
      <c r="B27" s="419" t="s">
        <v>308</v>
      </c>
      <c r="C27" s="386">
        <v>9225</v>
      </c>
      <c r="D27" s="386">
        <v>7615</v>
      </c>
      <c r="E27" s="386">
        <v>3358</v>
      </c>
      <c r="F27" s="386">
        <v>21</v>
      </c>
      <c r="G27" s="386">
        <v>19</v>
      </c>
      <c r="H27" s="411">
        <v>1030</v>
      </c>
      <c r="I27" s="412">
        <v>594</v>
      </c>
      <c r="J27" s="412">
        <v>356</v>
      </c>
      <c r="K27" s="412">
        <v>80</v>
      </c>
      <c r="L27" s="386">
        <v>2962</v>
      </c>
      <c r="M27" s="386">
        <v>8</v>
      </c>
      <c r="N27" s="387">
        <v>120</v>
      </c>
      <c r="O27" s="386">
        <v>97</v>
      </c>
      <c r="P27" s="387">
        <v>9</v>
      </c>
      <c r="Q27" s="386">
        <v>1601</v>
      </c>
      <c r="R27" s="386">
        <v>126</v>
      </c>
      <c r="S27" s="387">
        <v>794</v>
      </c>
      <c r="T27" s="387">
        <v>737</v>
      </c>
      <c r="U27" s="387">
        <v>667</v>
      </c>
      <c r="V27" s="420">
        <v>574</v>
      </c>
      <c r="W27" s="387">
        <v>14</v>
      </c>
      <c r="X27" s="415">
        <v>14</v>
      </c>
      <c r="Y27" s="386">
        <v>0</v>
      </c>
      <c r="Z27" s="387">
        <v>0</v>
      </c>
      <c r="AA27" s="421">
        <v>50.2</v>
      </c>
      <c r="AB27" s="414">
        <v>4627</v>
      </c>
      <c r="AC27" s="412">
        <v>3717</v>
      </c>
      <c r="AD27" s="410">
        <v>1864</v>
      </c>
      <c r="AE27" s="412">
        <v>264</v>
      </c>
      <c r="AF27" s="386">
        <v>132</v>
      </c>
      <c r="AG27" s="417">
        <v>2689</v>
      </c>
      <c r="AH27" s="418">
        <v>1349</v>
      </c>
    </row>
    <row r="28" spans="2:34" ht="12">
      <c r="B28" s="419" t="s">
        <v>309</v>
      </c>
      <c r="C28" s="386">
        <v>3275</v>
      </c>
      <c r="D28" s="386">
        <v>2426</v>
      </c>
      <c r="E28" s="386">
        <v>894</v>
      </c>
      <c r="F28" s="386">
        <v>12</v>
      </c>
      <c r="G28" s="386">
        <v>10</v>
      </c>
      <c r="H28" s="411">
        <v>200</v>
      </c>
      <c r="I28" s="412">
        <v>83</v>
      </c>
      <c r="J28" s="412">
        <v>86</v>
      </c>
      <c r="K28" s="412">
        <v>31</v>
      </c>
      <c r="L28" s="386">
        <v>1142</v>
      </c>
      <c r="M28" s="386">
        <v>113</v>
      </c>
      <c r="N28" s="387">
        <v>34</v>
      </c>
      <c r="O28" s="386">
        <v>21</v>
      </c>
      <c r="P28" s="387">
        <v>12</v>
      </c>
      <c r="Q28" s="386">
        <v>837</v>
      </c>
      <c r="R28" s="386">
        <v>13</v>
      </c>
      <c r="S28" s="387">
        <v>150</v>
      </c>
      <c r="T28" s="387">
        <v>127</v>
      </c>
      <c r="U28" s="387" t="s">
        <v>993</v>
      </c>
      <c r="V28" s="387" t="s">
        <v>993</v>
      </c>
      <c r="W28" s="387">
        <v>14</v>
      </c>
      <c r="X28" s="415">
        <v>0</v>
      </c>
      <c r="Y28" s="387">
        <v>7</v>
      </c>
      <c r="Z28" s="387">
        <v>0</v>
      </c>
      <c r="AA28" s="421">
        <v>46.3</v>
      </c>
      <c r="AB28" s="414">
        <v>1516</v>
      </c>
      <c r="AC28" s="412">
        <v>3087</v>
      </c>
      <c r="AD28" s="410">
        <v>1429</v>
      </c>
      <c r="AE28" s="412">
        <v>280</v>
      </c>
      <c r="AF28" s="386">
        <v>130</v>
      </c>
      <c r="AG28" s="417">
        <v>2845</v>
      </c>
      <c r="AH28" s="418">
        <v>1317</v>
      </c>
    </row>
    <row r="29" spans="2:34" ht="12">
      <c r="B29" s="419" t="s">
        <v>310</v>
      </c>
      <c r="C29" s="386">
        <v>3468</v>
      </c>
      <c r="D29" s="386">
        <v>3072</v>
      </c>
      <c r="E29" s="386">
        <v>1058</v>
      </c>
      <c r="F29" s="386">
        <v>20</v>
      </c>
      <c r="G29" s="386">
        <v>9</v>
      </c>
      <c r="H29" s="411">
        <v>184</v>
      </c>
      <c r="I29" s="412">
        <v>87</v>
      </c>
      <c r="J29" s="412">
        <v>65</v>
      </c>
      <c r="K29" s="412">
        <v>32</v>
      </c>
      <c r="L29" s="386">
        <v>1688</v>
      </c>
      <c r="M29" s="386">
        <v>34</v>
      </c>
      <c r="N29" s="387">
        <v>15</v>
      </c>
      <c r="O29" s="386">
        <v>64</v>
      </c>
      <c r="P29" s="387">
        <v>0</v>
      </c>
      <c r="Q29" s="386">
        <v>396</v>
      </c>
      <c r="R29" s="386">
        <v>21</v>
      </c>
      <c r="S29" s="387">
        <v>215</v>
      </c>
      <c r="T29" s="387">
        <v>192</v>
      </c>
      <c r="U29" s="387">
        <v>145</v>
      </c>
      <c r="V29" s="422">
        <v>137</v>
      </c>
      <c r="W29" s="387">
        <v>15</v>
      </c>
      <c r="X29" s="415">
        <v>15</v>
      </c>
      <c r="Y29" s="386">
        <v>0</v>
      </c>
      <c r="Z29" s="387">
        <v>0</v>
      </c>
      <c r="AA29" s="421">
        <v>53.7</v>
      </c>
      <c r="AB29" s="414">
        <v>1864</v>
      </c>
      <c r="AC29" s="412">
        <v>3331</v>
      </c>
      <c r="AD29" s="410">
        <v>1791</v>
      </c>
      <c r="AE29" s="412">
        <v>291</v>
      </c>
      <c r="AF29" s="411">
        <v>157</v>
      </c>
      <c r="AG29" s="417">
        <v>3003</v>
      </c>
      <c r="AH29" s="418">
        <v>1614</v>
      </c>
    </row>
    <row r="30" spans="2:34" ht="12">
      <c r="B30" s="419" t="s">
        <v>311</v>
      </c>
      <c r="C30" s="386">
        <v>6112</v>
      </c>
      <c r="D30" s="386">
        <v>5445</v>
      </c>
      <c r="E30" s="386">
        <v>2453</v>
      </c>
      <c r="F30" s="386">
        <v>79</v>
      </c>
      <c r="G30" s="386">
        <v>13</v>
      </c>
      <c r="H30" s="411">
        <v>494</v>
      </c>
      <c r="I30" s="412">
        <v>255</v>
      </c>
      <c r="J30" s="412">
        <v>124</v>
      </c>
      <c r="K30" s="412">
        <v>115</v>
      </c>
      <c r="L30" s="386">
        <v>2116</v>
      </c>
      <c r="M30" s="386">
        <v>165</v>
      </c>
      <c r="N30" s="387">
        <v>68</v>
      </c>
      <c r="O30" s="386">
        <v>57</v>
      </c>
      <c r="P30" s="387" t="s">
        <v>993</v>
      </c>
      <c r="Q30" s="386">
        <v>666</v>
      </c>
      <c r="R30" s="386">
        <v>310</v>
      </c>
      <c r="S30" s="387">
        <v>140</v>
      </c>
      <c r="T30" s="387">
        <v>129</v>
      </c>
      <c r="U30" s="387">
        <v>124</v>
      </c>
      <c r="V30" s="422">
        <v>120</v>
      </c>
      <c r="W30" s="387">
        <v>92</v>
      </c>
      <c r="X30" s="415">
        <v>92</v>
      </c>
      <c r="Y30" s="387">
        <v>0</v>
      </c>
      <c r="Z30" s="387">
        <v>1</v>
      </c>
      <c r="AA30" s="421">
        <v>52.9</v>
      </c>
      <c r="AB30" s="414">
        <v>3233</v>
      </c>
      <c r="AC30" s="412">
        <v>3002</v>
      </c>
      <c r="AD30" s="410">
        <v>1588</v>
      </c>
      <c r="AE30" s="412">
        <v>283</v>
      </c>
      <c r="AF30" s="386">
        <v>150</v>
      </c>
      <c r="AG30" s="417">
        <v>2967</v>
      </c>
      <c r="AH30" s="418">
        <v>1569</v>
      </c>
    </row>
    <row r="31" spans="2:34" ht="12">
      <c r="B31" s="419" t="s">
        <v>312</v>
      </c>
      <c r="C31" s="386">
        <v>1142</v>
      </c>
      <c r="D31" s="386">
        <v>1017</v>
      </c>
      <c r="E31" s="386">
        <v>616</v>
      </c>
      <c r="F31" s="386">
        <v>14</v>
      </c>
      <c r="G31" s="386">
        <v>8</v>
      </c>
      <c r="H31" s="411">
        <v>138</v>
      </c>
      <c r="I31" s="412">
        <v>63</v>
      </c>
      <c r="J31" s="412">
        <v>43</v>
      </c>
      <c r="K31" s="412">
        <v>32</v>
      </c>
      <c r="L31" s="386">
        <v>165</v>
      </c>
      <c r="M31" s="386">
        <v>20</v>
      </c>
      <c r="N31" s="387">
        <v>49</v>
      </c>
      <c r="O31" s="386">
        <v>7</v>
      </c>
      <c r="P31" s="387">
        <v>0</v>
      </c>
      <c r="Q31" s="386">
        <v>125</v>
      </c>
      <c r="R31" s="386">
        <v>97</v>
      </c>
      <c r="S31" s="387" t="s">
        <v>993</v>
      </c>
      <c r="T31" s="387" t="s">
        <v>993</v>
      </c>
      <c r="U31" s="387" t="s">
        <v>993</v>
      </c>
      <c r="V31" s="387" t="s">
        <v>993</v>
      </c>
      <c r="W31" s="387">
        <v>2</v>
      </c>
      <c r="X31" s="415">
        <v>2</v>
      </c>
      <c r="Y31" s="387">
        <v>2</v>
      </c>
      <c r="Z31" s="387">
        <v>0</v>
      </c>
      <c r="AA31" s="421">
        <v>51.8</v>
      </c>
      <c r="AB31" s="414">
        <v>592</v>
      </c>
      <c r="AC31" s="412">
        <v>1133</v>
      </c>
      <c r="AD31" s="410">
        <v>587</v>
      </c>
      <c r="AE31" s="412">
        <v>149</v>
      </c>
      <c r="AF31" s="386">
        <v>77</v>
      </c>
      <c r="AG31" s="417">
        <v>2047</v>
      </c>
      <c r="AH31" s="418">
        <v>1061</v>
      </c>
    </row>
    <row r="32" spans="2:34" ht="12">
      <c r="B32" s="419" t="s">
        <v>313</v>
      </c>
      <c r="C32" s="386">
        <v>5161</v>
      </c>
      <c r="D32" s="386">
        <v>4645</v>
      </c>
      <c r="E32" s="386">
        <v>959</v>
      </c>
      <c r="F32" s="386">
        <v>18</v>
      </c>
      <c r="G32" s="386">
        <v>9</v>
      </c>
      <c r="H32" s="411">
        <v>192</v>
      </c>
      <c r="I32" s="412">
        <v>99</v>
      </c>
      <c r="J32" s="412">
        <v>56</v>
      </c>
      <c r="K32" s="412">
        <v>37</v>
      </c>
      <c r="L32" s="386">
        <v>3203</v>
      </c>
      <c r="M32" s="386">
        <v>17</v>
      </c>
      <c r="N32" s="387">
        <v>146</v>
      </c>
      <c r="O32" s="386">
        <v>101</v>
      </c>
      <c r="P32" s="387">
        <v>11</v>
      </c>
      <c r="Q32" s="386">
        <v>505</v>
      </c>
      <c r="R32" s="386">
        <v>234</v>
      </c>
      <c r="S32" s="387">
        <v>117</v>
      </c>
      <c r="T32" s="387">
        <v>107</v>
      </c>
      <c r="U32" s="387">
        <v>126</v>
      </c>
      <c r="V32" s="420">
        <v>126</v>
      </c>
      <c r="W32" s="387">
        <v>22</v>
      </c>
      <c r="X32" s="415">
        <v>7</v>
      </c>
      <c r="Y32" s="387">
        <v>6</v>
      </c>
      <c r="Z32" s="387">
        <v>0</v>
      </c>
      <c r="AA32" s="421">
        <v>55</v>
      </c>
      <c r="AB32" s="414">
        <v>2841</v>
      </c>
      <c r="AC32" s="412">
        <v>3391</v>
      </c>
      <c r="AD32" s="410">
        <v>1867</v>
      </c>
      <c r="AE32" s="412">
        <v>284</v>
      </c>
      <c r="AF32" s="386">
        <v>156</v>
      </c>
      <c r="AG32" s="417">
        <v>2561</v>
      </c>
      <c r="AH32" s="418">
        <v>1410</v>
      </c>
    </row>
    <row r="33" spans="2:34" ht="12">
      <c r="B33" s="419" t="s">
        <v>314</v>
      </c>
      <c r="C33" s="386">
        <v>3588</v>
      </c>
      <c r="D33" s="386">
        <v>2947</v>
      </c>
      <c r="E33" s="386">
        <v>816</v>
      </c>
      <c r="F33" s="386">
        <v>20</v>
      </c>
      <c r="G33" s="386">
        <v>7</v>
      </c>
      <c r="H33" s="411">
        <v>217</v>
      </c>
      <c r="I33" s="412">
        <v>114</v>
      </c>
      <c r="J33" s="412">
        <v>65</v>
      </c>
      <c r="K33" s="412">
        <v>38</v>
      </c>
      <c r="L33" s="386">
        <v>1722</v>
      </c>
      <c r="M33" s="386">
        <v>1</v>
      </c>
      <c r="N33" s="387">
        <v>76</v>
      </c>
      <c r="O33" s="386">
        <v>88</v>
      </c>
      <c r="P33" s="387">
        <v>4</v>
      </c>
      <c r="Q33" s="386">
        <v>637</v>
      </c>
      <c r="R33" s="386">
        <v>114</v>
      </c>
      <c r="S33" s="387">
        <v>105</v>
      </c>
      <c r="T33" s="387">
        <v>96</v>
      </c>
      <c r="U33" s="387" t="s">
        <v>993</v>
      </c>
      <c r="V33" s="387" t="s">
        <v>993</v>
      </c>
      <c r="W33" s="387">
        <v>384</v>
      </c>
      <c r="X33" s="415">
        <v>382</v>
      </c>
      <c r="Y33" s="387">
        <v>2</v>
      </c>
      <c r="Z33" s="387">
        <v>0</v>
      </c>
      <c r="AA33" s="421">
        <v>50.5</v>
      </c>
      <c r="AB33" s="414">
        <v>1811</v>
      </c>
      <c r="AC33" s="412">
        <v>3480</v>
      </c>
      <c r="AD33" s="410">
        <v>1757</v>
      </c>
      <c r="AE33" s="412">
        <v>264</v>
      </c>
      <c r="AF33" s="386">
        <v>133</v>
      </c>
      <c r="AG33" s="417">
        <v>2749</v>
      </c>
      <c r="AH33" s="418">
        <v>1388</v>
      </c>
    </row>
    <row r="34" spans="2:34" ht="12">
      <c r="B34" s="419" t="s">
        <v>792</v>
      </c>
      <c r="C34" s="386">
        <v>4137</v>
      </c>
      <c r="D34" s="386">
        <v>3482</v>
      </c>
      <c r="E34" s="386">
        <v>2121</v>
      </c>
      <c r="F34" s="386">
        <v>23</v>
      </c>
      <c r="G34" s="386">
        <v>11</v>
      </c>
      <c r="H34" s="411">
        <v>1219</v>
      </c>
      <c r="I34" s="412">
        <v>1071</v>
      </c>
      <c r="J34" s="412">
        <v>80</v>
      </c>
      <c r="K34" s="412">
        <v>68</v>
      </c>
      <c r="L34" s="386">
        <v>45</v>
      </c>
      <c r="M34" s="386">
        <v>4</v>
      </c>
      <c r="N34" s="387">
        <v>53</v>
      </c>
      <c r="O34" s="386">
        <v>6</v>
      </c>
      <c r="P34" s="387">
        <v>12</v>
      </c>
      <c r="Q34" s="386">
        <v>643</v>
      </c>
      <c r="R34" s="386">
        <v>155</v>
      </c>
      <c r="S34" s="387">
        <v>352</v>
      </c>
      <c r="T34" s="387">
        <v>321</v>
      </c>
      <c r="U34" s="387">
        <v>66</v>
      </c>
      <c r="V34" s="387">
        <v>66</v>
      </c>
      <c r="W34" s="387">
        <v>70</v>
      </c>
      <c r="X34" s="415">
        <v>0</v>
      </c>
      <c r="Y34" s="386">
        <v>0</v>
      </c>
      <c r="Z34" s="387">
        <v>0</v>
      </c>
      <c r="AA34" s="421">
        <v>51.6</v>
      </c>
      <c r="AB34" s="414">
        <v>2133</v>
      </c>
      <c r="AC34" s="412">
        <v>3263</v>
      </c>
      <c r="AD34" s="410">
        <v>1682</v>
      </c>
      <c r="AE34" s="412">
        <v>194</v>
      </c>
      <c r="AF34" s="386">
        <v>100</v>
      </c>
      <c r="AG34" s="417">
        <v>3007</v>
      </c>
      <c r="AH34" s="418">
        <v>1550</v>
      </c>
    </row>
    <row r="35" spans="2:34" ht="12">
      <c r="B35" s="419" t="s">
        <v>315</v>
      </c>
      <c r="C35" s="386">
        <v>3099</v>
      </c>
      <c r="D35" s="386">
        <v>2743</v>
      </c>
      <c r="E35" s="386">
        <v>2344</v>
      </c>
      <c r="F35" s="386">
        <v>9</v>
      </c>
      <c r="G35" s="386">
        <v>11</v>
      </c>
      <c r="H35" s="411">
        <v>290</v>
      </c>
      <c r="I35" s="412">
        <v>125</v>
      </c>
      <c r="J35" s="412">
        <v>140</v>
      </c>
      <c r="K35" s="412">
        <v>25</v>
      </c>
      <c r="L35" s="386">
        <v>4</v>
      </c>
      <c r="M35" s="386">
        <v>32</v>
      </c>
      <c r="N35" s="387">
        <v>42</v>
      </c>
      <c r="O35" s="386">
        <v>11</v>
      </c>
      <c r="P35" s="387">
        <v>6</v>
      </c>
      <c r="Q35" s="386">
        <v>350</v>
      </c>
      <c r="R35" s="386">
        <v>291</v>
      </c>
      <c r="S35" s="387">
        <v>50</v>
      </c>
      <c r="T35" s="387">
        <v>43</v>
      </c>
      <c r="U35" s="387" t="s">
        <v>993</v>
      </c>
      <c r="V35" s="387" t="s">
        <v>993</v>
      </c>
      <c r="W35" s="386">
        <v>0</v>
      </c>
      <c r="X35" s="415">
        <v>0</v>
      </c>
      <c r="Y35" s="387">
        <v>0</v>
      </c>
      <c r="Z35" s="387">
        <v>0</v>
      </c>
      <c r="AA35" s="421">
        <v>48.9</v>
      </c>
      <c r="AB35" s="414">
        <v>1516</v>
      </c>
      <c r="AC35" s="412">
        <v>3283</v>
      </c>
      <c r="AD35" s="410">
        <v>1606</v>
      </c>
      <c r="AE35" s="412">
        <v>176</v>
      </c>
      <c r="AF35" s="386">
        <v>86</v>
      </c>
      <c r="AG35" s="417">
        <v>4239</v>
      </c>
      <c r="AH35" s="418">
        <v>2074</v>
      </c>
    </row>
    <row r="36" spans="2:34" ht="12">
      <c r="B36" s="419" t="s">
        <v>316</v>
      </c>
      <c r="C36" s="386">
        <v>4428</v>
      </c>
      <c r="D36" s="386">
        <v>3106</v>
      </c>
      <c r="E36" s="386">
        <v>2827</v>
      </c>
      <c r="F36" s="386">
        <v>22</v>
      </c>
      <c r="G36" s="386">
        <v>13</v>
      </c>
      <c r="H36" s="411">
        <v>170</v>
      </c>
      <c r="I36" s="412">
        <v>77</v>
      </c>
      <c r="J36" s="412">
        <v>63</v>
      </c>
      <c r="K36" s="412">
        <v>30</v>
      </c>
      <c r="L36" s="386">
        <v>6</v>
      </c>
      <c r="M36" s="386">
        <v>14</v>
      </c>
      <c r="N36" s="387">
        <v>25</v>
      </c>
      <c r="O36" s="386">
        <v>29</v>
      </c>
      <c r="P36" s="387">
        <v>13</v>
      </c>
      <c r="Q36" s="386">
        <v>1309</v>
      </c>
      <c r="R36" s="386">
        <v>1168</v>
      </c>
      <c r="S36" s="387">
        <v>110</v>
      </c>
      <c r="T36" s="387">
        <v>98</v>
      </c>
      <c r="U36" s="387" t="s">
        <v>993</v>
      </c>
      <c r="V36" s="387" t="s">
        <v>993</v>
      </c>
      <c r="W36" s="387">
        <v>2</v>
      </c>
      <c r="X36" s="415">
        <v>2</v>
      </c>
      <c r="Y36" s="387">
        <v>0</v>
      </c>
      <c r="Z36" s="387">
        <v>0</v>
      </c>
      <c r="AA36" s="421">
        <v>44.1</v>
      </c>
      <c r="AB36" s="414">
        <v>1954</v>
      </c>
      <c r="AC36" s="412">
        <v>3116</v>
      </c>
      <c r="AD36" s="410">
        <v>1375</v>
      </c>
      <c r="AE36" s="412">
        <v>160</v>
      </c>
      <c r="AF36" s="386">
        <v>71</v>
      </c>
      <c r="AG36" s="417">
        <v>3653</v>
      </c>
      <c r="AH36" s="418">
        <v>1612</v>
      </c>
    </row>
    <row r="37" spans="2:34" ht="12">
      <c r="B37" s="419" t="s">
        <v>317</v>
      </c>
      <c r="C37" s="386">
        <v>2848</v>
      </c>
      <c r="D37" s="386">
        <v>2667</v>
      </c>
      <c r="E37" s="386">
        <v>2296</v>
      </c>
      <c r="F37" s="386">
        <v>16</v>
      </c>
      <c r="G37" s="386">
        <v>8</v>
      </c>
      <c r="H37" s="411">
        <v>286</v>
      </c>
      <c r="I37" s="412">
        <v>135</v>
      </c>
      <c r="J37" s="412">
        <v>103</v>
      </c>
      <c r="K37" s="412">
        <v>48</v>
      </c>
      <c r="L37" s="386">
        <v>7</v>
      </c>
      <c r="M37" s="386">
        <v>17</v>
      </c>
      <c r="N37" s="387">
        <v>13</v>
      </c>
      <c r="O37" s="386">
        <v>24</v>
      </c>
      <c r="P37" s="387">
        <v>0</v>
      </c>
      <c r="Q37" s="386">
        <v>181</v>
      </c>
      <c r="R37" s="386">
        <v>100</v>
      </c>
      <c r="S37" s="387">
        <v>81</v>
      </c>
      <c r="T37" s="387">
        <v>73</v>
      </c>
      <c r="U37" s="387">
        <v>0</v>
      </c>
      <c r="V37" s="413">
        <v>0</v>
      </c>
      <c r="W37" s="386">
        <v>0</v>
      </c>
      <c r="X37" s="415">
        <v>0</v>
      </c>
      <c r="Y37" s="387">
        <v>0</v>
      </c>
      <c r="Z37" s="387">
        <v>0</v>
      </c>
      <c r="AA37" s="421">
        <v>49.3</v>
      </c>
      <c r="AB37" s="414">
        <v>1405</v>
      </c>
      <c r="AC37" s="412">
        <v>3007</v>
      </c>
      <c r="AD37" s="410">
        <v>1484</v>
      </c>
      <c r="AE37" s="412">
        <v>170</v>
      </c>
      <c r="AF37" s="386">
        <v>84</v>
      </c>
      <c r="AG37" s="417">
        <v>3503</v>
      </c>
      <c r="AH37" s="418">
        <v>1728</v>
      </c>
    </row>
    <row r="38" spans="2:34" ht="12">
      <c r="B38" s="419" t="s">
        <v>796</v>
      </c>
      <c r="C38" s="386">
        <v>3691</v>
      </c>
      <c r="D38" s="386">
        <v>3125</v>
      </c>
      <c r="E38" s="386">
        <v>2809</v>
      </c>
      <c r="F38" s="386">
        <v>13</v>
      </c>
      <c r="G38" s="386">
        <v>12</v>
      </c>
      <c r="H38" s="411">
        <v>229</v>
      </c>
      <c r="I38" s="412">
        <v>107</v>
      </c>
      <c r="J38" s="412">
        <v>95</v>
      </c>
      <c r="K38" s="412">
        <v>27</v>
      </c>
      <c r="L38" s="386">
        <v>13</v>
      </c>
      <c r="M38" s="386">
        <v>0</v>
      </c>
      <c r="N38" s="387">
        <v>9</v>
      </c>
      <c r="O38" s="386">
        <v>40</v>
      </c>
      <c r="P38" s="387">
        <v>4</v>
      </c>
      <c r="Q38" s="386">
        <v>562</v>
      </c>
      <c r="R38" s="386">
        <v>220</v>
      </c>
      <c r="S38" s="387">
        <v>94</v>
      </c>
      <c r="T38" s="387">
        <v>84</v>
      </c>
      <c r="U38" s="387">
        <v>248</v>
      </c>
      <c r="V38" s="420">
        <v>216</v>
      </c>
      <c r="W38" s="386">
        <v>0</v>
      </c>
      <c r="X38" s="415">
        <v>0</v>
      </c>
      <c r="Y38" s="387">
        <v>0</v>
      </c>
      <c r="Z38" s="387">
        <v>0</v>
      </c>
      <c r="AA38" s="421">
        <v>47.1</v>
      </c>
      <c r="AB38" s="414">
        <v>1740</v>
      </c>
      <c r="AC38" s="412">
        <v>2953</v>
      </c>
      <c r="AD38" s="410">
        <v>1392</v>
      </c>
      <c r="AE38" s="412">
        <v>166</v>
      </c>
      <c r="AF38" s="386">
        <v>78</v>
      </c>
      <c r="AG38" s="417">
        <v>4209</v>
      </c>
      <c r="AH38" s="418">
        <v>1984</v>
      </c>
    </row>
    <row r="39" spans="2:34" ht="12">
      <c r="B39" s="419" t="s">
        <v>318</v>
      </c>
      <c r="C39" s="386">
        <v>2130</v>
      </c>
      <c r="D39" s="386">
        <v>1622</v>
      </c>
      <c r="E39" s="386">
        <v>1310</v>
      </c>
      <c r="F39" s="386">
        <v>8</v>
      </c>
      <c r="G39" s="386">
        <v>7</v>
      </c>
      <c r="H39" s="411">
        <v>257</v>
      </c>
      <c r="I39" s="412">
        <v>137</v>
      </c>
      <c r="J39" s="412">
        <v>97</v>
      </c>
      <c r="K39" s="412">
        <v>23</v>
      </c>
      <c r="L39" s="386">
        <v>3</v>
      </c>
      <c r="M39" s="386">
        <v>17</v>
      </c>
      <c r="N39" s="387">
        <v>7</v>
      </c>
      <c r="O39" s="386">
        <v>13</v>
      </c>
      <c r="P39" s="387">
        <v>7</v>
      </c>
      <c r="Q39" s="386">
        <v>501</v>
      </c>
      <c r="R39" s="386">
        <v>174</v>
      </c>
      <c r="S39" s="387">
        <v>279</v>
      </c>
      <c r="T39" s="387">
        <v>245</v>
      </c>
      <c r="U39" s="387" t="s">
        <v>993</v>
      </c>
      <c r="V39" s="387" t="s">
        <v>993</v>
      </c>
      <c r="W39" s="387">
        <v>1</v>
      </c>
      <c r="X39" s="415">
        <v>1</v>
      </c>
      <c r="Y39" s="387">
        <v>0</v>
      </c>
      <c r="Z39" s="387">
        <v>0</v>
      </c>
      <c r="AA39" s="421">
        <v>45.4</v>
      </c>
      <c r="AB39" s="414">
        <v>968</v>
      </c>
      <c r="AC39" s="412">
        <v>3060</v>
      </c>
      <c r="AD39" s="410">
        <v>1391</v>
      </c>
      <c r="AE39" s="412">
        <v>148</v>
      </c>
      <c r="AF39" s="386">
        <v>67</v>
      </c>
      <c r="AG39" s="417">
        <v>3526</v>
      </c>
      <c r="AH39" s="418">
        <v>1603</v>
      </c>
    </row>
    <row r="40" spans="2:34" ht="12">
      <c r="B40" s="419" t="s">
        <v>319</v>
      </c>
      <c r="C40" s="386">
        <v>3837</v>
      </c>
      <c r="D40" s="386">
        <v>3261</v>
      </c>
      <c r="E40" s="386">
        <v>2765</v>
      </c>
      <c r="F40" s="386">
        <v>13</v>
      </c>
      <c r="G40" s="386">
        <v>7</v>
      </c>
      <c r="H40" s="411">
        <v>248</v>
      </c>
      <c r="I40" s="412">
        <v>162</v>
      </c>
      <c r="J40" s="412">
        <v>52</v>
      </c>
      <c r="K40" s="412">
        <v>34</v>
      </c>
      <c r="L40" s="386">
        <v>9</v>
      </c>
      <c r="M40" s="386">
        <v>109</v>
      </c>
      <c r="N40" s="387">
        <v>47</v>
      </c>
      <c r="O40" s="386">
        <v>63</v>
      </c>
      <c r="P40" s="387">
        <v>10</v>
      </c>
      <c r="Q40" s="386">
        <v>566</v>
      </c>
      <c r="R40" s="386">
        <v>193</v>
      </c>
      <c r="S40" s="387" t="s">
        <v>993</v>
      </c>
      <c r="T40" s="387" t="s">
        <v>993</v>
      </c>
      <c r="U40" s="387">
        <v>191</v>
      </c>
      <c r="V40" s="420">
        <v>169</v>
      </c>
      <c r="W40" s="387">
        <v>172</v>
      </c>
      <c r="X40" s="415">
        <v>12</v>
      </c>
      <c r="Y40" s="387">
        <v>0</v>
      </c>
      <c r="Z40" s="387">
        <v>0</v>
      </c>
      <c r="AA40" s="421">
        <v>45.6</v>
      </c>
      <c r="AB40" s="414">
        <v>1748</v>
      </c>
      <c r="AC40" s="412">
        <v>4268</v>
      </c>
      <c r="AD40" s="410">
        <v>1944</v>
      </c>
      <c r="AE40" s="412">
        <v>173</v>
      </c>
      <c r="AF40" s="386">
        <v>79</v>
      </c>
      <c r="AG40" s="417">
        <v>3610</v>
      </c>
      <c r="AH40" s="418">
        <v>1644</v>
      </c>
    </row>
    <row r="41" spans="2:34" ht="12">
      <c r="B41" s="419" t="s">
        <v>320</v>
      </c>
      <c r="C41" s="386">
        <v>2465</v>
      </c>
      <c r="D41" s="386">
        <v>2347</v>
      </c>
      <c r="E41" s="386">
        <v>2049</v>
      </c>
      <c r="F41" s="386">
        <v>18</v>
      </c>
      <c r="G41" s="386">
        <v>8</v>
      </c>
      <c r="H41" s="411">
        <v>164</v>
      </c>
      <c r="I41" s="412">
        <v>84</v>
      </c>
      <c r="J41" s="412">
        <v>52</v>
      </c>
      <c r="K41" s="412">
        <v>28</v>
      </c>
      <c r="L41" s="386">
        <v>3</v>
      </c>
      <c r="M41" s="387">
        <v>0</v>
      </c>
      <c r="N41" s="387">
        <v>71</v>
      </c>
      <c r="O41" s="386">
        <v>34</v>
      </c>
      <c r="P41" s="387" t="s">
        <v>993</v>
      </c>
      <c r="Q41" s="386">
        <v>118</v>
      </c>
      <c r="R41" s="386">
        <v>74</v>
      </c>
      <c r="S41" s="387">
        <v>0</v>
      </c>
      <c r="T41" s="387">
        <v>0</v>
      </c>
      <c r="U41" s="387">
        <v>44</v>
      </c>
      <c r="V41" s="420">
        <v>35</v>
      </c>
      <c r="W41" s="386">
        <v>0</v>
      </c>
      <c r="X41" s="415">
        <v>0</v>
      </c>
      <c r="Y41" s="387">
        <v>0</v>
      </c>
      <c r="Z41" s="387">
        <v>0</v>
      </c>
      <c r="AA41" s="421">
        <v>50.1</v>
      </c>
      <c r="AB41" s="414">
        <v>1234</v>
      </c>
      <c r="AC41" s="412">
        <v>2460</v>
      </c>
      <c r="AD41" s="410">
        <v>1232</v>
      </c>
      <c r="AE41" s="412">
        <v>145</v>
      </c>
      <c r="AF41" s="386">
        <v>73</v>
      </c>
      <c r="AG41" s="417">
        <v>3846</v>
      </c>
      <c r="AH41" s="418">
        <v>1925</v>
      </c>
    </row>
    <row r="42" spans="2:34" ht="12">
      <c r="B42" s="419" t="s">
        <v>321</v>
      </c>
      <c r="C42" s="386">
        <v>10220</v>
      </c>
      <c r="D42" s="386">
        <v>8598</v>
      </c>
      <c r="E42" s="386">
        <v>5050</v>
      </c>
      <c r="F42" s="386">
        <v>58</v>
      </c>
      <c r="G42" s="386">
        <v>30</v>
      </c>
      <c r="H42" s="411">
        <v>618</v>
      </c>
      <c r="I42" s="412">
        <v>332</v>
      </c>
      <c r="J42" s="412">
        <v>220</v>
      </c>
      <c r="K42" s="412">
        <v>66</v>
      </c>
      <c r="L42" s="386">
        <v>2601</v>
      </c>
      <c r="M42" s="386">
        <v>18</v>
      </c>
      <c r="N42" s="387">
        <v>108</v>
      </c>
      <c r="O42" s="386">
        <v>115</v>
      </c>
      <c r="P42" s="387">
        <v>0</v>
      </c>
      <c r="Q42" s="386">
        <v>1622</v>
      </c>
      <c r="R42" s="386">
        <v>164</v>
      </c>
      <c r="S42" s="387">
        <v>1009</v>
      </c>
      <c r="T42" s="387">
        <v>924</v>
      </c>
      <c r="U42" s="387">
        <v>443</v>
      </c>
      <c r="V42" s="420">
        <v>373</v>
      </c>
      <c r="W42" s="387">
        <v>6</v>
      </c>
      <c r="X42" s="415">
        <v>6</v>
      </c>
      <c r="Y42" s="386">
        <v>0</v>
      </c>
      <c r="Z42" s="387">
        <v>0</v>
      </c>
      <c r="AA42" s="421">
        <v>49.8</v>
      </c>
      <c r="AB42" s="414">
        <v>5091</v>
      </c>
      <c r="AC42" s="412">
        <v>3919</v>
      </c>
      <c r="AD42" s="410">
        <v>1952</v>
      </c>
      <c r="AE42" s="412">
        <v>230</v>
      </c>
      <c r="AF42" s="386">
        <v>115</v>
      </c>
      <c r="AG42" s="417">
        <v>2931</v>
      </c>
      <c r="AH42" s="418">
        <v>1460</v>
      </c>
    </row>
    <row r="43" spans="2:34" ht="12">
      <c r="B43" s="419" t="s">
        <v>322</v>
      </c>
      <c r="C43" s="386">
        <v>10172</v>
      </c>
      <c r="D43" s="386">
        <v>8558</v>
      </c>
      <c r="E43" s="386">
        <v>7706</v>
      </c>
      <c r="F43" s="386">
        <v>80</v>
      </c>
      <c r="G43" s="386">
        <v>23</v>
      </c>
      <c r="H43" s="411">
        <v>448</v>
      </c>
      <c r="I43" s="412">
        <v>262</v>
      </c>
      <c r="J43" s="412">
        <v>135</v>
      </c>
      <c r="K43" s="412">
        <v>51</v>
      </c>
      <c r="L43" s="386">
        <v>204</v>
      </c>
      <c r="M43" s="386">
        <v>22</v>
      </c>
      <c r="N43" s="387">
        <v>44</v>
      </c>
      <c r="O43" s="386">
        <v>31</v>
      </c>
      <c r="P43" s="387">
        <v>6</v>
      </c>
      <c r="Q43" s="386">
        <v>1608</v>
      </c>
      <c r="R43" s="386">
        <v>677</v>
      </c>
      <c r="S43" s="387">
        <v>208</v>
      </c>
      <c r="T43" s="387">
        <v>192</v>
      </c>
      <c r="U43" s="387">
        <v>717</v>
      </c>
      <c r="V43" s="420">
        <v>605</v>
      </c>
      <c r="W43" s="387">
        <v>6</v>
      </c>
      <c r="X43" s="415">
        <v>6</v>
      </c>
      <c r="Y43" s="386">
        <v>0</v>
      </c>
      <c r="Z43" s="387">
        <v>0</v>
      </c>
      <c r="AA43" s="421">
        <v>46.5</v>
      </c>
      <c r="AB43" s="414">
        <v>4727</v>
      </c>
      <c r="AC43" s="412">
        <v>4210</v>
      </c>
      <c r="AD43" s="410">
        <v>1957</v>
      </c>
      <c r="AE43" s="412">
        <v>183</v>
      </c>
      <c r="AF43" s="386">
        <v>85</v>
      </c>
      <c r="AG43" s="417">
        <v>3801</v>
      </c>
      <c r="AH43" s="418">
        <v>1766</v>
      </c>
    </row>
    <row r="44" spans="2:34" ht="12">
      <c r="B44" s="419" t="s">
        <v>323</v>
      </c>
      <c r="C44" s="386">
        <v>1623</v>
      </c>
      <c r="D44" s="386">
        <v>1413</v>
      </c>
      <c r="E44" s="386">
        <v>1237</v>
      </c>
      <c r="F44" s="386">
        <v>14</v>
      </c>
      <c r="G44" s="386">
        <v>14</v>
      </c>
      <c r="H44" s="411">
        <v>130</v>
      </c>
      <c r="I44" s="412">
        <v>70</v>
      </c>
      <c r="J44" s="412">
        <v>36</v>
      </c>
      <c r="K44" s="412">
        <v>24</v>
      </c>
      <c r="L44" s="386">
        <v>7</v>
      </c>
      <c r="M44" s="387">
        <v>0</v>
      </c>
      <c r="N44" s="387">
        <v>2</v>
      </c>
      <c r="O44" s="386">
        <v>9</v>
      </c>
      <c r="P44" s="387">
        <v>0</v>
      </c>
      <c r="Q44" s="386">
        <v>210</v>
      </c>
      <c r="R44" s="386">
        <v>209</v>
      </c>
      <c r="S44" s="387" t="s">
        <v>993</v>
      </c>
      <c r="T44" s="387" t="s">
        <v>993</v>
      </c>
      <c r="U44" s="387" t="s">
        <v>993</v>
      </c>
      <c r="V44" s="387" t="s">
        <v>993</v>
      </c>
      <c r="W44" s="386">
        <v>0</v>
      </c>
      <c r="X44" s="415">
        <v>0</v>
      </c>
      <c r="Y44" s="386">
        <v>0</v>
      </c>
      <c r="Z44" s="387">
        <v>0</v>
      </c>
      <c r="AA44" s="421">
        <v>48.4</v>
      </c>
      <c r="AB44" s="414">
        <v>785</v>
      </c>
      <c r="AC44" s="412">
        <v>1710</v>
      </c>
      <c r="AD44" s="410">
        <v>827</v>
      </c>
      <c r="AE44" s="412">
        <v>118</v>
      </c>
      <c r="AF44" s="386">
        <v>57</v>
      </c>
      <c r="AG44" s="417">
        <v>3253</v>
      </c>
      <c r="AH44" s="418">
        <v>1573</v>
      </c>
    </row>
    <row r="45" spans="2:34" ht="12">
      <c r="B45" s="419" t="s">
        <v>324</v>
      </c>
      <c r="C45" s="386">
        <v>5223</v>
      </c>
      <c r="D45" s="386">
        <v>3557</v>
      </c>
      <c r="E45" s="386">
        <v>2084</v>
      </c>
      <c r="F45" s="386">
        <v>32</v>
      </c>
      <c r="G45" s="386">
        <v>19</v>
      </c>
      <c r="H45" s="411">
        <v>594</v>
      </c>
      <c r="I45" s="412">
        <v>360</v>
      </c>
      <c r="J45" s="412">
        <v>176</v>
      </c>
      <c r="K45" s="412">
        <v>58</v>
      </c>
      <c r="L45" s="386">
        <v>515</v>
      </c>
      <c r="M45" s="386">
        <v>16</v>
      </c>
      <c r="N45" s="387">
        <v>200</v>
      </c>
      <c r="O45" s="386">
        <v>97</v>
      </c>
      <c r="P45" s="387">
        <v>106</v>
      </c>
      <c r="Q45" s="386">
        <v>1560</v>
      </c>
      <c r="R45" s="386">
        <v>234</v>
      </c>
      <c r="S45" s="387">
        <v>1127</v>
      </c>
      <c r="T45" s="387">
        <v>1047</v>
      </c>
      <c r="U45" s="387">
        <v>171</v>
      </c>
      <c r="V45" s="387">
        <v>145</v>
      </c>
      <c r="W45" s="387">
        <v>28</v>
      </c>
      <c r="X45" s="415">
        <v>1</v>
      </c>
      <c r="Y45" s="386">
        <v>0</v>
      </c>
      <c r="Z45" s="387">
        <v>0</v>
      </c>
      <c r="AA45" s="421">
        <v>46.8</v>
      </c>
      <c r="AB45" s="414">
        <v>2443</v>
      </c>
      <c r="AC45" s="412">
        <v>2295</v>
      </c>
      <c r="AD45" s="410">
        <v>1073</v>
      </c>
      <c r="AE45" s="412">
        <v>211</v>
      </c>
      <c r="AF45" s="386">
        <v>99</v>
      </c>
      <c r="AG45" s="417">
        <v>2549</v>
      </c>
      <c r="AH45" s="418">
        <v>1192</v>
      </c>
    </row>
    <row r="46" spans="2:34" ht="12">
      <c r="B46" s="419" t="s">
        <v>325</v>
      </c>
      <c r="C46" s="386">
        <v>4487</v>
      </c>
      <c r="D46" s="386">
        <v>3658</v>
      </c>
      <c r="E46" s="386">
        <v>3342</v>
      </c>
      <c r="F46" s="386">
        <v>13</v>
      </c>
      <c r="G46" s="386">
        <v>10</v>
      </c>
      <c r="H46" s="411">
        <v>188</v>
      </c>
      <c r="I46" s="412">
        <v>101</v>
      </c>
      <c r="J46" s="412">
        <v>66</v>
      </c>
      <c r="K46" s="412">
        <v>21</v>
      </c>
      <c r="L46" s="386">
        <v>16</v>
      </c>
      <c r="M46" s="386">
        <v>42</v>
      </c>
      <c r="N46" s="387">
        <v>33</v>
      </c>
      <c r="O46" s="386">
        <v>14</v>
      </c>
      <c r="P46" s="387">
        <v>0</v>
      </c>
      <c r="Q46" s="386">
        <v>829</v>
      </c>
      <c r="R46" s="386">
        <v>461</v>
      </c>
      <c r="S46" s="387">
        <v>260</v>
      </c>
      <c r="T46" s="387">
        <v>239</v>
      </c>
      <c r="U46" s="387">
        <v>107</v>
      </c>
      <c r="V46" s="420">
        <v>81</v>
      </c>
      <c r="W46" s="387">
        <v>1</v>
      </c>
      <c r="X46" s="415">
        <v>1</v>
      </c>
      <c r="Y46" s="386">
        <v>0</v>
      </c>
      <c r="Z46" s="387">
        <v>0</v>
      </c>
      <c r="AA46" s="421">
        <v>46.6</v>
      </c>
      <c r="AB46" s="414">
        <v>2090</v>
      </c>
      <c r="AC46" s="412">
        <v>3247</v>
      </c>
      <c r="AD46" s="410">
        <v>1512</v>
      </c>
      <c r="AE46" s="412">
        <v>171</v>
      </c>
      <c r="AF46" s="386">
        <v>79</v>
      </c>
      <c r="AG46" s="417">
        <v>4075</v>
      </c>
      <c r="AH46" s="418">
        <v>1898</v>
      </c>
    </row>
    <row r="47" spans="2:34" ht="12">
      <c r="B47" s="419" t="s">
        <v>326</v>
      </c>
      <c r="C47" s="386">
        <v>3250</v>
      </c>
      <c r="D47" s="386">
        <v>2822</v>
      </c>
      <c r="E47" s="386">
        <v>2621</v>
      </c>
      <c r="F47" s="386">
        <v>21</v>
      </c>
      <c r="G47" s="386">
        <v>4</v>
      </c>
      <c r="H47" s="411">
        <v>125</v>
      </c>
      <c r="I47" s="412">
        <v>56</v>
      </c>
      <c r="J47" s="412">
        <v>47</v>
      </c>
      <c r="K47" s="412">
        <v>22</v>
      </c>
      <c r="L47" s="386">
        <v>26</v>
      </c>
      <c r="M47" s="386">
        <v>16</v>
      </c>
      <c r="N47" s="387">
        <v>0</v>
      </c>
      <c r="O47" s="386">
        <v>9</v>
      </c>
      <c r="P47" s="387">
        <v>4</v>
      </c>
      <c r="Q47" s="386">
        <v>424</v>
      </c>
      <c r="R47" s="386">
        <v>145</v>
      </c>
      <c r="S47" s="387">
        <v>66</v>
      </c>
      <c r="T47" s="387">
        <v>57</v>
      </c>
      <c r="U47" s="387">
        <v>213</v>
      </c>
      <c r="V47" s="420">
        <v>204</v>
      </c>
      <c r="W47" s="386">
        <v>0</v>
      </c>
      <c r="X47" s="415">
        <v>0</v>
      </c>
      <c r="Y47" s="387">
        <v>0</v>
      </c>
      <c r="Z47" s="387">
        <v>0</v>
      </c>
      <c r="AA47" s="421">
        <v>46.3</v>
      </c>
      <c r="AB47" s="414">
        <v>1505</v>
      </c>
      <c r="AC47" s="412">
        <v>3643</v>
      </c>
      <c r="AD47" s="410">
        <v>1687</v>
      </c>
      <c r="AE47" s="412">
        <v>178</v>
      </c>
      <c r="AF47" s="386">
        <v>82</v>
      </c>
      <c r="AG47" s="417">
        <v>4751</v>
      </c>
      <c r="AH47" s="418">
        <v>2200</v>
      </c>
    </row>
    <row r="48" spans="2:34" ht="12">
      <c r="B48" s="419" t="s">
        <v>327</v>
      </c>
      <c r="C48" s="386">
        <v>9031</v>
      </c>
      <c r="D48" s="386">
        <v>7521</v>
      </c>
      <c r="E48" s="386">
        <v>7061</v>
      </c>
      <c r="F48" s="386">
        <v>76</v>
      </c>
      <c r="G48" s="386">
        <v>9</v>
      </c>
      <c r="H48" s="411">
        <v>228</v>
      </c>
      <c r="I48" s="412">
        <v>75</v>
      </c>
      <c r="J48" s="412">
        <v>77</v>
      </c>
      <c r="K48" s="412">
        <v>76</v>
      </c>
      <c r="L48" s="386">
        <v>19</v>
      </c>
      <c r="M48" s="386">
        <v>126</v>
      </c>
      <c r="N48" s="387">
        <v>0</v>
      </c>
      <c r="O48" s="386">
        <v>2</v>
      </c>
      <c r="P48" s="387">
        <v>0</v>
      </c>
      <c r="Q48" s="386">
        <v>1510</v>
      </c>
      <c r="R48" s="386">
        <v>25</v>
      </c>
      <c r="S48" s="387">
        <v>268</v>
      </c>
      <c r="T48" s="387">
        <v>230</v>
      </c>
      <c r="U48" s="387">
        <v>1044</v>
      </c>
      <c r="V48" s="420">
        <v>1000</v>
      </c>
      <c r="W48" s="387">
        <v>173</v>
      </c>
      <c r="X48" s="415">
        <v>172</v>
      </c>
      <c r="Y48" s="387">
        <v>0</v>
      </c>
      <c r="Z48" s="387">
        <v>0</v>
      </c>
      <c r="AA48" s="421">
        <v>43.3</v>
      </c>
      <c r="AB48" s="414">
        <v>3913</v>
      </c>
      <c r="AC48" s="412">
        <v>5266</v>
      </c>
      <c r="AD48" s="410">
        <v>2282</v>
      </c>
      <c r="AE48" s="412">
        <v>216</v>
      </c>
      <c r="AF48" s="386">
        <v>94</v>
      </c>
      <c r="AG48" s="417">
        <v>4718</v>
      </c>
      <c r="AH48" s="418">
        <v>2044</v>
      </c>
    </row>
    <row r="49" spans="2:34" ht="12">
      <c r="B49" s="419" t="s">
        <v>328</v>
      </c>
      <c r="C49" s="386">
        <v>7623</v>
      </c>
      <c r="D49" s="386">
        <v>6871</v>
      </c>
      <c r="E49" s="386">
        <v>6175</v>
      </c>
      <c r="F49" s="386">
        <v>80</v>
      </c>
      <c r="G49" s="386">
        <v>21</v>
      </c>
      <c r="H49" s="411">
        <v>340</v>
      </c>
      <c r="I49" s="412">
        <v>158</v>
      </c>
      <c r="J49" s="412">
        <v>106</v>
      </c>
      <c r="K49" s="412">
        <v>76</v>
      </c>
      <c r="L49" s="386">
        <v>173</v>
      </c>
      <c r="M49" s="386">
        <v>51</v>
      </c>
      <c r="N49" s="387">
        <v>13</v>
      </c>
      <c r="O49" s="386">
        <v>18</v>
      </c>
      <c r="P49" s="387" t="s">
        <v>993</v>
      </c>
      <c r="Q49" s="386">
        <v>737</v>
      </c>
      <c r="R49" s="386">
        <v>206</v>
      </c>
      <c r="S49" s="387">
        <v>120</v>
      </c>
      <c r="T49" s="387">
        <v>101</v>
      </c>
      <c r="U49" s="387">
        <v>177</v>
      </c>
      <c r="V49" s="420">
        <v>164</v>
      </c>
      <c r="W49" s="387">
        <v>234</v>
      </c>
      <c r="X49" s="415">
        <v>172</v>
      </c>
      <c r="Y49" s="387">
        <v>0</v>
      </c>
      <c r="Z49" s="387">
        <v>0</v>
      </c>
      <c r="AA49" s="421">
        <v>46.8</v>
      </c>
      <c r="AB49" s="414">
        <v>3565</v>
      </c>
      <c r="AC49" s="412">
        <v>5465</v>
      </c>
      <c r="AD49" s="410">
        <v>2556</v>
      </c>
      <c r="AE49" s="412">
        <v>190</v>
      </c>
      <c r="AF49" s="386">
        <v>89</v>
      </c>
      <c r="AG49" s="417">
        <v>4188</v>
      </c>
      <c r="AH49" s="418">
        <v>1959</v>
      </c>
    </row>
    <row r="50" spans="2:34" ht="12">
      <c r="B50" s="419" t="s">
        <v>329</v>
      </c>
      <c r="C50" s="386">
        <v>6937</v>
      </c>
      <c r="D50" s="386">
        <v>5810</v>
      </c>
      <c r="E50" s="386">
        <v>4450</v>
      </c>
      <c r="F50" s="386">
        <v>36</v>
      </c>
      <c r="G50" s="386">
        <v>25</v>
      </c>
      <c r="H50" s="411">
        <v>574</v>
      </c>
      <c r="I50" s="412">
        <v>232</v>
      </c>
      <c r="J50" s="412">
        <v>221</v>
      </c>
      <c r="K50" s="412">
        <v>121</v>
      </c>
      <c r="L50" s="386">
        <v>576</v>
      </c>
      <c r="M50" s="386">
        <v>10</v>
      </c>
      <c r="N50" s="387">
        <v>91</v>
      </c>
      <c r="O50" s="386">
        <v>48</v>
      </c>
      <c r="P50" s="387">
        <v>16</v>
      </c>
      <c r="Q50" s="386">
        <v>1111</v>
      </c>
      <c r="R50" s="386">
        <v>324</v>
      </c>
      <c r="S50" s="387" t="s">
        <v>993</v>
      </c>
      <c r="T50" s="387" t="s">
        <v>993</v>
      </c>
      <c r="U50" s="387">
        <v>713</v>
      </c>
      <c r="V50" s="420">
        <v>705</v>
      </c>
      <c r="W50" s="387">
        <v>55</v>
      </c>
      <c r="X50" s="415">
        <v>43</v>
      </c>
      <c r="Y50" s="387">
        <v>7</v>
      </c>
      <c r="Z50" s="387">
        <v>0</v>
      </c>
      <c r="AA50" s="421">
        <v>46.3</v>
      </c>
      <c r="AB50" s="414">
        <v>3210</v>
      </c>
      <c r="AC50" s="412">
        <v>5259</v>
      </c>
      <c r="AD50" s="410">
        <v>2434</v>
      </c>
      <c r="AE50" s="412">
        <v>177</v>
      </c>
      <c r="AF50" s="386">
        <v>82</v>
      </c>
      <c r="AG50" s="417">
        <v>4232</v>
      </c>
      <c r="AH50" s="418">
        <v>1959</v>
      </c>
    </row>
    <row r="51" spans="2:34" ht="12">
      <c r="B51" s="419" t="s">
        <v>330</v>
      </c>
      <c r="C51" s="386">
        <v>4789</v>
      </c>
      <c r="D51" s="386">
        <v>4287</v>
      </c>
      <c r="E51" s="386">
        <v>2993</v>
      </c>
      <c r="F51" s="386">
        <v>28</v>
      </c>
      <c r="G51" s="386">
        <v>9</v>
      </c>
      <c r="H51" s="411">
        <v>537</v>
      </c>
      <c r="I51" s="412">
        <v>380</v>
      </c>
      <c r="J51" s="412">
        <v>114</v>
      </c>
      <c r="K51" s="412">
        <v>43</v>
      </c>
      <c r="L51" s="386">
        <v>567</v>
      </c>
      <c r="M51" s="386">
        <v>16</v>
      </c>
      <c r="N51" s="387">
        <v>88</v>
      </c>
      <c r="O51" s="386">
        <v>49</v>
      </c>
      <c r="P51" s="387">
        <v>0</v>
      </c>
      <c r="Q51" s="386">
        <v>502</v>
      </c>
      <c r="R51" s="386">
        <v>103</v>
      </c>
      <c r="S51" s="387">
        <v>0</v>
      </c>
      <c r="T51" s="387">
        <v>0</v>
      </c>
      <c r="U51" s="387">
        <v>390</v>
      </c>
      <c r="V51" s="420">
        <v>390</v>
      </c>
      <c r="W51" s="387">
        <v>9</v>
      </c>
      <c r="X51" s="415">
        <v>0</v>
      </c>
      <c r="Y51" s="387">
        <v>0</v>
      </c>
      <c r="Z51" s="387">
        <v>0</v>
      </c>
      <c r="AA51" s="421">
        <v>48.6</v>
      </c>
      <c r="AB51" s="414">
        <v>2327</v>
      </c>
      <c r="AC51" s="412">
        <v>4539</v>
      </c>
      <c r="AD51" s="410">
        <v>2206</v>
      </c>
      <c r="AE51" s="412">
        <v>206</v>
      </c>
      <c r="AF51" s="386">
        <v>100</v>
      </c>
      <c r="AG51" s="417">
        <v>3416</v>
      </c>
      <c r="AH51" s="418">
        <v>1660</v>
      </c>
    </row>
    <row r="52" spans="2:34" ht="12">
      <c r="B52" s="419" t="s">
        <v>331</v>
      </c>
      <c r="C52" s="386">
        <v>4791</v>
      </c>
      <c r="D52" s="386">
        <v>4338</v>
      </c>
      <c r="E52" s="386">
        <v>3912</v>
      </c>
      <c r="F52" s="386">
        <v>110</v>
      </c>
      <c r="G52" s="386">
        <v>12</v>
      </c>
      <c r="H52" s="411">
        <v>200</v>
      </c>
      <c r="I52" s="412">
        <v>108</v>
      </c>
      <c r="J52" s="412">
        <v>68</v>
      </c>
      <c r="K52" s="412">
        <v>24</v>
      </c>
      <c r="L52" s="386">
        <v>49</v>
      </c>
      <c r="M52" s="386">
        <v>51</v>
      </c>
      <c r="N52" s="387">
        <v>1</v>
      </c>
      <c r="O52" s="386">
        <v>3</v>
      </c>
      <c r="P52" s="387" t="s">
        <v>993</v>
      </c>
      <c r="Q52" s="386">
        <v>453</v>
      </c>
      <c r="R52" s="386">
        <v>129</v>
      </c>
      <c r="S52" s="387">
        <v>26</v>
      </c>
      <c r="T52" s="387">
        <v>22</v>
      </c>
      <c r="U52" s="387">
        <v>80</v>
      </c>
      <c r="V52" s="420">
        <v>80</v>
      </c>
      <c r="W52" s="387">
        <v>218</v>
      </c>
      <c r="X52" s="415">
        <v>0</v>
      </c>
      <c r="Y52" s="387">
        <v>0</v>
      </c>
      <c r="Z52" s="387">
        <v>0</v>
      </c>
      <c r="AA52" s="421">
        <v>47.8</v>
      </c>
      <c r="AB52" s="414">
        <v>2292</v>
      </c>
      <c r="AC52" s="412">
        <v>5677</v>
      </c>
      <c r="AD52" s="410">
        <v>2716</v>
      </c>
      <c r="AE52" s="412">
        <v>195</v>
      </c>
      <c r="AF52" s="386">
        <v>93</v>
      </c>
      <c r="AG52" s="417">
        <v>4312</v>
      </c>
      <c r="AH52" s="418">
        <v>2063</v>
      </c>
    </row>
    <row r="53" spans="2:34" ht="12">
      <c r="B53" s="419" t="s">
        <v>332</v>
      </c>
      <c r="C53" s="386">
        <v>2074</v>
      </c>
      <c r="D53" s="386">
        <v>1904</v>
      </c>
      <c r="E53" s="386">
        <v>1376</v>
      </c>
      <c r="F53" s="386">
        <v>10</v>
      </c>
      <c r="G53" s="386">
        <v>6</v>
      </c>
      <c r="H53" s="411">
        <v>253</v>
      </c>
      <c r="I53" s="412">
        <v>110</v>
      </c>
      <c r="J53" s="412">
        <v>114</v>
      </c>
      <c r="K53" s="412">
        <v>29</v>
      </c>
      <c r="L53" s="386">
        <v>191</v>
      </c>
      <c r="M53" s="386">
        <v>0</v>
      </c>
      <c r="N53" s="387">
        <v>4</v>
      </c>
      <c r="O53" s="386">
        <v>64</v>
      </c>
      <c r="P53" s="387" t="s">
        <v>993</v>
      </c>
      <c r="Q53" s="386">
        <v>170</v>
      </c>
      <c r="R53" s="386">
        <v>54</v>
      </c>
      <c r="S53" s="387">
        <v>43</v>
      </c>
      <c r="T53" s="387">
        <v>36</v>
      </c>
      <c r="U53" s="387" t="s">
        <v>993</v>
      </c>
      <c r="V53" s="387" t="s">
        <v>993</v>
      </c>
      <c r="W53" s="387">
        <v>68</v>
      </c>
      <c r="X53" s="415">
        <v>0</v>
      </c>
      <c r="Y53" s="387">
        <v>4</v>
      </c>
      <c r="Z53" s="387">
        <v>0</v>
      </c>
      <c r="AA53" s="421">
        <v>49.7</v>
      </c>
      <c r="AB53" s="414">
        <v>1031</v>
      </c>
      <c r="AC53" s="412">
        <v>2583</v>
      </c>
      <c r="AD53" s="410">
        <v>1284</v>
      </c>
      <c r="AE53" s="412">
        <v>163</v>
      </c>
      <c r="AF53" s="386">
        <v>81</v>
      </c>
      <c r="AG53" s="417">
        <v>3632</v>
      </c>
      <c r="AH53" s="418">
        <v>1806</v>
      </c>
    </row>
    <row r="54" spans="2:34" ht="12">
      <c r="B54" s="419" t="s">
        <v>333</v>
      </c>
      <c r="C54" s="386">
        <v>1798</v>
      </c>
      <c r="D54" s="386">
        <v>1105</v>
      </c>
      <c r="E54" s="386">
        <v>902</v>
      </c>
      <c r="F54" s="386">
        <v>18</v>
      </c>
      <c r="G54" s="386">
        <v>13</v>
      </c>
      <c r="H54" s="411">
        <v>143</v>
      </c>
      <c r="I54" s="412">
        <v>53</v>
      </c>
      <c r="J54" s="412">
        <v>36</v>
      </c>
      <c r="K54" s="412">
        <v>54</v>
      </c>
      <c r="L54" s="386">
        <v>20</v>
      </c>
      <c r="M54" s="386">
        <v>1</v>
      </c>
      <c r="N54" s="387">
        <v>0</v>
      </c>
      <c r="O54" s="386">
        <v>8</v>
      </c>
      <c r="P54" s="387" t="s">
        <v>993</v>
      </c>
      <c r="Q54" s="386">
        <v>693</v>
      </c>
      <c r="R54" s="386">
        <v>236</v>
      </c>
      <c r="S54" s="387">
        <v>47</v>
      </c>
      <c r="T54" s="387">
        <v>40</v>
      </c>
      <c r="U54" s="387">
        <v>390</v>
      </c>
      <c r="V54" s="420">
        <v>373</v>
      </c>
      <c r="W54" s="387">
        <v>20</v>
      </c>
      <c r="X54" s="415">
        <v>20</v>
      </c>
      <c r="Y54" s="387">
        <v>0</v>
      </c>
      <c r="Z54" s="387">
        <v>0</v>
      </c>
      <c r="AA54" s="421">
        <v>38.6</v>
      </c>
      <c r="AB54" s="414">
        <v>694</v>
      </c>
      <c r="AC54" s="412">
        <v>1822</v>
      </c>
      <c r="AD54" s="410">
        <v>703</v>
      </c>
      <c r="AE54" s="412">
        <v>181</v>
      </c>
      <c r="AF54" s="386">
        <v>70</v>
      </c>
      <c r="AG54" s="417">
        <v>2676</v>
      </c>
      <c r="AH54" s="418">
        <v>1033</v>
      </c>
    </row>
    <row r="55" spans="2:34" ht="12">
      <c r="B55" s="419" t="s">
        <v>334</v>
      </c>
      <c r="C55" s="386">
        <v>8791</v>
      </c>
      <c r="D55" s="386">
        <v>6454</v>
      </c>
      <c r="E55" s="386">
        <v>4673</v>
      </c>
      <c r="F55" s="386">
        <v>62</v>
      </c>
      <c r="G55" s="386">
        <v>46</v>
      </c>
      <c r="H55" s="411">
        <v>1493</v>
      </c>
      <c r="I55" s="412">
        <v>776</v>
      </c>
      <c r="J55" s="412">
        <v>310</v>
      </c>
      <c r="K55" s="412">
        <v>407</v>
      </c>
      <c r="L55" s="386">
        <v>123</v>
      </c>
      <c r="M55" s="386">
        <v>30</v>
      </c>
      <c r="N55" s="387">
        <v>4</v>
      </c>
      <c r="O55" s="386">
        <v>23</v>
      </c>
      <c r="P55" s="387">
        <v>15</v>
      </c>
      <c r="Q55" s="386">
        <v>2322</v>
      </c>
      <c r="R55" s="386">
        <v>289</v>
      </c>
      <c r="S55" s="387">
        <v>76</v>
      </c>
      <c r="T55" s="387">
        <v>63</v>
      </c>
      <c r="U55" s="387">
        <v>1890</v>
      </c>
      <c r="V55" s="420">
        <v>1888</v>
      </c>
      <c r="W55" s="387">
        <v>67</v>
      </c>
      <c r="X55" s="415">
        <v>67</v>
      </c>
      <c r="Y55" s="387">
        <v>0</v>
      </c>
      <c r="Z55" s="387">
        <v>0</v>
      </c>
      <c r="AA55" s="421">
        <v>44</v>
      </c>
      <c r="AB55" s="414">
        <v>3872</v>
      </c>
      <c r="AC55" s="412">
        <v>3895</v>
      </c>
      <c r="AD55" s="410">
        <v>1716</v>
      </c>
      <c r="AE55" s="412">
        <v>225</v>
      </c>
      <c r="AF55" s="386">
        <v>99</v>
      </c>
      <c r="AG55" s="417">
        <v>3584</v>
      </c>
      <c r="AH55" s="418">
        <v>1578</v>
      </c>
    </row>
    <row r="56" spans="2:34" ht="12">
      <c r="B56" s="419" t="s">
        <v>335</v>
      </c>
      <c r="C56" s="386">
        <v>2627</v>
      </c>
      <c r="D56" s="386">
        <v>2236</v>
      </c>
      <c r="E56" s="386">
        <v>1918</v>
      </c>
      <c r="F56" s="386">
        <v>16</v>
      </c>
      <c r="G56" s="386">
        <v>12</v>
      </c>
      <c r="H56" s="411">
        <v>166</v>
      </c>
      <c r="I56" s="412">
        <v>59</v>
      </c>
      <c r="J56" s="412">
        <v>65</v>
      </c>
      <c r="K56" s="412">
        <v>42</v>
      </c>
      <c r="L56" s="386">
        <v>69</v>
      </c>
      <c r="M56" s="386">
        <v>42</v>
      </c>
      <c r="N56" s="387">
        <v>0</v>
      </c>
      <c r="O56" s="386">
        <v>13</v>
      </c>
      <c r="P56" s="387" t="s">
        <v>993</v>
      </c>
      <c r="Q56" s="386">
        <v>391</v>
      </c>
      <c r="R56" s="386">
        <v>95</v>
      </c>
      <c r="S56" s="387">
        <v>166</v>
      </c>
      <c r="T56" s="387">
        <v>141</v>
      </c>
      <c r="U56" s="387">
        <v>128</v>
      </c>
      <c r="V56" s="420">
        <v>128</v>
      </c>
      <c r="W56" s="387">
        <v>2</v>
      </c>
      <c r="X56" s="415">
        <v>2</v>
      </c>
      <c r="Y56" s="387">
        <v>0</v>
      </c>
      <c r="Z56" s="387">
        <v>0</v>
      </c>
      <c r="AA56" s="421">
        <v>46.8</v>
      </c>
      <c r="AB56" s="414">
        <v>1230</v>
      </c>
      <c r="AC56" s="412">
        <v>3157</v>
      </c>
      <c r="AD56" s="410">
        <v>1478</v>
      </c>
      <c r="AE56" s="412">
        <v>155</v>
      </c>
      <c r="AF56" s="386">
        <v>72</v>
      </c>
      <c r="AG56" s="417">
        <v>3796</v>
      </c>
      <c r="AH56" s="418">
        <v>1777</v>
      </c>
    </row>
    <row r="57" spans="2:34" ht="12">
      <c r="B57" s="419" t="s">
        <v>336</v>
      </c>
      <c r="C57" s="386">
        <v>1846</v>
      </c>
      <c r="D57" s="386">
        <v>1667</v>
      </c>
      <c r="E57" s="386">
        <v>1444</v>
      </c>
      <c r="F57" s="386">
        <v>22</v>
      </c>
      <c r="G57" s="386">
        <v>9</v>
      </c>
      <c r="H57" s="411">
        <v>104</v>
      </c>
      <c r="I57" s="412">
        <v>49</v>
      </c>
      <c r="J57" s="412">
        <v>31</v>
      </c>
      <c r="K57" s="412">
        <v>24</v>
      </c>
      <c r="L57" s="386">
        <v>53</v>
      </c>
      <c r="M57" s="386">
        <v>17</v>
      </c>
      <c r="N57" s="387">
        <v>0</v>
      </c>
      <c r="O57" s="386">
        <v>18</v>
      </c>
      <c r="P57" s="387" t="s">
        <v>993</v>
      </c>
      <c r="Q57" s="386">
        <v>173</v>
      </c>
      <c r="R57" s="386">
        <v>72</v>
      </c>
      <c r="S57" s="387">
        <v>89</v>
      </c>
      <c r="T57" s="387">
        <v>76</v>
      </c>
      <c r="U57" s="387" t="s">
        <v>993</v>
      </c>
      <c r="V57" s="387" t="s">
        <v>993</v>
      </c>
      <c r="W57" s="387">
        <v>1</v>
      </c>
      <c r="X57" s="415">
        <v>1</v>
      </c>
      <c r="Y57" s="387">
        <v>0</v>
      </c>
      <c r="Z57" s="387">
        <v>0</v>
      </c>
      <c r="AA57" s="423">
        <v>50.4</v>
      </c>
      <c r="AB57" s="414">
        <v>930</v>
      </c>
      <c r="AC57" s="412">
        <v>2780</v>
      </c>
      <c r="AD57" s="410">
        <v>1401</v>
      </c>
      <c r="AE57" s="412">
        <v>153</v>
      </c>
      <c r="AF57" s="386">
        <v>77</v>
      </c>
      <c r="AG57" s="417">
        <v>3598</v>
      </c>
      <c r="AH57" s="418">
        <v>1813</v>
      </c>
    </row>
    <row r="58" spans="2:34" ht="12">
      <c r="B58" s="424" t="s">
        <v>337</v>
      </c>
      <c r="C58" s="425">
        <v>3299</v>
      </c>
      <c r="D58" s="425">
        <v>2358</v>
      </c>
      <c r="E58" s="425">
        <v>2140</v>
      </c>
      <c r="F58" s="425">
        <v>22</v>
      </c>
      <c r="G58" s="425">
        <v>11</v>
      </c>
      <c r="H58" s="426">
        <v>132</v>
      </c>
      <c r="I58" s="427">
        <v>57</v>
      </c>
      <c r="J58" s="427">
        <v>47</v>
      </c>
      <c r="K58" s="427">
        <v>28</v>
      </c>
      <c r="L58" s="425">
        <v>42</v>
      </c>
      <c r="M58" s="425">
        <v>2</v>
      </c>
      <c r="N58" s="428">
        <v>0</v>
      </c>
      <c r="O58" s="425">
        <v>9</v>
      </c>
      <c r="P58" s="428">
        <v>0</v>
      </c>
      <c r="Q58" s="425">
        <v>941</v>
      </c>
      <c r="R58" s="425">
        <v>80</v>
      </c>
      <c r="S58" s="428">
        <v>86</v>
      </c>
      <c r="T58" s="428">
        <v>73</v>
      </c>
      <c r="U58" s="428">
        <v>724</v>
      </c>
      <c r="V58" s="429">
        <v>698</v>
      </c>
      <c r="W58" s="428">
        <v>51</v>
      </c>
      <c r="X58" s="430">
        <v>0</v>
      </c>
      <c r="Y58" s="428">
        <v>0</v>
      </c>
      <c r="Z58" s="428">
        <v>0</v>
      </c>
      <c r="AA58" s="431">
        <v>40.7</v>
      </c>
      <c r="AB58" s="432">
        <v>1344</v>
      </c>
      <c r="AC58" s="427">
        <v>3302</v>
      </c>
      <c r="AD58" s="433">
        <v>1345</v>
      </c>
      <c r="AE58" s="427">
        <v>176</v>
      </c>
      <c r="AF58" s="425">
        <v>72</v>
      </c>
      <c r="AG58" s="434">
        <v>3984</v>
      </c>
      <c r="AH58" s="435">
        <v>1623</v>
      </c>
    </row>
    <row r="59" spans="2:34" ht="12">
      <c r="B59" s="436" t="s">
        <v>994</v>
      </c>
      <c r="D59" s="437"/>
      <c r="E59" s="437"/>
      <c r="F59" s="437"/>
      <c r="G59" s="437"/>
      <c r="H59" s="437"/>
      <c r="I59" s="353"/>
      <c r="N59" s="135"/>
      <c r="O59" s="135"/>
      <c r="P59" s="135"/>
      <c r="Q59" s="135"/>
      <c r="R59" s="135"/>
      <c r="S59" s="135"/>
      <c r="T59" s="135"/>
      <c r="U59" s="135"/>
      <c r="X59" s="438"/>
      <c r="Y59" s="387"/>
      <c r="Z59" s="438"/>
      <c r="AA59" s="438"/>
      <c r="AB59" s="438"/>
      <c r="AC59" s="438"/>
      <c r="AD59" s="438"/>
      <c r="AE59" s="438"/>
      <c r="AF59" s="438"/>
      <c r="AG59" s="438"/>
      <c r="AH59" s="438"/>
    </row>
    <row r="60" spans="3:34" ht="12">
      <c r="C60" s="135"/>
      <c r="D60" s="135"/>
      <c r="E60" s="135"/>
      <c r="F60" s="135"/>
      <c r="G60" s="135"/>
      <c r="H60" s="135"/>
      <c r="N60" s="135"/>
      <c r="O60" s="135"/>
      <c r="P60" s="135"/>
      <c r="Q60" s="135"/>
      <c r="R60" s="135"/>
      <c r="S60" s="135"/>
      <c r="T60" s="135"/>
      <c r="U60" s="135"/>
      <c r="X60" s="438"/>
      <c r="Y60" s="387"/>
      <c r="Z60" s="438"/>
      <c r="AA60" s="438"/>
      <c r="AB60" s="438"/>
      <c r="AC60" s="438"/>
      <c r="AD60" s="438"/>
      <c r="AE60" s="438"/>
      <c r="AF60" s="438"/>
      <c r="AG60" s="438"/>
      <c r="AH60" s="438"/>
    </row>
    <row r="61" spans="25:34" ht="12">
      <c r="Y61" s="387"/>
      <c r="Z61" s="438"/>
      <c r="AA61" s="438"/>
      <c r="AB61" s="438"/>
      <c r="AC61" s="438"/>
      <c r="AD61" s="438"/>
      <c r="AE61" s="438"/>
      <c r="AF61" s="438"/>
      <c r="AG61" s="438"/>
      <c r="AH61" s="438"/>
    </row>
    <row r="62" spans="25:34" ht="12">
      <c r="Y62" s="387"/>
      <c r="Z62" s="438"/>
      <c r="AA62" s="438"/>
      <c r="AB62" s="438"/>
      <c r="AC62" s="438"/>
      <c r="AD62" s="438"/>
      <c r="AE62" s="438"/>
      <c r="AF62" s="438"/>
      <c r="AG62" s="438"/>
      <c r="AH62" s="438"/>
    </row>
    <row r="63" spans="25:34" ht="12">
      <c r="Y63" s="438"/>
      <c r="Z63" s="438"/>
      <c r="AA63" s="438"/>
      <c r="AB63" s="438"/>
      <c r="AC63" s="438"/>
      <c r="AD63" s="438"/>
      <c r="AE63" s="438"/>
      <c r="AF63" s="438"/>
      <c r="AG63" s="438"/>
      <c r="AH63" s="438"/>
    </row>
    <row r="64" spans="25:34" ht="12">
      <c r="Y64" s="438"/>
      <c r="Z64" s="438"/>
      <c r="AA64" s="438"/>
      <c r="AB64" s="438"/>
      <c r="AC64" s="438"/>
      <c r="AD64" s="438"/>
      <c r="AE64" s="438"/>
      <c r="AF64" s="438"/>
      <c r="AG64" s="438"/>
      <c r="AH64" s="438"/>
    </row>
    <row r="65" spans="25:34" ht="12">
      <c r="Y65" s="438"/>
      <c r="Z65" s="438"/>
      <c r="AA65" s="438"/>
      <c r="AB65" s="438"/>
      <c r="AC65" s="438"/>
      <c r="AD65" s="438"/>
      <c r="AE65" s="438"/>
      <c r="AF65" s="438"/>
      <c r="AG65" s="438"/>
      <c r="AH65" s="438"/>
    </row>
    <row r="66" spans="25:34" ht="12">
      <c r="Y66" s="438"/>
      <c r="Z66" s="438"/>
      <c r="AA66" s="438"/>
      <c r="AB66" s="438"/>
      <c r="AC66" s="438"/>
      <c r="AD66" s="438"/>
      <c r="AE66" s="438"/>
      <c r="AF66" s="438"/>
      <c r="AG66" s="438"/>
      <c r="AH66" s="438"/>
    </row>
    <row r="67" spans="25:34" ht="12">
      <c r="Y67" s="438"/>
      <c r="Z67" s="438"/>
      <c r="AA67" s="438"/>
      <c r="AB67" s="438"/>
      <c r="AC67" s="438"/>
      <c r="AD67" s="438"/>
      <c r="AE67" s="438"/>
      <c r="AF67" s="438"/>
      <c r="AG67" s="438"/>
      <c r="AH67" s="438"/>
    </row>
    <row r="68" spans="25:34" ht="12">
      <c r="Y68" s="438"/>
      <c r="Z68" s="438"/>
      <c r="AA68" s="438"/>
      <c r="AB68" s="438"/>
      <c r="AC68" s="438"/>
      <c r="AD68" s="438"/>
      <c r="AE68" s="438"/>
      <c r="AF68" s="438"/>
      <c r="AG68" s="438"/>
      <c r="AH68" s="438"/>
    </row>
    <row r="69" spans="25:34" ht="12">
      <c r="Y69" s="438"/>
      <c r="Z69" s="438"/>
      <c r="AA69" s="438"/>
      <c r="AB69" s="438"/>
      <c r="AC69" s="438"/>
      <c r="AD69" s="438"/>
      <c r="AE69" s="438"/>
      <c r="AF69" s="438"/>
      <c r="AG69" s="438"/>
      <c r="AH69" s="438"/>
    </row>
    <row r="70" spans="25:34" ht="12">
      <c r="Y70" s="438"/>
      <c r="Z70" s="438"/>
      <c r="AA70" s="438"/>
      <c r="AB70" s="438"/>
      <c r="AC70" s="438"/>
      <c r="AD70" s="438"/>
      <c r="AE70" s="438"/>
      <c r="AF70" s="438"/>
      <c r="AG70" s="438"/>
      <c r="AH70" s="438"/>
    </row>
    <row r="71" spans="25:34" ht="12">
      <c r="Y71" s="438"/>
      <c r="Z71" s="438"/>
      <c r="AA71" s="438"/>
      <c r="AB71" s="438"/>
      <c r="AC71" s="438"/>
      <c r="AD71" s="438"/>
      <c r="AE71" s="438"/>
      <c r="AF71" s="438"/>
      <c r="AG71" s="438"/>
      <c r="AH71" s="438"/>
    </row>
    <row r="72" spans="25:34" ht="12">
      <c r="Y72" s="438"/>
      <c r="Z72" s="438"/>
      <c r="AA72" s="438"/>
      <c r="AB72" s="438"/>
      <c r="AC72" s="438"/>
      <c r="AD72" s="438"/>
      <c r="AE72" s="438"/>
      <c r="AF72" s="438"/>
      <c r="AG72" s="438"/>
      <c r="AH72" s="438"/>
    </row>
    <row r="73" spans="25:34" ht="12">
      <c r="Y73" s="438"/>
      <c r="Z73" s="438"/>
      <c r="AA73" s="438"/>
      <c r="AB73" s="438"/>
      <c r="AC73" s="438"/>
      <c r="AD73" s="438"/>
      <c r="AE73" s="438"/>
      <c r="AF73" s="438"/>
      <c r="AG73" s="438"/>
      <c r="AH73" s="438"/>
    </row>
    <row r="74" spans="25:34" ht="12">
      <c r="Y74" s="438"/>
      <c r="Z74" s="438"/>
      <c r="AA74" s="438"/>
      <c r="AB74" s="438"/>
      <c r="AC74" s="438"/>
      <c r="AD74" s="438"/>
      <c r="AE74" s="438"/>
      <c r="AF74" s="438"/>
      <c r="AG74" s="438"/>
      <c r="AH74" s="438"/>
    </row>
    <row r="75" spans="25:34" ht="12">
      <c r="Y75" s="438"/>
      <c r="Z75" s="438"/>
      <c r="AA75" s="438"/>
      <c r="AB75" s="438"/>
      <c r="AC75" s="438"/>
      <c r="AD75" s="438"/>
      <c r="AE75" s="438"/>
      <c r="AF75" s="438"/>
      <c r="AG75" s="438"/>
      <c r="AH75" s="438"/>
    </row>
    <row r="76" spans="25:34" ht="12">
      <c r="Y76" s="438"/>
      <c r="Z76" s="438"/>
      <c r="AA76" s="438"/>
      <c r="AB76" s="438"/>
      <c r="AC76" s="438"/>
      <c r="AD76" s="438"/>
      <c r="AE76" s="438"/>
      <c r="AF76" s="438"/>
      <c r="AG76" s="438"/>
      <c r="AH76" s="438"/>
    </row>
    <row r="77" spans="25:34" ht="12">
      <c r="Y77" s="438"/>
      <c r="Z77" s="438"/>
      <c r="AA77" s="438"/>
      <c r="AB77" s="438"/>
      <c r="AC77" s="438"/>
      <c r="AD77" s="438"/>
      <c r="AE77" s="438"/>
      <c r="AF77" s="438"/>
      <c r="AG77" s="438"/>
      <c r="AH77" s="438"/>
    </row>
    <row r="78" spans="25:34" ht="12">
      <c r="Y78" s="438"/>
      <c r="Z78" s="438"/>
      <c r="AA78" s="438"/>
      <c r="AB78" s="438"/>
      <c r="AC78" s="438"/>
      <c r="AD78" s="438"/>
      <c r="AE78" s="438"/>
      <c r="AF78" s="438"/>
      <c r="AG78" s="438"/>
      <c r="AH78" s="438"/>
    </row>
    <row r="79" spans="25:34" ht="12">
      <c r="Y79" s="438"/>
      <c r="Z79" s="438"/>
      <c r="AA79" s="438"/>
      <c r="AB79" s="438"/>
      <c r="AC79" s="438"/>
      <c r="AD79" s="438"/>
      <c r="AE79" s="438"/>
      <c r="AF79" s="438"/>
      <c r="AG79" s="438"/>
      <c r="AH79" s="438"/>
    </row>
    <row r="80" spans="25:34" ht="12">
      <c r="Y80" s="438"/>
      <c r="Z80" s="438"/>
      <c r="AA80" s="438"/>
      <c r="AB80" s="438"/>
      <c r="AC80" s="438"/>
      <c r="AD80" s="438"/>
      <c r="AE80" s="438"/>
      <c r="AF80" s="438"/>
      <c r="AG80" s="438"/>
      <c r="AH80" s="438"/>
    </row>
    <row r="81" spans="25:34" ht="12">
      <c r="Y81" s="438"/>
      <c r="Z81" s="438"/>
      <c r="AA81" s="438"/>
      <c r="AB81" s="438"/>
      <c r="AC81" s="438"/>
      <c r="AD81" s="438"/>
      <c r="AE81" s="438"/>
      <c r="AF81" s="438"/>
      <c r="AG81" s="438"/>
      <c r="AH81" s="438"/>
    </row>
    <row r="82" spans="25:34" ht="12">
      <c r="Y82" s="438"/>
      <c r="Z82" s="438"/>
      <c r="AA82" s="438"/>
      <c r="AB82" s="438"/>
      <c r="AC82" s="438"/>
      <c r="AD82" s="438"/>
      <c r="AE82" s="438"/>
      <c r="AF82" s="438"/>
      <c r="AG82" s="438"/>
      <c r="AH82" s="438"/>
    </row>
    <row r="83" spans="25:34" ht="12">
      <c r="Y83" s="438"/>
      <c r="Z83" s="438"/>
      <c r="AA83" s="438"/>
      <c r="AB83" s="438"/>
      <c r="AC83" s="438"/>
      <c r="AD83" s="438"/>
      <c r="AE83" s="438"/>
      <c r="AF83" s="438"/>
      <c r="AG83" s="438"/>
      <c r="AH83" s="438"/>
    </row>
    <row r="84" spans="25:34" ht="12">
      <c r="Y84" s="438"/>
      <c r="Z84" s="438"/>
      <c r="AA84" s="438"/>
      <c r="AB84" s="438"/>
      <c r="AC84" s="438"/>
      <c r="AD84" s="438"/>
      <c r="AE84" s="438"/>
      <c r="AF84" s="438"/>
      <c r="AG84" s="438"/>
      <c r="AH84" s="438"/>
    </row>
    <row r="85" spans="25:34" ht="12">
      <c r="Y85" s="438"/>
      <c r="Z85" s="438"/>
      <c r="AA85" s="438"/>
      <c r="AB85" s="438"/>
      <c r="AC85" s="438"/>
      <c r="AD85" s="438"/>
      <c r="AE85" s="438"/>
      <c r="AF85" s="438"/>
      <c r="AG85" s="438"/>
      <c r="AH85" s="438"/>
    </row>
    <row r="86" spans="25:34" ht="12">
      <c r="Y86" s="438"/>
      <c r="Z86" s="438"/>
      <c r="AA86" s="438"/>
      <c r="AB86" s="438"/>
      <c r="AC86" s="438"/>
      <c r="AD86" s="438"/>
      <c r="AE86" s="438"/>
      <c r="AF86" s="438"/>
      <c r="AG86" s="438"/>
      <c r="AH86" s="438"/>
    </row>
    <row r="87" spans="25:34" ht="12">
      <c r="Y87" s="438"/>
      <c r="Z87" s="438"/>
      <c r="AA87" s="438"/>
      <c r="AB87" s="438"/>
      <c r="AC87" s="438"/>
      <c r="AD87" s="438"/>
      <c r="AE87" s="438"/>
      <c r="AF87" s="438"/>
      <c r="AG87" s="438"/>
      <c r="AH87" s="438"/>
    </row>
    <row r="88" spans="25:34" ht="12">
      <c r="Y88" s="438"/>
      <c r="Z88" s="438"/>
      <c r="AA88" s="438"/>
      <c r="AB88" s="438"/>
      <c r="AC88" s="438"/>
      <c r="AD88" s="438"/>
      <c r="AE88" s="438"/>
      <c r="AF88" s="438"/>
      <c r="AG88" s="438"/>
      <c r="AH88" s="438"/>
    </row>
    <row r="89" spans="25:34" ht="12">
      <c r="Y89" s="438"/>
      <c r="Z89" s="438"/>
      <c r="AA89" s="438"/>
      <c r="AB89" s="438"/>
      <c r="AC89" s="438"/>
      <c r="AD89" s="438"/>
      <c r="AE89" s="438"/>
      <c r="AF89" s="438"/>
      <c r="AG89" s="438"/>
      <c r="AH89" s="438"/>
    </row>
    <row r="90" spans="25:34" ht="12">
      <c r="Y90" s="438"/>
      <c r="Z90" s="438"/>
      <c r="AA90" s="438"/>
      <c r="AB90" s="438"/>
      <c r="AC90" s="438"/>
      <c r="AD90" s="438"/>
      <c r="AE90" s="438"/>
      <c r="AF90" s="438"/>
      <c r="AG90" s="438"/>
      <c r="AH90" s="438"/>
    </row>
    <row r="91" spans="25:34" ht="12">
      <c r="Y91" s="438"/>
      <c r="Z91" s="438"/>
      <c r="AA91" s="438"/>
      <c r="AB91" s="438"/>
      <c r="AC91" s="438"/>
      <c r="AD91" s="438"/>
      <c r="AE91" s="438"/>
      <c r="AF91" s="438"/>
      <c r="AG91" s="438"/>
      <c r="AH91" s="438"/>
    </row>
    <row r="92" spans="25:34" ht="12">
      <c r="Y92" s="438"/>
      <c r="Z92" s="438"/>
      <c r="AA92" s="438"/>
      <c r="AB92" s="438"/>
      <c r="AC92" s="438"/>
      <c r="AD92" s="438"/>
      <c r="AE92" s="438"/>
      <c r="AF92" s="438"/>
      <c r="AG92" s="438"/>
      <c r="AH92" s="438"/>
    </row>
    <row r="93" spans="25:34" ht="12">
      <c r="Y93" s="438"/>
      <c r="Z93" s="438"/>
      <c r="AA93" s="438"/>
      <c r="AB93" s="438"/>
      <c r="AC93" s="438"/>
      <c r="AD93" s="438"/>
      <c r="AE93" s="438"/>
      <c r="AF93" s="438"/>
      <c r="AG93" s="438"/>
      <c r="AH93" s="438"/>
    </row>
    <row r="94" spans="25:34" ht="12">
      <c r="Y94" s="438"/>
      <c r="Z94" s="438"/>
      <c r="AA94" s="438"/>
      <c r="AB94" s="438"/>
      <c r="AC94" s="438"/>
      <c r="AD94" s="438"/>
      <c r="AE94" s="438"/>
      <c r="AF94" s="438"/>
      <c r="AG94" s="438"/>
      <c r="AH94" s="438"/>
    </row>
    <row r="95" spans="25:34" ht="12">
      <c r="Y95" s="438"/>
      <c r="Z95" s="438"/>
      <c r="AA95" s="438"/>
      <c r="AB95" s="438"/>
      <c r="AC95" s="438"/>
      <c r="AD95" s="438"/>
      <c r="AE95" s="438"/>
      <c r="AF95" s="438"/>
      <c r="AG95" s="438"/>
      <c r="AH95" s="438"/>
    </row>
    <row r="96" spans="25:34" ht="12">
      <c r="Y96" s="438"/>
      <c r="Z96" s="438"/>
      <c r="AA96" s="438"/>
      <c r="AB96" s="438"/>
      <c r="AC96" s="438"/>
      <c r="AD96" s="438"/>
      <c r="AE96" s="438"/>
      <c r="AF96" s="438"/>
      <c r="AG96" s="438"/>
      <c r="AH96" s="438"/>
    </row>
    <row r="97" spans="25:34" ht="12">
      <c r="Y97" s="438"/>
      <c r="Z97" s="438"/>
      <c r="AA97" s="438"/>
      <c r="AB97" s="438"/>
      <c r="AC97" s="438"/>
      <c r="AD97" s="438"/>
      <c r="AE97" s="438"/>
      <c r="AF97" s="438"/>
      <c r="AG97" s="438"/>
      <c r="AH97" s="438"/>
    </row>
    <row r="98" spans="25:34" ht="12">
      <c r="Y98" s="438"/>
      <c r="Z98" s="438"/>
      <c r="AA98" s="438"/>
      <c r="AB98" s="438"/>
      <c r="AC98" s="438"/>
      <c r="AD98" s="438"/>
      <c r="AE98" s="438"/>
      <c r="AF98" s="438"/>
      <c r="AG98" s="438"/>
      <c r="AH98" s="438"/>
    </row>
    <row r="99" spans="25:34" ht="12">
      <c r="Y99" s="438"/>
      <c r="Z99" s="438"/>
      <c r="AA99" s="438"/>
      <c r="AB99" s="438"/>
      <c r="AC99" s="438"/>
      <c r="AD99" s="438"/>
      <c r="AE99" s="438"/>
      <c r="AF99" s="438"/>
      <c r="AG99" s="438"/>
      <c r="AH99" s="438"/>
    </row>
    <row r="100" spans="25:34" ht="12">
      <c r="Y100" s="438"/>
      <c r="Z100" s="438"/>
      <c r="AA100" s="438"/>
      <c r="AB100" s="438"/>
      <c r="AC100" s="438"/>
      <c r="AD100" s="438"/>
      <c r="AE100" s="438"/>
      <c r="AF100" s="438"/>
      <c r="AG100" s="438"/>
      <c r="AH100" s="438"/>
    </row>
    <row r="101" spans="25:34" ht="12">
      <c r="Y101" s="438"/>
      <c r="Z101" s="438"/>
      <c r="AA101" s="438"/>
      <c r="AB101" s="438"/>
      <c r="AC101" s="438"/>
      <c r="AD101" s="438"/>
      <c r="AE101" s="438"/>
      <c r="AF101" s="438"/>
      <c r="AG101" s="438"/>
      <c r="AH101" s="438"/>
    </row>
    <row r="102" spans="25:34" ht="12">
      <c r="Y102" s="438"/>
      <c r="Z102" s="438"/>
      <c r="AA102" s="438"/>
      <c r="AB102" s="438"/>
      <c r="AC102" s="438"/>
      <c r="AD102" s="438"/>
      <c r="AE102" s="438"/>
      <c r="AF102" s="438"/>
      <c r="AG102" s="438"/>
      <c r="AH102" s="438"/>
    </row>
    <row r="103" spans="25:34" ht="12">
      <c r="Y103" s="438"/>
      <c r="Z103" s="438"/>
      <c r="AA103" s="438"/>
      <c r="AB103" s="438"/>
      <c r="AC103" s="438"/>
      <c r="AD103" s="438"/>
      <c r="AE103" s="438"/>
      <c r="AF103" s="438"/>
      <c r="AG103" s="438"/>
      <c r="AH103" s="438"/>
    </row>
    <row r="104" spans="25:34" ht="12">
      <c r="Y104" s="438"/>
      <c r="Z104" s="438"/>
      <c r="AA104" s="438"/>
      <c r="AB104" s="438"/>
      <c r="AC104" s="438"/>
      <c r="AD104" s="438"/>
      <c r="AE104" s="438"/>
      <c r="AF104" s="438"/>
      <c r="AG104" s="438"/>
      <c r="AH104" s="438"/>
    </row>
    <row r="105" spans="25:34" ht="12">
      <c r="Y105" s="438"/>
      <c r="Z105" s="438"/>
      <c r="AA105" s="438"/>
      <c r="AB105" s="438"/>
      <c r="AC105" s="438"/>
      <c r="AD105" s="438"/>
      <c r="AE105" s="438"/>
      <c r="AF105" s="438"/>
      <c r="AG105" s="438"/>
      <c r="AH105" s="438"/>
    </row>
    <row r="106" spans="25:34" ht="12">
      <c r="Y106" s="438"/>
      <c r="Z106" s="438"/>
      <c r="AA106" s="438"/>
      <c r="AB106" s="438"/>
      <c r="AC106" s="438"/>
      <c r="AD106" s="438"/>
      <c r="AE106" s="438"/>
      <c r="AF106" s="438"/>
      <c r="AG106" s="438"/>
      <c r="AH106" s="438"/>
    </row>
    <row r="107" spans="25:34" ht="12">
      <c r="Y107" s="438"/>
      <c r="Z107" s="438"/>
      <c r="AA107" s="438"/>
      <c r="AB107" s="438"/>
      <c r="AC107" s="438"/>
      <c r="AD107" s="438"/>
      <c r="AE107" s="438"/>
      <c r="AF107" s="438"/>
      <c r="AG107" s="438"/>
      <c r="AH107" s="438"/>
    </row>
    <row r="108" spans="25:34" ht="12">
      <c r="Y108" s="438"/>
      <c r="Z108" s="438"/>
      <c r="AA108" s="438"/>
      <c r="AB108" s="438"/>
      <c r="AC108" s="438"/>
      <c r="AD108" s="438"/>
      <c r="AE108" s="438"/>
      <c r="AF108" s="438"/>
      <c r="AG108" s="438"/>
      <c r="AH108" s="438"/>
    </row>
    <row r="109" spans="25:34" ht="12">
      <c r="Y109" s="438"/>
      <c r="Z109" s="438"/>
      <c r="AA109" s="438"/>
      <c r="AB109" s="438"/>
      <c r="AC109" s="438"/>
      <c r="AD109" s="438"/>
      <c r="AE109" s="438"/>
      <c r="AF109" s="438"/>
      <c r="AG109" s="438"/>
      <c r="AH109" s="438"/>
    </row>
    <row r="110" spans="25:34" ht="12">
      <c r="Y110" s="438"/>
      <c r="Z110" s="438"/>
      <c r="AA110" s="438"/>
      <c r="AB110" s="438"/>
      <c r="AC110" s="438"/>
      <c r="AD110" s="438"/>
      <c r="AE110" s="438"/>
      <c r="AF110" s="438"/>
      <c r="AG110" s="438"/>
      <c r="AH110" s="438"/>
    </row>
    <row r="111" spans="25:34" ht="12">
      <c r="Y111" s="438"/>
      <c r="Z111" s="438"/>
      <c r="AA111" s="438"/>
      <c r="AB111" s="438"/>
      <c r="AC111" s="438"/>
      <c r="AD111" s="438"/>
      <c r="AE111" s="438"/>
      <c r="AF111" s="438"/>
      <c r="AG111" s="438"/>
      <c r="AH111" s="438"/>
    </row>
    <row r="112" spans="25:34" ht="12">
      <c r="Y112" s="438"/>
      <c r="Z112" s="438"/>
      <c r="AA112" s="438"/>
      <c r="AB112" s="438"/>
      <c r="AC112" s="438"/>
      <c r="AD112" s="438"/>
      <c r="AE112" s="438"/>
      <c r="AF112" s="438"/>
      <c r="AG112" s="438"/>
      <c r="AH112" s="438"/>
    </row>
    <row r="113" spans="25:34" ht="12">
      <c r="Y113" s="438"/>
      <c r="Z113" s="438"/>
      <c r="AA113" s="438"/>
      <c r="AB113" s="438"/>
      <c r="AC113" s="438"/>
      <c r="AD113" s="438"/>
      <c r="AE113" s="438"/>
      <c r="AF113" s="438"/>
      <c r="AG113" s="438"/>
      <c r="AH113" s="438"/>
    </row>
    <row r="114" spans="25:34" ht="12">
      <c r="Y114" s="438"/>
      <c r="Z114" s="438"/>
      <c r="AA114" s="438"/>
      <c r="AB114" s="438"/>
      <c r="AC114" s="438"/>
      <c r="AD114" s="438"/>
      <c r="AE114" s="438"/>
      <c r="AF114" s="438"/>
      <c r="AG114" s="438"/>
      <c r="AH114" s="438"/>
    </row>
    <row r="115" spans="25:34" ht="12">
      <c r="Y115" s="438"/>
      <c r="Z115" s="438"/>
      <c r="AA115" s="438"/>
      <c r="AB115" s="438"/>
      <c r="AC115" s="438"/>
      <c r="AD115" s="438"/>
      <c r="AE115" s="438"/>
      <c r="AF115" s="438"/>
      <c r="AG115" s="438"/>
      <c r="AH115" s="438"/>
    </row>
    <row r="116" spans="25:34" ht="12">
      <c r="Y116" s="438"/>
      <c r="Z116" s="438"/>
      <c r="AA116" s="438"/>
      <c r="AB116" s="438"/>
      <c r="AC116" s="438"/>
      <c r="AD116" s="438"/>
      <c r="AE116" s="438"/>
      <c r="AF116" s="438"/>
      <c r="AG116" s="438"/>
      <c r="AH116" s="438"/>
    </row>
    <row r="117" spans="25:34" ht="12">
      <c r="Y117" s="438"/>
      <c r="Z117" s="438"/>
      <c r="AA117" s="438"/>
      <c r="AB117" s="438"/>
      <c r="AC117" s="438"/>
      <c r="AD117" s="438"/>
      <c r="AE117" s="438"/>
      <c r="AF117" s="438"/>
      <c r="AG117" s="438"/>
      <c r="AH117" s="438"/>
    </row>
    <row r="118" spans="25:34" ht="12">
      <c r="Y118" s="438"/>
      <c r="Z118" s="438"/>
      <c r="AA118" s="438"/>
      <c r="AB118" s="438"/>
      <c r="AC118" s="438"/>
      <c r="AD118" s="438"/>
      <c r="AE118" s="438"/>
      <c r="AF118" s="438"/>
      <c r="AG118" s="438"/>
      <c r="AH118" s="438"/>
    </row>
    <row r="119" spans="25:34" ht="12">
      <c r="Y119" s="438"/>
      <c r="Z119" s="438"/>
      <c r="AA119" s="438"/>
      <c r="AB119" s="438"/>
      <c r="AC119" s="438"/>
      <c r="AD119" s="438"/>
      <c r="AE119" s="438"/>
      <c r="AF119" s="438"/>
      <c r="AG119" s="438"/>
      <c r="AH119" s="438"/>
    </row>
    <row r="120" spans="25:34" ht="12">
      <c r="Y120" s="438"/>
      <c r="Z120" s="438"/>
      <c r="AA120" s="438"/>
      <c r="AB120" s="438"/>
      <c r="AC120" s="438"/>
      <c r="AD120" s="438"/>
      <c r="AE120" s="438"/>
      <c r="AF120" s="438"/>
      <c r="AG120" s="438"/>
      <c r="AH120" s="438"/>
    </row>
    <row r="121" spans="25:34" ht="12">
      <c r="Y121" s="438"/>
      <c r="Z121" s="438"/>
      <c r="AA121" s="438"/>
      <c r="AB121" s="438"/>
      <c r="AC121" s="438"/>
      <c r="AD121" s="438"/>
      <c r="AE121" s="438"/>
      <c r="AF121" s="438"/>
      <c r="AG121" s="438"/>
      <c r="AH121" s="438"/>
    </row>
    <row r="122" spans="25:34" ht="12">
      <c r="Y122" s="438"/>
      <c r="Z122" s="438"/>
      <c r="AA122" s="438"/>
      <c r="AB122" s="438"/>
      <c r="AC122" s="438"/>
      <c r="AD122" s="438"/>
      <c r="AE122" s="438"/>
      <c r="AF122" s="438"/>
      <c r="AG122" s="438"/>
      <c r="AH122" s="438"/>
    </row>
    <row r="123" spans="25:34" ht="12">
      <c r="Y123" s="438"/>
      <c r="Z123" s="438"/>
      <c r="AA123" s="438"/>
      <c r="AB123" s="438"/>
      <c r="AC123" s="438"/>
      <c r="AD123" s="438"/>
      <c r="AE123" s="438"/>
      <c r="AF123" s="438"/>
      <c r="AG123" s="438"/>
      <c r="AH123" s="438"/>
    </row>
    <row r="124" spans="25:34" ht="12">
      <c r="Y124" s="438"/>
      <c r="Z124" s="438"/>
      <c r="AA124" s="438"/>
      <c r="AB124" s="438"/>
      <c r="AC124" s="438"/>
      <c r="AD124" s="438"/>
      <c r="AE124" s="438"/>
      <c r="AF124" s="438"/>
      <c r="AG124" s="438"/>
      <c r="AH124" s="438"/>
    </row>
    <row r="125" spans="25:34" ht="12">
      <c r="Y125" s="438"/>
      <c r="Z125" s="438"/>
      <c r="AA125" s="438"/>
      <c r="AB125" s="438"/>
      <c r="AC125" s="438"/>
      <c r="AD125" s="438"/>
      <c r="AE125" s="438"/>
      <c r="AF125" s="438"/>
      <c r="AG125" s="438"/>
      <c r="AH125" s="438"/>
    </row>
    <row r="126" spans="25:34" ht="12">
      <c r="Y126" s="438"/>
      <c r="Z126" s="438"/>
      <c r="AA126" s="438"/>
      <c r="AB126" s="438"/>
      <c r="AC126" s="438"/>
      <c r="AD126" s="438"/>
      <c r="AE126" s="438"/>
      <c r="AF126" s="438"/>
      <c r="AG126" s="438"/>
      <c r="AH126" s="438"/>
    </row>
    <row r="127" spans="25:34" ht="12">
      <c r="Y127" s="438"/>
      <c r="Z127" s="438"/>
      <c r="AA127" s="438"/>
      <c r="AB127" s="438"/>
      <c r="AC127" s="438"/>
      <c r="AD127" s="438"/>
      <c r="AE127" s="438"/>
      <c r="AF127" s="438"/>
      <c r="AG127" s="438"/>
      <c r="AH127" s="438"/>
    </row>
    <row r="128" spans="25:34" ht="12">
      <c r="Y128" s="438"/>
      <c r="Z128" s="438"/>
      <c r="AA128" s="438"/>
      <c r="AB128" s="438"/>
      <c r="AC128" s="438"/>
      <c r="AD128" s="438"/>
      <c r="AE128" s="438"/>
      <c r="AF128" s="438"/>
      <c r="AG128" s="438"/>
      <c r="AH128" s="438"/>
    </row>
    <row r="129" spans="25:34" ht="12">
      <c r="Y129" s="438"/>
      <c r="Z129" s="438"/>
      <c r="AA129" s="438"/>
      <c r="AB129" s="438"/>
      <c r="AC129" s="438"/>
      <c r="AD129" s="438"/>
      <c r="AE129" s="438"/>
      <c r="AF129" s="438"/>
      <c r="AG129" s="438"/>
      <c r="AH129" s="438"/>
    </row>
    <row r="130" spans="25:34" ht="12">
      <c r="Y130" s="438"/>
      <c r="Z130" s="438"/>
      <c r="AA130" s="438"/>
      <c r="AB130" s="438"/>
      <c r="AC130" s="438"/>
      <c r="AD130" s="438"/>
      <c r="AE130" s="438"/>
      <c r="AF130" s="438"/>
      <c r="AG130" s="438"/>
      <c r="AH130" s="438"/>
    </row>
    <row r="131" spans="25:34" ht="12">
      <c r="Y131" s="438"/>
      <c r="Z131" s="438"/>
      <c r="AA131" s="438"/>
      <c r="AB131" s="438"/>
      <c r="AC131" s="438"/>
      <c r="AD131" s="438"/>
      <c r="AE131" s="438"/>
      <c r="AF131" s="438"/>
      <c r="AG131" s="438"/>
      <c r="AH131" s="438"/>
    </row>
    <row r="132" spans="25:34" ht="12">
      <c r="Y132" s="438"/>
      <c r="Z132" s="438"/>
      <c r="AA132" s="438"/>
      <c r="AB132" s="438"/>
      <c r="AC132" s="438"/>
      <c r="AD132" s="438"/>
      <c r="AE132" s="438"/>
      <c r="AF132" s="438"/>
      <c r="AG132" s="438"/>
      <c r="AH132" s="438"/>
    </row>
    <row r="133" spans="25:34" ht="12">
      <c r="Y133" s="438"/>
      <c r="Z133" s="438"/>
      <c r="AA133" s="438"/>
      <c r="AB133" s="438"/>
      <c r="AC133" s="438"/>
      <c r="AD133" s="438"/>
      <c r="AE133" s="438"/>
      <c r="AF133" s="438"/>
      <c r="AG133" s="438"/>
      <c r="AH133" s="438"/>
    </row>
    <row r="134" spans="25:34" ht="12">
      <c r="Y134" s="438"/>
      <c r="Z134" s="438"/>
      <c r="AA134" s="438"/>
      <c r="AB134" s="438"/>
      <c r="AC134" s="438"/>
      <c r="AD134" s="438"/>
      <c r="AE134" s="438"/>
      <c r="AF134" s="438"/>
      <c r="AG134" s="438"/>
      <c r="AH134" s="438"/>
    </row>
    <row r="135" spans="25:34" ht="12">
      <c r="Y135" s="438"/>
      <c r="Z135" s="438"/>
      <c r="AA135" s="438"/>
      <c r="AB135" s="438"/>
      <c r="AC135" s="438"/>
      <c r="AD135" s="438"/>
      <c r="AE135" s="438"/>
      <c r="AF135" s="438"/>
      <c r="AG135" s="438"/>
      <c r="AH135" s="438"/>
    </row>
    <row r="136" spans="25:34" ht="12">
      <c r="Y136" s="438"/>
      <c r="Z136" s="438"/>
      <c r="AA136" s="438"/>
      <c r="AB136" s="438"/>
      <c r="AC136" s="438"/>
      <c r="AD136" s="438"/>
      <c r="AE136" s="438"/>
      <c r="AF136" s="438"/>
      <c r="AG136" s="438"/>
      <c r="AH136" s="438"/>
    </row>
    <row r="137" spans="25:34" ht="12">
      <c r="Y137" s="438"/>
      <c r="Z137" s="438"/>
      <c r="AA137" s="438"/>
      <c r="AB137" s="438"/>
      <c r="AC137" s="438"/>
      <c r="AD137" s="438"/>
      <c r="AE137" s="438"/>
      <c r="AF137" s="438"/>
      <c r="AG137" s="438"/>
      <c r="AH137" s="438"/>
    </row>
    <row r="138" spans="25:34" ht="12">
      <c r="Y138" s="438"/>
      <c r="Z138" s="438"/>
      <c r="AA138" s="438"/>
      <c r="AB138" s="438"/>
      <c r="AC138" s="438"/>
      <c r="AD138" s="438"/>
      <c r="AE138" s="438"/>
      <c r="AF138" s="438"/>
      <c r="AG138" s="438"/>
      <c r="AH138" s="438"/>
    </row>
    <row r="139" spans="25:34" ht="12">
      <c r="Y139" s="438"/>
      <c r="Z139" s="438"/>
      <c r="AA139" s="438"/>
      <c r="AB139" s="438"/>
      <c r="AC139" s="438"/>
      <c r="AD139" s="438"/>
      <c r="AE139" s="438"/>
      <c r="AF139" s="438"/>
      <c r="AG139" s="438"/>
      <c r="AH139" s="438"/>
    </row>
    <row r="140" spans="25:34" ht="12">
      <c r="Y140" s="438"/>
      <c r="Z140" s="438"/>
      <c r="AA140" s="438"/>
      <c r="AB140" s="438"/>
      <c r="AC140" s="438"/>
      <c r="AD140" s="438"/>
      <c r="AE140" s="438"/>
      <c r="AF140" s="438"/>
      <c r="AG140" s="438"/>
      <c r="AH140" s="438"/>
    </row>
    <row r="141" spans="25:34" ht="12">
      <c r="Y141" s="438"/>
      <c r="Z141" s="438"/>
      <c r="AA141" s="438"/>
      <c r="AB141" s="438"/>
      <c r="AC141" s="438"/>
      <c r="AD141" s="438"/>
      <c r="AE141" s="438"/>
      <c r="AF141" s="438"/>
      <c r="AG141" s="438"/>
      <c r="AH141" s="438"/>
    </row>
    <row r="142" spans="25:34" ht="12">
      <c r="Y142" s="438"/>
      <c r="Z142" s="438"/>
      <c r="AA142" s="438"/>
      <c r="AB142" s="438"/>
      <c r="AC142" s="438"/>
      <c r="AD142" s="438"/>
      <c r="AE142" s="438"/>
      <c r="AF142" s="438"/>
      <c r="AG142" s="438"/>
      <c r="AH142" s="438"/>
    </row>
    <row r="143" spans="25:34" ht="12">
      <c r="Y143" s="438"/>
      <c r="Z143" s="438"/>
      <c r="AA143" s="438"/>
      <c r="AB143" s="438"/>
      <c r="AC143" s="438"/>
      <c r="AD143" s="438"/>
      <c r="AE143" s="438"/>
      <c r="AF143" s="438"/>
      <c r="AG143" s="438"/>
      <c r="AH143" s="438"/>
    </row>
    <row r="144" spans="25:34" ht="12">
      <c r="Y144" s="438"/>
      <c r="Z144" s="438"/>
      <c r="AA144" s="438"/>
      <c r="AB144" s="438"/>
      <c r="AC144" s="438"/>
      <c r="AD144" s="438"/>
      <c r="AE144" s="438"/>
      <c r="AF144" s="438"/>
      <c r="AG144" s="438"/>
      <c r="AH144" s="438"/>
    </row>
    <row r="145" spans="25:34" ht="12">
      <c r="Y145" s="438"/>
      <c r="Z145" s="438"/>
      <c r="AA145" s="438"/>
      <c r="AB145" s="438"/>
      <c r="AC145" s="438"/>
      <c r="AD145" s="438"/>
      <c r="AE145" s="438"/>
      <c r="AF145" s="438"/>
      <c r="AG145" s="438"/>
      <c r="AH145" s="438"/>
    </row>
    <row r="146" spans="25:34" ht="12">
      <c r="Y146" s="438"/>
      <c r="Z146" s="438"/>
      <c r="AA146" s="438"/>
      <c r="AB146" s="438"/>
      <c r="AC146" s="438"/>
      <c r="AD146" s="438"/>
      <c r="AE146" s="438"/>
      <c r="AF146" s="438"/>
      <c r="AG146" s="438"/>
      <c r="AH146" s="438"/>
    </row>
    <row r="147" spans="25:34" ht="12">
      <c r="Y147" s="438"/>
      <c r="Z147" s="438"/>
      <c r="AA147" s="438"/>
      <c r="AB147" s="438"/>
      <c r="AC147" s="438"/>
      <c r="AD147" s="438"/>
      <c r="AE147" s="438"/>
      <c r="AF147" s="438"/>
      <c r="AG147" s="438"/>
      <c r="AH147" s="438"/>
    </row>
    <row r="148" spans="25:34" ht="12">
      <c r="Y148" s="438"/>
      <c r="Z148" s="438"/>
      <c r="AA148" s="438"/>
      <c r="AB148" s="438"/>
      <c r="AC148" s="438"/>
      <c r="AD148" s="438"/>
      <c r="AE148" s="438"/>
      <c r="AF148" s="438"/>
      <c r="AG148" s="438"/>
      <c r="AH148" s="438"/>
    </row>
    <row r="149" spans="25:34" ht="12">
      <c r="Y149" s="438"/>
      <c r="Z149" s="438"/>
      <c r="AA149" s="438"/>
      <c r="AB149" s="438"/>
      <c r="AC149" s="438"/>
      <c r="AD149" s="438"/>
      <c r="AE149" s="438"/>
      <c r="AF149" s="438"/>
      <c r="AG149" s="438"/>
      <c r="AH149" s="438"/>
    </row>
    <row r="150" spans="25:34" ht="12">
      <c r="Y150" s="438"/>
      <c r="Z150" s="438"/>
      <c r="AA150" s="438"/>
      <c r="AB150" s="438"/>
      <c r="AC150" s="438"/>
      <c r="AD150" s="438"/>
      <c r="AE150" s="438"/>
      <c r="AF150" s="438"/>
      <c r="AG150" s="438"/>
      <c r="AH150" s="438"/>
    </row>
    <row r="151" spans="25:34" ht="12">
      <c r="Y151" s="438"/>
      <c r="Z151" s="438"/>
      <c r="AA151" s="438"/>
      <c r="AB151" s="438"/>
      <c r="AC151" s="438"/>
      <c r="AD151" s="438"/>
      <c r="AE151" s="438"/>
      <c r="AF151" s="438"/>
      <c r="AG151" s="438"/>
      <c r="AH151" s="438"/>
    </row>
    <row r="152" spans="25:34" ht="12">
      <c r="Y152" s="438"/>
      <c r="Z152" s="438"/>
      <c r="AA152" s="438"/>
      <c r="AB152" s="438"/>
      <c r="AC152" s="438"/>
      <c r="AD152" s="438"/>
      <c r="AE152" s="438"/>
      <c r="AF152" s="438"/>
      <c r="AG152" s="438"/>
      <c r="AH152" s="438"/>
    </row>
    <row r="153" spans="25:34" ht="12">
      <c r="Y153" s="438"/>
      <c r="Z153" s="438"/>
      <c r="AA153" s="438"/>
      <c r="AB153" s="438"/>
      <c r="AC153" s="438"/>
      <c r="AD153" s="438"/>
      <c r="AE153" s="438"/>
      <c r="AF153" s="438"/>
      <c r="AG153" s="438"/>
      <c r="AH153" s="438"/>
    </row>
    <row r="154" spans="25:34" ht="12">
      <c r="Y154" s="438"/>
      <c r="Z154" s="438"/>
      <c r="AA154" s="438"/>
      <c r="AB154" s="438"/>
      <c r="AC154" s="438"/>
      <c r="AD154" s="438"/>
      <c r="AE154" s="438"/>
      <c r="AF154" s="438"/>
      <c r="AG154" s="438"/>
      <c r="AH154" s="438"/>
    </row>
    <row r="155" spans="25:34" ht="12">
      <c r="Y155" s="438"/>
      <c r="Z155" s="438"/>
      <c r="AA155" s="438"/>
      <c r="AB155" s="438"/>
      <c r="AC155" s="438"/>
      <c r="AD155" s="438"/>
      <c r="AE155" s="438"/>
      <c r="AF155" s="438"/>
      <c r="AG155" s="438"/>
      <c r="AH155" s="438"/>
    </row>
    <row r="156" spans="25:34" ht="12">
      <c r="Y156" s="438"/>
      <c r="Z156" s="438"/>
      <c r="AA156" s="438"/>
      <c r="AB156" s="438"/>
      <c r="AC156" s="438"/>
      <c r="AD156" s="438"/>
      <c r="AE156" s="438"/>
      <c r="AF156" s="438"/>
      <c r="AG156" s="438"/>
      <c r="AH156" s="438"/>
    </row>
    <row r="157" spans="25:34" ht="12">
      <c r="Y157" s="438"/>
      <c r="Z157" s="438"/>
      <c r="AA157" s="438"/>
      <c r="AB157" s="438"/>
      <c r="AC157" s="438"/>
      <c r="AD157" s="438"/>
      <c r="AE157" s="438"/>
      <c r="AF157" s="438"/>
      <c r="AG157" s="438"/>
      <c r="AH157" s="438"/>
    </row>
    <row r="158" spans="25:34" ht="12">
      <c r="Y158" s="438"/>
      <c r="Z158" s="438"/>
      <c r="AA158" s="438"/>
      <c r="AB158" s="438"/>
      <c r="AC158" s="438"/>
      <c r="AD158" s="438"/>
      <c r="AE158" s="438"/>
      <c r="AF158" s="438"/>
      <c r="AG158" s="438"/>
      <c r="AH158" s="438"/>
    </row>
    <row r="159" spans="25:34" ht="12">
      <c r="Y159" s="438"/>
      <c r="Z159" s="438"/>
      <c r="AA159" s="438"/>
      <c r="AB159" s="438"/>
      <c r="AC159" s="438"/>
      <c r="AD159" s="438"/>
      <c r="AE159" s="438"/>
      <c r="AF159" s="438"/>
      <c r="AG159" s="438"/>
      <c r="AH159" s="438"/>
    </row>
    <row r="160" spans="25:34" ht="12">
      <c r="Y160" s="438"/>
      <c r="Z160" s="438"/>
      <c r="AA160" s="438"/>
      <c r="AB160" s="438"/>
      <c r="AC160" s="438"/>
      <c r="AD160" s="438"/>
      <c r="AE160" s="438"/>
      <c r="AF160" s="438"/>
      <c r="AG160" s="438"/>
      <c r="AH160" s="438"/>
    </row>
    <row r="161" spans="25:34" ht="12">
      <c r="Y161" s="438"/>
      <c r="Z161" s="438"/>
      <c r="AA161" s="438"/>
      <c r="AB161" s="438"/>
      <c r="AC161" s="438"/>
      <c r="AD161" s="438"/>
      <c r="AE161" s="438"/>
      <c r="AF161" s="438"/>
      <c r="AG161" s="438"/>
      <c r="AH161" s="438"/>
    </row>
    <row r="162" spans="25:34" ht="12">
      <c r="Y162" s="438"/>
      <c r="Z162" s="438"/>
      <c r="AA162" s="438"/>
      <c r="AB162" s="438"/>
      <c r="AC162" s="438"/>
      <c r="AD162" s="438"/>
      <c r="AE162" s="438"/>
      <c r="AF162" s="438"/>
      <c r="AG162" s="438"/>
      <c r="AH162" s="438"/>
    </row>
    <row r="163" spans="25:34" ht="12">
      <c r="Y163" s="438"/>
      <c r="Z163" s="438"/>
      <c r="AA163" s="438"/>
      <c r="AB163" s="438"/>
      <c r="AC163" s="438"/>
      <c r="AD163" s="438"/>
      <c r="AE163" s="438"/>
      <c r="AF163" s="438"/>
      <c r="AG163" s="438"/>
      <c r="AH163" s="438"/>
    </row>
    <row r="164" spans="25:34" ht="12">
      <c r="Y164" s="438"/>
      <c r="Z164" s="438"/>
      <c r="AA164" s="438"/>
      <c r="AB164" s="438"/>
      <c r="AC164" s="438"/>
      <c r="AD164" s="438"/>
      <c r="AE164" s="438"/>
      <c r="AF164" s="438"/>
      <c r="AG164" s="438"/>
      <c r="AH164" s="438"/>
    </row>
    <row r="165" spans="25:34" ht="12">
      <c r="Y165" s="438"/>
      <c r="Z165" s="438"/>
      <c r="AA165" s="438"/>
      <c r="AB165" s="438"/>
      <c r="AC165" s="438"/>
      <c r="AD165" s="438"/>
      <c r="AE165" s="438"/>
      <c r="AF165" s="438"/>
      <c r="AG165" s="438"/>
      <c r="AH165" s="438"/>
    </row>
    <row r="166" spans="25:34" ht="12">
      <c r="Y166" s="438"/>
      <c r="Z166" s="438"/>
      <c r="AA166" s="438"/>
      <c r="AB166" s="438"/>
      <c r="AC166" s="438"/>
      <c r="AD166" s="438"/>
      <c r="AE166" s="438"/>
      <c r="AF166" s="438"/>
      <c r="AG166" s="438"/>
      <c r="AH166" s="438"/>
    </row>
    <row r="167" spans="25:34" ht="12">
      <c r="Y167" s="438"/>
      <c r="Z167" s="438"/>
      <c r="AA167" s="438"/>
      <c r="AB167" s="438"/>
      <c r="AC167" s="438"/>
      <c r="AD167" s="438"/>
      <c r="AE167" s="438"/>
      <c r="AF167" s="438"/>
      <c r="AG167" s="438"/>
      <c r="AH167" s="438"/>
    </row>
    <row r="168" spans="25:34" ht="12">
      <c r="Y168" s="438"/>
      <c r="Z168" s="438"/>
      <c r="AA168" s="438"/>
      <c r="AB168" s="438"/>
      <c r="AC168" s="438"/>
      <c r="AD168" s="438"/>
      <c r="AE168" s="438"/>
      <c r="AF168" s="438"/>
      <c r="AG168" s="438"/>
      <c r="AH168" s="438"/>
    </row>
    <row r="169" spans="25:34" ht="12">
      <c r="Y169" s="438"/>
      <c r="Z169" s="438"/>
      <c r="AA169" s="438"/>
      <c r="AB169" s="438"/>
      <c r="AC169" s="438"/>
      <c r="AD169" s="438"/>
      <c r="AE169" s="438"/>
      <c r="AF169" s="438"/>
      <c r="AG169" s="438"/>
      <c r="AH169" s="438"/>
    </row>
    <row r="170" spans="25:34" ht="12">
      <c r="Y170" s="438"/>
      <c r="Z170" s="438"/>
      <c r="AA170" s="438"/>
      <c r="AB170" s="438"/>
      <c r="AC170" s="438"/>
      <c r="AD170" s="438"/>
      <c r="AE170" s="438"/>
      <c r="AF170" s="438"/>
      <c r="AG170" s="438"/>
      <c r="AH170" s="438"/>
    </row>
    <row r="171" spans="25:34" ht="12">
      <c r="Y171" s="438"/>
      <c r="Z171" s="438"/>
      <c r="AA171" s="438"/>
      <c r="AB171" s="438"/>
      <c r="AC171" s="438"/>
      <c r="AD171" s="438"/>
      <c r="AE171" s="438"/>
      <c r="AF171" s="438"/>
      <c r="AG171" s="438"/>
      <c r="AH171" s="438"/>
    </row>
    <row r="172" spans="25:34" ht="12">
      <c r="Y172" s="438"/>
      <c r="Z172" s="438"/>
      <c r="AA172" s="438"/>
      <c r="AB172" s="438"/>
      <c r="AC172" s="438"/>
      <c r="AD172" s="438"/>
      <c r="AE172" s="438"/>
      <c r="AF172" s="438"/>
      <c r="AG172" s="438"/>
      <c r="AH172" s="438"/>
    </row>
    <row r="173" spans="25:34" ht="12">
      <c r="Y173" s="438"/>
      <c r="Z173" s="438"/>
      <c r="AA173" s="438"/>
      <c r="AB173" s="438"/>
      <c r="AC173" s="438"/>
      <c r="AD173" s="438"/>
      <c r="AE173" s="438"/>
      <c r="AF173" s="438"/>
      <c r="AG173" s="438"/>
      <c r="AH173" s="438"/>
    </row>
    <row r="174" spans="25:34" ht="12">
      <c r="Y174" s="438"/>
      <c r="Z174" s="438"/>
      <c r="AA174" s="438"/>
      <c r="AB174" s="438"/>
      <c r="AC174" s="438"/>
      <c r="AD174" s="438"/>
      <c r="AE174" s="438"/>
      <c r="AF174" s="438"/>
      <c r="AG174" s="438"/>
      <c r="AH174" s="438"/>
    </row>
    <row r="175" spans="25:34" ht="12">
      <c r="Y175" s="438"/>
      <c r="Z175" s="438"/>
      <c r="AA175" s="438"/>
      <c r="AB175" s="438"/>
      <c r="AC175" s="438"/>
      <c r="AD175" s="438"/>
      <c r="AE175" s="438"/>
      <c r="AF175" s="438"/>
      <c r="AG175" s="438"/>
      <c r="AH175" s="438"/>
    </row>
    <row r="176" spans="25:34" ht="12">
      <c r="Y176" s="438"/>
      <c r="Z176" s="438"/>
      <c r="AA176" s="438"/>
      <c r="AB176" s="438"/>
      <c r="AC176" s="438"/>
      <c r="AD176" s="438"/>
      <c r="AE176" s="438"/>
      <c r="AF176" s="438"/>
      <c r="AG176" s="438"/>
      <c r="AH176" s="438"/>
    </row>
    <row r="177" spans="25:34" ht="12">
      <c r="Y177" s="438"/>
      <c r="Z177" s="438"/>
      <c r="AA177" s="438"/>
      <c r="AB177" s="438"/>
      <c r="AC177" s="438"/>
      <c r="AD177" s="438"/>
      <c r="AE177" s="438"/>
      <c r="AF177" s="438"/>
      <c r="AG177" s="438"/>
      <c r="AH177" s="438"/>
    </row>
    <row r="178" spans="25:34" ht="12">
      <c r="Y178" s="438"/>
      <c r="Z178" s="438"/>
      <c r="AA178" s="438"/>
      <c r="AB178" s="438"/>
      <c r="AC178" s="438"/>
      <c r="AD178" s="438"/>
      <c r="AE178" s="438"/>
      <c r="AF178" s="438"/>
      <c r="AG178" s="438"/>
      <c r="AH178" s="438"/>
    </row>
    <row r="179" spans="25:34" ht="12">
      <c r="Y179" s="438"/>
      <c r="Z179" s="438"/>
      <c r="AA179" s="438"/>
      <c r="AB179" s="438"/>
      <c r="AC179" s="438"/>
      <c r="AD179" s="438"/>
      <c r="AE179" s="438"/>
      <c r="AF179" s="438"/>
      <c r="AG179" s="438"/>
      <c r="AH179" s="438"/>
    </row>
    <row r="180" spans="25:34" ht="12">
      <c r="Y180" s="438"/>
      <c r="Z180" s="438"/>
      <c r="AA180" s="438"/>
      <c r="AB180" s="438"/>
      <c r="AC180" s="438"/>
      <c r="AD180" s="438"/>
      <c r="AE180" s="438"/>
      <c r="AF180" s="438"/>
      <c r="AG180" s="438"/>
      <c r="AH180" s="438"/>
    </row>
    <row r="181" spans="25:34" ht="12">
      <c r="Y181" s="438"/>
      <c r="Z181" s="438"/>
      <c r="AA181" s="438"/>
      <c r="AB181" s="438"/>
      <c r="AC181" s="438"/>
      <c r="AD181" s="438"/>
      <c r="AE181" s="438"/>
      <c r="AF181" s="438"/>
      <c r="AG181" s="438"/>
      <c r="AH181" s="438"/>
    </row>
    <row r="182" spans="25:34" ht="12">
      <c r="Y182" s="438"/>
      <c r="Z182" s="438"/>
      <c r="AA182" s="438"/>
      <c r="AB182" s="438"/>
      <c r="AC182" s="438"/>
      <c r="AD182" s="438"/>
      <c r="AE182" s="438"/>
      <c r="AF182" s="438"/>
      <c r="AG182" s="438"/>
      <c r="AH182" s="438"/>
    </row>
    <row r="183" spans="25:34" ht="12">
      <c r="Y183" s="438"/>
      <c r="Z183" s="438"/>
      <c r="AA183" s="438"/>
      <c r="AB183" s="438"/>
      <c r="AC183" s="438"/>
      <c r="AD183" s="438"/>
      <c r="AE183" s="438"/>
      <c r="AF183" s="438"/>
      <c r="AG183" s="438"/>
      <c r="AH183" s="438"/>
    </row>
    <row r="184" spans="25:34" ht="12">
      <c r="Y184" s="438"/>
      <c r="Z184" s="438"/>
      <c r="AA184" s="438"/>
      <c r="AB184" s="438"/>
      <c r="AC184" s="438"/>
      <c r="AD184" s="438"/>
      <c r="AE184" s="438"/>
      <c r="AF184" s="438"/>
      <c r="AG184" s="438"/>
      <c r="AH184" s="438"/>
    </row>
    <row r="185" spans="25:34" ht="12">
      <c r="Y185" s="438"/>
      <c r="Z185" s="438"/>
      <c r="AA185" s="438"/>
      <c r="AB185" s="438"/>
      <c r="AC185" s="438"/>
      <c r="AD185" s="438"/>
      <c r="AE185" s="438"/>
      <c r="AF185" s="438"/>
      <c r="AG185" s="438"/>
      <c r="AH185" s="438"/>
    </row>
    <row r="186" spans="25:34" ht="12">
      <c r="Y186" s="438"/>
      <c r="Z186" s="438"/>
      <c r="AA186" s="438"/>
      <c r="AB186" s="438"/>
      <c r="AC186" s="438"/>
      <c r="AD186" s="438"/>
      <c r="AE186" s="438"/>
      <c r="AF186" s="438"/>
      <c r="AG186" s="438"/>
      <c r="AH186" s="438"/>
    </row>
    <row r="187" spans="25:34" ht="12">
      <c r="Y187" s="438"/>
      <c r="Z187" s="438"/>
      <c r="AA187" s="438"/>
      <c r="AB187" s="438"/>
      <c r="AC187" s="438"/>
      <c r="AD187" s="438"/>
      <c r="AE187" s="438"/>
      <c r="AF187" s="438"/>
      <c r="AG187" s="438"/>
      <c r="AH187" s="438"/>
    </row>
    <row r="188" spans="25:34" ht="12">
      <c r="Y188" s="438"/>
      <c r="Z188" s="438"/>
      <c r="AA188" s="438"/>
      <c r="AB188" s="438"/>
      <c r="AC188" s="438"/>
      <c r="AD188" s="438"/>
      <c r="AE188" s="438"/>
      <c r="AF188" s="438"/>
      <c r="AG188" s="438"/>
      <c r="AH188" s="438"/>
    </row>
    <row r="189" spans="25:34" ht="12">
      <c r="Y189" s="438"/>
      <c r="Z189" s="438"/>
      <c r="AA189" s="438"/>
      <c r="AB189" s="438"/>
      <c r="AC189" s="438"/>
      <c r="AD189" s="438"/>
      <c r="AE189" s="438"/>
      <c r="AF189" s="438"/>
      <c r="AG189" s="438"/>
      <c r="AH189" s="438"/>
    </row>
    <row r="190" spans="25:34" ht="12">
      <c r="Y190" s="438"/>
      <c r="Z190" s="438"/>
      <c r="AA190" s="438"/>
      <c r="AB190" s="438"/>
      <c r="AC190" s="438"/>
      <c r="AD190" s="438"/>
      <c r="AE190" s="438"/>
      <c r="AF190" s="438"/>
      <c r="AG190" s="438"/>
      <c r="AH190" s="438"/>
    </row>
    <row r="191" spans="25:34" ht="12">
      <c r="Y191" s="438"/>
      <c r="Z191" s="438"/>
      <c r="AA191" s="438"/>
      <c r="AB191" s="438"/>
      <c r="AC191" s="438"/>
      <c r="AD191" s="438"/>
      <c r="AE191" s="438"/>
      <c r="AF191" s="438"/>
      <c r="AG191" s="438"/>
      <c r="AH191" s="438"/>
    </row>
    <row r="192" spans="25:34" ht="12">
      <c r="Y192" s="438"/>
      <c r="Z192" s="438"/>
      <c r="AA192" s="438"/>
      <c r="AB192" s="438"/>
      <c r="AC192" s="438"/>
      <c r="AD192" s="438"/>
      <c r="AE192" s="438"/>
      <c r="AF192" s="438"/>
      <c r="AG192" s="438"/>
      <c r="AH192" s="438"/>
    </row>
    <row r="193" spans="25:34" ht="12">
      <c r="Y193" s="438"/>
      <c r="Z193" s="438"/>
      <c r="AA193" s="438"/>
      <c r="AB193" s="438"/>
      <c r="AC193" s="438"/>
      <c r="AD193" s="438"/>
      <c r="AE193" s="438"/>
      <c r="AF193" s="438"/>
      <c r="AG193" s="438"/>
      <c r="AH193" s="438"/>
    </row>
    <row r="194" spans="25:34" ht="12">
      <c r="Y194" s="438"/>
      <c r="Z194" s="438"/>
      <c r="AA194" s="438"/>
      <c r="AB194" s="438"/>
      <c r="AC194" s="438"/>
      <c r="AD194" s="438"/>
      <c r="AE194" s="438"/>
      <c r="AF194" s="438"/>
      <c r="AG194" s="438"/>
      <c r="AH194" s="438"/>
    </row>
    <row r="195" spans="25:34" ht="12">
      <c r="Y195" s="438"/>
      <c r="Z195" s="438"/>
      <c r="AA195" s="438"/>
      <c r="AB195" s="438"/>
      <c r="AC195" s="438"/>
      <c r="AD195" s="438"/>
      <c r="AE195" s="438"/>
      <c r="AF195" s="438"/>
      <c r="AG195" s="438"/>
      <c r="AH195" s="438"/>
    </row>
    <row r="196" spans="25:34" ht="12">
      <c r="Y196" s="438"/>
      <c r="Z196" s="438"/>
      <c r="AA196" s="438"/>
      <c r="AB196" s="438"/>
      <c r="AC196" s="438"/>
      <c r="AD196" s="438"/>
      <c r="AE196" s="438"/>
      <c r="AF196" s="438"/>
      <c r="AG196" s="438"/>
      <c r="AH196" s="438"/>
    </row>
    <row r="197" spans="25:34" ht="12">
      <c r="Y197" s="438"/>
      <c r="Z197" s="438"/>
      <c r="AA197" s="438"/>
      <c r="AB197" s="438"/>
      <c r="AC197" s="438"/>
      <c r="AD197" s="438"/>
      <c r="AE197" s="438"/>
      <c r="AF197" s="438"/>
      <c r="AG197" s="438"/>
      <c r="AH197" s="438"/>
    </row>
    <row r="198" spans="25:34" ht="12">
      <c r="Y198" s="438"/>
      <c r="Z198" s="438"/>
      <c r="AA198" s="438"/>
      <c r="AB198" s="438"/>
      <c r="AC198" s="438"/>
      <c r="AD198" s="438"/>
      <c r="AE198" s="438"/>
      <c r="AF198" s="438"/>
      <c r="AG198" s="438"/>
      <c r="AH198" s="438"/>
    </row>
    <row r="199" spans="25:34" ht="12">
      <c r="Y199" s="438"/>
      <c r="Z199" s="438"/>
      <c r="AA199" s="438"/>
      <c r="AB199" s="438"/>
      <c r="AC199" s="438"/>
      <c r="AD199" s="438"/>
      <c r="AE199" s="438"/>
      <c r="AF199" s="438"/>
      <c r="AG199" s="438"/>
      <c r="AH199" s="438"/>
    </row>
    <row r="200" spans="25:34" ht="12">
      <c r="Y200" s="438"/>
      <c r="Z200" s="438"/>
      <c r="AA200" s="438"/>
      <c r="AB200" s="438"/>
      <c r="AC200" s="438"/>
      <c r="AD200" s="438"/>
      <c r="AE200" s="438"/>
      <c r="AF200" s="438"/>
      <c r="AG200" s="438"/>
      <c r="AH200" s="438"/>
    </row>
    <row r="201" spans="25:34" ht="12">
      <c r="Y201" s="438"/>
      <c r="Z201" s="438"/>
      <c r="AA201" s="438"/>
      <c r="AB201" s="438"/>
      <c r="AC201" s="438"/>
      <c r="AD201" s="438"/>
      <c r="AE201" s="438"/>
      <c r="AF201" s="438"/>
      <c r="AG201" s="438"/>
      <c r="AH201" s="438"/>
    </row>
    <row r="202" spans="25:34" ht="12">
      <c r="Y202" s="438"/>
      <c r="Z202" s="438"/>
      <c r="AA202" s="438"/>
      <c r="AB202" s="438"/>
      <c r="AC202" s="438"/>
      <c r="AD202" s="438"/>
      <c r="AE202" s="438"/>
      <c r="AF202" s="438"/>
      <c r="AG202" s="438"/>
      <c r="AH202" s="438"/>
    </row>
    <row r="203" spans="25:34" ht="12">
      <c r="Y203" s="438"/>
      <c r="Z203" s="438"/>
      <c r="AA203" s="438"/>
      <c r="AB203" s="438"/>
      <c r="AC203" s="438"/>
      <c r="AD203" s="438"/>
      <c r="AE203" s="438"/>
      <c r="AF203" s="438"/>
      <c r="AG203" s="438"/>
      <c r="AH203" s="438"/>
    </row>
    <row r="204" spans="25:34" ht="12">
      <c r="Y204" s="438"/>
      <c r="Z204" s="438"/>
      <c r="AA204" s="438"/>
      <c r="AB204" s="438"/>
      <c r="AC204" s="438"/>
      <c r="AD204" s="438"/>
      <c r="AE204" s="438"/>
      <c r="AF204" s="438"/>
      <c r="AG204" s="438"/>
      <c r="AH204" s="438"/>
    </row>
    <row r="205" spans="25:34" ht="12">
      <c r="Y205" s="438"/>
      <c r="Z205" s="438"/>
      <c r="AA205" s="438"/>
      <c r="AB205" s="438"/>
      <c r="AC205" s="438"/>
      <c r="AD205" s="438"/>
      <c r="AE205" s="438"/>
      <c r="AF205" s="438"/>
      <c r="AG205" s="438"/>
      <c r="AH205" s="438"/>
    </row>
    <row r="206" spans="25:34" ht="12">
      <c r="Y206" s="438"/>
      <c r="Z206" s="438"/>
      <c r="AA206" s="438"/>
      <c r="AB206" s="438"/>
      <c r="AC206" s="438"/>
      <c r="AD206" s="438"/>
      <c r="AE206" s="438"/>
      <c r="AF206" s="438"/>
      <c r="AG206" s="438"/>
      <c r="AH206" s="438"/>
    </row>
    <row r="207" spans="25:34" ht="12">
      <c r="Y207" s="438"/>
      <c r="Z207" s="438"/>
      <c r="AA207" s="438"/>
      <c r="AB207" s="438"/>
      <c r="AC207" s="438"/>
      <c r="AD207" s="438"/>
      <c r="AE207" s="438"/>
      <c r="AF207" s="438"/>
      <c r="AG207" s="438"/>
      <c r="AH207" s="438"/>
    </row>
    <row r="208" spans="25:34" ht="12">
      <c r="Y208" s="438"/>
      <c r="Z208" s="438"/>
      <c r="AA208" s="438"/>
      <c r="AB208" s="438"/>
      <c r="AC208" s="438"/>
      <c r="AD208" s="438"/>
      <c r="AE208" s="438"/>
      <c r="AF208" s="438"/>
      <c r="AG208" s="438"/>
      <c r="AH208" s="438"/>
    </row>
    <row r="209" spans="25:34" ht="12">
      <c r="Y209" s="438"/>
      <c r="Z209" s="438"/>
      <c r="AA209" s="438"/>
      <c r="AB209" s="438"/>
      <c r="AC209" s="438"/>
      <c r="AD209" s="438"/>
      <c r="AE209" s="438"/>
      <c r="AF209" s="438"/>
      <c r="AG209" s="438"/>
      <c r="AH209" s="438"/>
    </row>
    <row r="210" spans="25:34" ht="12">
      <c r="Y210" s="438"/>
      <c r="Z210" s="438"/>
      <c r="AA210" s="438"/>
      <c r="AB210" s="438"/>
      <c r="AC210" s="438"/>
      <c r="AD210" s="438"/>
      <c r="AE210" s="438"/>
      <c r="AF210" s="438"/>
      <c r="AG210" s="438"/>
      <c r="AH210" s="438"/>
    </row>
    <row r="211" spans="25:34" ht="12">
      <c r="Y211" s="438"/>
      <c r="Z211" s="438"/>
      <c r="AA211" s="438"/>
      <c r="AB211" s="438"/>
      <c r="AC211" s="438"/>
      <c r="AD211" s="438"/>
      <c r="AE211" s="438"/>
      <c r="AF211" s="438"/>
      <c r="AG211" s="438"/>
      <c r="AH211" s="438"/>
    </row>
    <row r="212" spans="25:34" ht="12">
      <c r="Y212" s="438"/>
      <c r="Z212" s="438"/>
      <c r="AA212" s="438"/>
      <c r="AB212" s="438"/>
      <c r="AC212" s="438"/>
      <c r="AD212" s="438"/>
      <c r="AE212" s="438"/>
      <c r="AF212" s="438"/>
      <c r="AG212" s="438"/>
      <c r="AH212" s="438"/>
    </row>
    <row r="213" spans="25:34" ht="12">
      <c r="Y213" s="438"/>
      <c r="Z213" s="438"/>
      <c r="AA213" s="438"/>
      <c r="AB213" s="438"/>
      <c r="AC213" s="438"/>
      <c r="AD213" s="438"/>
      <c r="AE213" s="438"/>
      <c r="AF213" s="438"/>
      <c r="AG213" s="438"/>
      <c r="AH213" s="438"/>
    </row>
    <row r="214" spans="25:34" ht="12">
      <c r="Y214" s="438"/>
      <c r="Z214" s="438"/>
      <c r="AA214" s="438"/>
      <c r="AB214" s="438"/>
      <c r="AC214" s="438"/>
      <c r="AD214" s="438"/>
      <c r="AE214" s="438"/>
      <c r="AF214" s="438"/>
      <c r="AG214" s="438"/>
      <c r="AH214" s="438"/>
    </row>
    <row r="215" spans="25:34" ht="12">
      <c r="Y215" s="438"/>
      <c r="Z215" s="438"/>
      <c r="AA215" s="438"/>
      <c r="AB215" s="438"/>
      <c r="AC215" s="438"/>
      <c r="AD215" s="438"/>
      <c r="AE215" s="438"/>
      <c r="AF215" s="438"/>
      <c r="AG215" s="438"/>
      <c r="AH215" s="438"/>
    </row>
    <row r="216" spans="25:34" ht="12">
      <c r="Y216" s="438"/>
      <c r="Z216" s="438"/>
      <c r="AA216" s="438"/>
      <c r="AB216" s="438"/>
      <c r="AC216" s="438"/>
      <c r="AD216" s="438"/>
      <c r="AE216" s="438"/>
      <c r="AF216" s="438"/>
      <c r="AG216" s="438"/>
      <c r="AH216" s="438"/>
    </row>
    <row r="217" spans="25:34" ht="12">
      <c r="Y217" s="438"/>
      <c r="Z217" s="438"/>
      <c r="AA217" s="438"/>
      <c r="AB217" s="438"/>
      <c r="AC217" s="438"/>
      <c r="AD217" s="438"/>
      <c r="AE217" s="438"/>
      <c r="AF217" s="438"/>
      <c r="AG217" s="438"/>
      <c r="AH217" s="438"/>
    </row>
    <row r="218" spans="25:34" ht="12">
      <c r="Y218" s="438"/>
      <c r="Z218" s="438"/>
      <c r="AA218" s="438"/>
      <c r="AB218" s="438"/>
      <c r="AC218" s="438"/>
      <c r="AD218" s="438"/>
      <c r="AE218" s="438"/>
      <c r="AF218" s="438"/>
      <c r="AG218" s="438"/>
      <c r="AH218" s="438"/>
    </row>
    <row r="219" spans="25:34" ht="12">
      <c r="Y219" s="438"/>
      <c r="Z219" s="438"/>
      <c r="AA219" s="438"/>
      <c r="AB219" s="438"/>
      <c r="AC219" s="438"/>
      <c r="AD219" s="438"/>
      <c r="AE219" s="438"/>
      <c r="AF219" s="438"/>
      <c r="AG219" s="438"/>
      <c r="AH219" s="438"/>
    </row>
    <row r="220" spans="25:34" ht="12">
      <c r="Y220" s="438"/>
      <c r="Z220" s="438"/>
      <c r="AA220" s="438"/>
      <c r="AB220" s="438"/>
      <c r="AC220" s="438"/>
      <c r="AD220" s="438"/>
      <c r="AE220" s="438"/>
      <c r="AF220" s="438"/>
      <c r="AG220" s="438"/>
      <c r="AH220" s="438"/>
    </row>
    <row r="221" spans="25:34" ht="12">
      <c r="Y221" s="438"/>
      <c r="Z221" s="438"/>
      <c r="AA221" s="438"/>
      <c r="AB221" s="438"/>
      <c r="AC221" s="438"/>
      <c r="AD221" s="438"/>
      <c r="AE221" s="438"/>
      <c r="AF221" s="438"/>
      <c r="AG221" s="438"/>
      <c r="AH221" s="438"/>
    </row>
    <row r="222" spans="25:34" ht="12">
      <c r="Y222" s="438"/>
      <c r="Z222" s="438"/>
      <c r="AA222" s="438"/>
      <c r="AB222" s="438"/>
      <c r="AC222" s="438"/>
      <c r="AD222" s="438"/>
      <c r="AE222" s="438"/>
      <c r="AF222" s="438"/>
      <c r="AG222" s="438"/>
      <c r="AH222" s="438"/>
    </row>
    <row r="223" spans="25:34" ht="12">
      <c r="Y223" s="438"/>
      <c r="Z223" s="438"/>
      <c r="AA223" s="438"/>
      <c r="AB223" s="438"/>
      <c r="AC223" s="438"/>
      <c r="AD223" s="438"/>
      <c r="AE223" s="438"/>
      <c r="AF223" s="438"/>
      <c r="AG223" s="438"/>
      <c r="AH223" s="438"/>
    </row>
    <row r="224" spans="25:34" ht="12">
      <c r="Y224" s="438"/>
      <c r="Z224" s="438"/>
      <c r="AA224" s="438"/>
      <c r="AB224" s="438"/>
      <c r="AC224" s="438"/>
      <c r="AD224" s="438"/>
      <c r="AE224" s="438"/>
      <c r="AF224" s="438"/>
      <c r="AG224" s="438"/>
      <c r="AH224" s="438"/>
    </row>
    <row r="225" spans="25:34" ht="12">
      <c r="Y225" s="438"/>
      <c r="Z225" s="438"/>
      <c r="AA225" s="438"/>
      <c r="AB225" s="438"/>
      <c r="AC225" s="438"/>
      <c r="AD225" s="438"/>
      <c r="AE225" s="438"/>
      <c r="AF225" s="438"/>
      <c r="AG225" s="438"/>
      <c r="AH225" s="438"/>
    </row>
    <row r="226" spans="25:34" ht="12">
      <c r="Y226" s="438"/>
      <c r="Z226" s="438"/>
      <c r="AA226" s="438"/>
      <c r="AB226" s="438"/>
      <c r="AC226" s="438"/>
      <c r="AD226" s="438"/>
      <c r="AE226" s="438"/>
      <c r="AF226" s="438"/>
      <c r="AG226" s="438"/>
      <c r="AH226" s="438"/>
    </row>
    <row r="227" spans="25:34" ht="12">
      <c r="Y227" s="438"/>
      <c r="Z227" s="438"/>
      <c r="AA227" s="438"/>
      <c r="AB227" s="438"/>
      <c r="AC227" s="438"/>
      <c r="AD227" s="438"/>
      <c r="AE227" s="438"/>
      <c r="AF227" s="438"/>
      <c r="AG227" s="438"/>
      <c r="AH227" s="438"/>
    </row>
    <row r="228" spans="25:34" ht="12">
      <c r="Y228" s="438"/>
      <c r="Z228" s="438"/>
      <c r="AA228" s="438"/>
      <c r="AB228" s="438"/>
      <c r="AC228" s="438"/>
      <c r="AD228" s="438"/>
      <c r="AE228" s="438"/>
      <c r="AF228" s="438"/>
      <c r="AG228" s="438"/>
      <c r="AH228" s="438"/>
    </row>
    <row r="229" spans="25:34" ht="12">
      <c r="Y229" s="438"/>
      <c r="Z229" s="438"/>
      <c r="AA229" s="438"/>
      <c r="AB229" s="438"/>
      <c r="AC229" s="438"/>
      <c r="AD229" s="438"/>
      <c r="AE229" s="438"/>
      <c r="AF229" s="438"/>
      <c r="AG229" s="438"/>
      <c r="AH229" s="438"/>
    </row>
    <row r="230" spans="25:34" ht="12">
      <c r="Y230" s="438"/>
      <c r="Z230" s="438"/>
      <c r="AA230" s="438"/>
      <c r="AB230" s="438"/>
      <c r="AC230" s="438"/>
      <c r="AD230" s="438"/>
      <c r="AE230" s="438"/>
      <c r="AF230" s="438"/>
      <c r="AG230" s="438"/>
      <c r="AH230" s="438"/>
    </row>
    <row r="231" spans="25:34" ht="12">
      <c r="Y231" s="438"/>
      <c r="Z231" s="438"/>
      <c r="AA231" s="438"/>
      <c r="AB231" s="438"/>
      <c r="AC231" s="438"/>
      <c r="AD231" s="438"/>
      <c r="AE231" s="438"/>
      <c r="AF231" s="438"/>
      <c r="AG231" s="438"/>
      <c r="AH231" s="438"/>
    </row>
    <row r="232" spans="25:34" ht="12">
      <c r="Y232" s="438"/>
      <c r="Z232" s="438"/>
      <c r="AA232" s="438"/>
      <c r="AB232" s="438"/>
      <c r="AC232" s="438"/>
      <c r="AD232" s="438"/>
      <c r="AE232" s="438"/>
      <c r="AF232" s="438"/>
      <c r="AG232" s="438"/>
      <c r="AH232" s="438"/>
    </row>
    <row r="233" spans="25:34" ht="12">
      <c r="Y233" s="438"/>
      <c r="Z233" s="438"/>
      <c r="AA233" s="438"/>
      <c r="AB233" s="438"/>
      <c r="AC233" s="438"/>
      <c r="AD233" s="438"/>
      <c r="AE233" s="438"/>
      <c r="AF233" s="438"/>
      <c r="AG233" s="438"/>
      <c r="AH233" s="438"/>
    </row>
    <row r="234" spans="25:34" ht="12">
      <c r="Y234" s="438"/>
      <c r="Z234" s="438"/>
      <c r="AA234" s="438"/>
      <c r="AB234" s="438"/>
      <c r="AC234" s="438"/>
      <c r="AD234" s="438"/>
      <c r="AE234" s="438"/>
      <c r="AF234" s="438"/>
      <c r="AG234" s="438"/>
      <c r="AH234" s="438"/>
    </row>
    <row r="235" spans="25:34" ht="12">
      <c r="Y235" s="438"/>
      <c r="Z235" s="438"/>
      <c r="AA235" s="438"/>
      <c r="AB235" s="438"/>
      <c r="AC235" s="438"/>
      <c r="AD235" s="438"/>
      <c r="AE235" s="438"/>
      <c r="AF235" s="438"/>
      <c r="AG235" s="438"/>
      <c r="AH235" s="438"/>
    </row>
    <row r="236" spans="25:34" ht="12">
      <c r="Y236" s="438"/>
      <c r="Z236" s="438"/>
      <c r="AA236" s="438"/>
      <c r="AB236" s="438"/>
      <c r="AC236" s="438"/>
      <c r="AD236" s="438"/>
      <c r="AE236" s="438"/>
      <c r="AF236" s="438"/>
      <c r="AG236" s="438"/>
      <c r="AH236" s="438"/>
    </row>
    <row r="237" spans="25:34" ht="12">
      <c r="Y237" s="438"/>
      <c r="Z237" s="438"/>
      <c r="AA237" s="438"/>
      <c r="AB237" s="438"/>
      <c r="AC237" s="438"/>
      <c r="AD237" s="438"/>
      <c r="AE237" s="438"/>
      <c r="AF237" s="438"/>
      <c r="AG237" s="438"/>
      <c r="AH237" s="438"/>
    </row>
    <row r="238" spans="25:34" ht="12">
      <c r="Y238" s="438"/>
      <c r="Z238" s="438"/>
      <c r="AA238" s="438"/>
      <c r="AB238" s="438"/>
      <c r="AC238" s="438"/>
      <c r="AD238" s="438"/>
      <c r="AE238" s="438"/>
      <c r="AF238" s="438"/>
      <c r="AG238" s="438"/>
      <c r="AH238" s="438"/>
    </row>
    <row r="239" spans="25:34" ht="12">
      <c r="Y239" s="438"/>
      <c r="Z239" s="438"/>
      <c r="AA239" s="438"/>
      <c r="AB239" s="438"/>
      <c r="AC239" s="438"/>
      <c r="AD239" s="438"/>
      <c r="AE239" s="438"/>
      <c r="AF239" s="438"/>
      <c r="AG239" s="438"/>
      <c r="AH239" s="438"/>
    </row>
    <row r="240" spans="25:34" ht="12">
      <c r="Y240" s="438"/>
      <c r="Z240" s="438"/>
      <c r="AA240" s="438"/>
      <c r="AB240" s="438"/>
      <c r="AC240" s="438"/>
      <c r="AD240" s="438"/>
      <c r="AE240" s="438"/>
      <c r="AF240" s="438"/>
      <c r="AG240" s="438"/>
      <c r="AH240" s="438"/>
    </row>
    <row r="241" spans="25:34" ht="12">
      <c r="Y241" s="438"/>
      <c r="Z241" s="438"/>
      <c r="AA241" s="438"/>
      <c r="AB241" s="438"/>
      <c r="AC241" s="438"/>
      <c r="AD241" s="438"/>
      <c r="AE241" s="438"/>
      <c r="AF241" s="438"/>
      <c r="AG241" s="438"/>
      <c r="AH241" s="438"/>
    </row>
    <row r="242" spans="25:34" ht="12">
      <c r="Y242" s="438"/>
      <c r="Z242" s="438"/>
      <c r="AA242" s="438"/>
      <c r="AB242" s="438"/>
      <c r="AC242" s="438"/>
      <c r="AD242" s="438"/>
      <c r="AE242" s="438"/>
      <c r="AF242" s="438"/>
      <c r="AG242" s="438"/>
      <c r="AH242" s="438"/>
    </row>
    <row r="243" spans="25:34" ht="12">
      <c r="Y243" s="438"/>
      <c r="Z243" s="438"/>
      <c r="AA243" s="438"/>
      <c r="AB243" s="438"/>
      <c r="AC243" s="438"/>
      <c r="AD243" s="438"/>
      <c r="AE243" s="438"/>
      <c r="AF243" s="438"/>
      <c r="AG243" s="438"/>
      <c r="AH243" s="438"/>
    </row>
    <row r="244" spans="25:34" ht="12">
      <c r="Y244" s="438"/>
      <c r="Z244" s="438"/>
      <c r="AA244" s="438"/>
      <c r="AB244" s="438"/>
      <c r="AC244" s="438"/>
      <c r="AD244" s="438"/>
      <c r="AE244" s="438"/>
      <c r="AF244" s="438"/>
      <c r="AG244" s="438"/>
      <c r="AH244" s="438"/>
    </row>
    <row r="245" spans="25:34" ht="12">
      <c r="Y245" s="438"/>
      <c r="Z245" s="438"/>
      <c r="AA245" s="438"/>
      <c r="AB245" s="438"/>
      <c r="AC245" s="438"/>
      <c r="AD245" s="438"/>
      <c r="AE245" s="438"/>
      <c r="AF245" s="438"/>
      <c r="AG245" s="438"/>
      <c r="AH245" s="438"/>
    </row>
    <row r="246" spans="25:34" ht="12">
      <c r="Y246" s="438"/>
      <c r="Z246" s="438"/>
      <c r="AA246" s="438"/>
      <c r="AB246" s="438"/>
      <c r="AC246" s="438"/>
      <c r="AD246" s="438"/>
      <c r="AE246" s="438"/>
      <c r="AF246" s="438"/>
      <c r="AG246" s="438"/>
      <c r="AH246" s="438"/>
    </row>
    <row r="247" spans="25:34" ht="12">
      <c r="Y247" s="438"/>
      <c r="Z247" s="438"/>
      <c r="AA247" s="438"/>
      <c r="AB247" s="438"/>
      <c r="AC247" s="438"/>
      <c r="AD247" s="438"/>
      <c r="AE247" s="438"/>
      <c r="AF247" s="438"/>
      <c r="AG247" s="438"/>
      <c r="AH247" s="438"/>
    </row>
    <row r="248" spans="25:34" ht="12">
      <c r="Y248" s="438"/>
      <c r="Z248" s="438"/>
      <c r="AA248" s="438"/>
      <c r="AB248" s="438"/>
      <c r="AC248" s="438"/>
      <c r="AD248" s="438"/>
      <c r="AE248" s="438"/>
      <c r="AF248" s="438"/>
      <c r="AG248" s="438"/>
      <c r="AH248" s="438"/>
    </row>
    <row r="249" spans="25:34" ht="12">
      <c r="Y249" s="438"/>
      <c r="Z249" s="438"/>
      <c r="AA249" s="438"/>
      <c r="AB249" s="438"/>
      <c r="AC249" s="438"/>
      <c r="AD249" s="438"/>
      <c r="AE249" s="438"/>
      <c r="AF249" s="438"/>
      <c r="AG249" s="438"/>
      <c r="AH249" s="438"/>
    </row>
    <row r="250" spans="25:34" ht="12">
      <c r="Y250" s="438"/>
      <c r="Z250" s="438"/>
      <c r="AA250" s="438"/>
      <c r="AB250" s="438"/>
      <c r="AC250" s="438"/>
      <c r="AD250" s="438"/>
      <c r="AE250" s="438"/>
      <c r="AF250" s="438"/>
      <c r="AG250" s="438"/>
      <c r="AH250" s="438"/>
    </row>
    <row r="251" spans="25:34" ht="12">
      <c r="Y251" s="438"/>
      <c r="Z251" s="438"/>
      <c r="AA251" s="438"/>
      <c r="AB251" s="438"/>
      <c r="AC251" s="438"/>
      <c r="AD251" s="438"/>
      <c r="AE251" s="438"/>
      <c r="AF251" s="438"/>
      <c r="AG251" s="438"/>
      <c r="AH251" s="438"/>
    </row>
    <row r="252" spans="25:34" ht="12">
      <c r="Y252" s="438"/>
      <c r="Z252" s="438"/>
      <c r="AA252" s="438"/>
      <c r="AB252" s="438"/>
      <c r="AC252" s="438"/>
      <c r="AD252" s="438"/>
      <c r="AE252" s="438"/>
      <c r="AF252" s="438"/>
      <c r="AG252" s="438"/>
      <c r="AH252" s="438"/>
    </row>
    <row r="253" spans="25:34" ht="12">
      <c r="Y253" s="438"/>
      <c r="Z253" s="438"/>
      <c r="AA253" s="438"/>
      <c r="AB253" s="438"/>
      <c r="AC253" s="438"/>
      <c r="AD253" s="438"/>
      <c r="AE253" s="438"/>
      <c r="AF253" s="438"/>
      <c r="AG253" s="438"/>
      <c r="AH253" s="438"/>
    </row>
    <row r="254" spans="25:34" ht="12">
      <c r="Y254" s="438"/>
      <c r="Z254" s="438"/>
      <c r="AA254" s="438"/>
      <c r="AB254" s="438"/>
      <c r="AC254" s="438"/>
      <c r="AD254" s="438"/>
      <c r="AE254" s="438"/>
      <c r="AF254" s="438"/>
      <c r="AG254" s="438"/>
      <c r="AH254" s="438"/>
    </row>
    <row r="255" spans="25:34" ht="12">
      <c r="Y255" s="438"/>
      <c r="Z255" s="438"/>
      <c r="AA255" s="438"/>
      <c r="AB255" s="438"/>
      <c r="AC255" s="438"/>
      <c r="AD255" s="438"/>
      <c r="AE255" s="438"/>
      <c r="AF255" s="438"/>
      <c r="AG255" s="438"/>
      <c r="AH255" s="438"/>
    </row>
    <row r="256" spans="25:34" ht="12">
      <c r="Y256" s="438"/>
      <c r="Z256" s="438"/>
      <c r="AA256" s="438"/>
      <c r="AB256" s="438"/>
      <c r="AC256" s="438"/>
      <c r="AD256" s="438"/>
      <c r="AE256" s="438"/>
      <c r="AF256" s="438"/>
      <c r="AG256" s="438"/>
      <c r="AH256" s="438"/>
    </row>
    <row r="257" spans="25:34" ht="12">
      <c r="Y257" s="438"/>
      <c r="Z257" s="438"/>
      <c r="AA257" s="438"/>
      <c r="AB257" s="438"/>
      <c r="AC257" s="438"/>
      <c r="AD257" s="438"/>
      <c r="AE257" s="438"/>
      <c r="AF257" s="438"/>
      <c r="AG257" s="438"/>
      <c r="AH257" s="438"/>
    </row>
    <row r="258" spans="25:34" ht="12">
      <c r="Y258" s="438"/>
      <c r="Z258" s="438"/>
      <c r="AA258" s="438"/>
      <c r="AB258" s="438"/>
      <c r="AC258" s="438"/>
      <c r="AD258" s="438"/>
      <c r="AE258" s="438"/>
      <c r="AF258" s="438"/>
      <c r="AG258" s="438"/>
      <c r="AH258" s="438"/>
    </row>
    <row r="259" spans="25:34" ht="12">
      <c r="Y259" s="438"/>
      <c r="Z259" s="438"/>
      <c r="AA259" s="438"/>
      <c r="AB259" s="438"/>
      <c r="AC259" s="438"/>
      <c r="AD259" s="438"/>
      <c r="AE259" s="438"/>
      <c r="AF259" s="438"/>
      <c r="AG259" s="438"/>
      <c r="AH259" s="438"/>
    </row>
    <row r="260" spans="25:34" ht="12">
      <c r="Y260" s="438"/>
      <c r="Z260" s="438"/>
      <c r="AA260" s="438"/>
      <c r="AB260" s="438"/>
      <c r="AC260" s="438"/>
      <c r="AD260" s="438"/>
      <c r="AE260" s="438"/>
      <c r="AF260" s="438"/>
      <c r="AG260" s="438"/>
      <c r="AH260" s="438"/>
    </row>
    <row r="261" spans="25:34" ht="12">
      <c r="Y261" s="438"/>
      <c r="Z261" s="438"/>
      <c r="AA261" s="438"/>
      <c r="AB261" s="438"/>
      <c r="AC261" s="438"/>
      <c r="AD261" s="438"/>
      <c r="AE261" s="438"/>
      <c r="AF261" s="438"/>
      <c r="AG261" s="438"/>
      <c r="AH261" s="438"/>
    </row>
    <row r="262" spans="25:34" ht="12">
      <c r="Y262" s="438"/>
      <c r="Z262" s="438"/>
      <c r="AA262" s="438"/>
      <c r="AB262" s="438"/>
      <c r="AC262" s="438"/>
      <c r="AD262" s="438"/>
      <c r="AE262" s="438"/>
      <c r="AF262" s="438"/>
      <c r="AG262" s="438"/>
      <c r="AH262" s="438"/>
    </row>
    <row r="263" spans="25:34" ht="12">
      <c r="Y263" s="438"/>
      <c r="Z263" s="438"/>
      <c r="AA263" s="438"/>
      <c r="AB263" s="438"/>
      <c r="AC263" s="438"/>
      <c r="AD263" s="438"/>
      <c r="AE263" s="438"/>
      <c r="AF263" s="438"/>
      <c r="AG263" s="438"/>
      <c r="AH263" s="438"/>
    </row>
    <row r="264" spans="25:34" ht="12">
      <c r="Y264" s="438"/>
      <c r="Z264" s="438"/>
      <c r="AA264" s="438"/>
      <c r="AB264" s="438"/>
      <c r="AC264" s="438"/>
      <c r="AD264" s="438"/>
      <c r="AE264" s="438"/>
      <c r="AF264" s="438"/>
      <c r="AG264" s="438"/>
      <c r="AH264" s="438"/>
    </row>
    <row r="265" spans="25:34" ht="12">
      <c r="Y265" s="438"/>
      <c r="Z265" s="438"/>
      <c r="AA265" s="438"/>
      <c r="AB265" s="438"/>
      <c r="AC265" s="438"/>
      <c r="AD265" s="438"/>
      <c r="AE265" s="438"/>
      <c r="AF265" s="438"/>
      <c r="AG265" s="438"/>
      <c r="AH265" s="438"/>
    </row>
    <row r="266" spans="25:34" ht="12">
      <c r="Y266" s="438"/>
      <c r="Z266" s="438"/>
      <c r="AA266" s="438"/>
      <c r="AB266" s="438"/>
      <c r="AC266" s="438"/>
      <c r="AD266" s="438"/>
      <c r="AE266" s="438"/>
      <c r="AF266" s="438"/>
      <c r="AG266" s="438"/>
      <c r="AH266" s="438"/>
    </row>
    <row r="267" spans="25:34" ht="12">
      <c r="Y267" s="438"/>
      <c r="Z267" s="438"/>
      <c r="AA267" s="438"/>
      <c r="AB267" s="438"/>
      <c r="AC267" s="438"/>
      <c r="AD267" s="438"/>
      <c r="AE267" s="438"/>
      <c r="AF267" s="438"/>
      <c r="AG267" s="438"/>
      <c r="AH267" s="438"/>
    </row>
    <row r="268" spans="25:34" ht="12">
      <c r="Y268" s="438"/>
      <c r="Z268" s="438"/>
      <c r="AA268" s="438"/>
      <c r="AB268" s="438"/>
      <c r="AC268" s="438"/>
      <c r="AD268" s="438"/>
      <c r="AE268" s="438"/>
      <c r="AF268" s="438"/>
      <c r="AG268" s="438"/>
      <c r="AH268" s="438"/>
    </row>
    <row r="269" spans="25:34" ht="12">
      <c r="Y269" s="438"/>
      <c r="Z269" s="438"/>
      <c r="AA269" s="438"/>
      <c r="AB269" s="438"/>
      <c r="AC269" s="438"/>
      <c r="AD269" s="438"/>
      <c r="AE269" s="438"/>
      <c r="AF269" s="438"/>
      <c r="AG269" s="438"/>
      <c r="AH269" s="438"/>
    </row>
    <row r="270" spans="25:34" ht="12">
      <c r="Y270" s="438"/>
      <c r="Z270" s="438"/>
      <c r="AA270" s="438"/>
      <c r="AB270" s="438"/>
      <c r="AC270" s="438"/>
      <c r="AD270" s="438"/>
      <c r="AE270" s="438"/>
      <c r="AF270" s="438"/>
      <c r="AG270" s="438"/>
      <c r="AH270" s="438"/>
    </row>
    <row r="271" spans="25:34" ht="12">
      <c r="Y271" s="438"/>
      <c r="Z271" s="438"/>
      <c r="AA271" s="438"/>
      <c r="AB271" s="438"/>
      <c r="AC271" s="438"/>
      <c r="AD271" s="438"/>
      <c r="AE271" s="438"/>
      <c r="AF271" s="438"/>
      <c r="AG271" s="438"/>
      <c r="AH271" s="438"/>
    </row>
    <row r="272" spans="25:34" ht="12">
      <c r="Y272" s="438"/>
      <c r="Z272" s="438"/>
      <c r="AA272" s="438"/>
      <c r="AB272" s="438"/>
      <c r="AC272" s="438"/>
      <c r="AD272" s="438"/>
      <c r="AE272" s="438"/>
      <c r="AF272" s="438"/>
      <c r="AG272" s="438"/>
      <c r="AH272" s="438"/>
    </row>
    <row r="273" spans="25:34" ht="12">
      <c r="Y273" s="438"/>
      <c r="Z273" s="438"/>
      <c r="AA273" s="438"/>
      <c r="AB273" s="438"/>
      <c r="AC273" s="438"/>
      <c r="AD273" s="438"/>
      <c r="AE273" s="438"/>
      <c r="AF273" s="438"/>
      <c r="AG273" s="438"/>
      <c r="AH273" s="438"/>
    </row>
    <row r="274" spans="25:34" ht="12">
      <c r="Y274" s="438"/>
      <c r="Z274" s="438"/>
      <c r="AA274" s="438"/>
      <c r="AB274" s="438"/>
      <c r="AC274" s="438"/>
      <c r="AD274" s="438"/>
      <c r="AE274" s="438"/>
      <c r="AF274" s="438"/>
      <c r="AG274" s="438"/>
      <c r="AH274" s="438"/>
    </row>
    <row r="275" spans="25:34" ht="12">
      <c r="Y275" s="438"/>
      <c r="Z275" s="438"/>
      <c r="AA275" s="438"/>
      <c r="AB275" s="438"/>
      <c r="AC275" s="438"/>
      <c r="AD275" s="438"/>
      <c r="AE275" s="438"/>
      <c r="AF275" s="438"/>
      <c r="AG275" s="438"/>
      <c r="AH275" s="438"/>
    </row>
    <row r="276" spans="25:34" ht="12">
      <c r="Y276" s="438"/>
      <c r="Z276" s="438"/>
      <c r="AA276" s="438"/>
      <c r="AB276" s="438"/>
      <c r="AC276" s="438"/>
      <c r="AD276" s="438"/>
      <c r="AE276" s="438"/>
      <c r="AF276" s="438"/>
      <c r="AG276" s="438"/>
      <c r="AH276" s="438"/>
    </row>
    <row r="277" spans="25:34" ht="12">
      <c r="Y277" s="438"/>
      <c r="Z277" s="438"/>
      <c r="AA277" s="438"/>
      <c r="AB277" s="438"/>
      <c r="AC277" s="438"/>
      <c r="AD277" s="438"/>
      <c r="AE277" s="438"/>
      <c r="AF277" s="438"/>
      <c r="AG277" s="438"/>
      <c r="AH277" s="438"/>
    </row>
    <row r="278" spans="25:34" ht="12">
      <c r="Y278" s="438"/>
      <c r="Z278" s="438"/>
      <c r="AA278" s="438"/>
      <c r="AB278" s="438"/>
      <c r="AC278" s="438"/>
      <c r="AD278" s="438"/>
      <c r="AE278" s="438"/>
      <c r="AF278" s="438"/>
      <c r="AG278" s="438"/>
      <c r="AH278" s="438"/>
    </row>
    <row r="279" spans="25:34" ht="12">
      <c r="Y279" s="438"/>
      <c r="Z279" s="438"/>
      <c r="AA279" s="438"/>
      <c r="AB279" s="438"/>
      <c r="AC279" s="438"/>
      <c r="AD279" s="438"/>
      <c r="AE279" s="438"/>
      <c r="AF279" s="438"/>
      <c r="AG279" s="438"/>
      <c r="AH279" s="438"/>
    </row>
    <row r="280" spans="25:34" ht="12">
      <c r="Y280" s="438"/>
      <c r="Z280" s="438"/>
      <c r="AA280" s="438"/>
      <c r="AB280" s="438"/>
      <c r="AC280" s="438"/>
      <c r="AD280" s="438"/>
      <c r="AE280" s="438"/>
      <c r="AF280" s="438"/>
      <c r="AG280" s="438"/>
      <c r="AH280" s="438"/>
    </row>
    <row r="281" spans="25:34" ht="12">
      <c r="Y281" s="438"/>
      <c r="Z281" s="438"/>
      <c r="AA281" s="438"/>
      <c r="AB281" s="438"/>
      <c r="AC281" s="438"/>
      <c r="AD281" s="438"/>
      <c r="AE281" s="438"/>
      <c r="AF281" s="438"/>
      <c r="AG281" s="438"/>
      <c r="AH281" s="438"/>
    </row>
    <row r="282" spans="25:34" ht="12">
      <c r="Y282" s="438"/>
      <c r="Z282" s="438"/>
      <c r="AA282" s="438"/>
      <c r="AB282" s="438"/>
      <c r="AC282" s="438"/>
      <c r="AD282" s="438"/>
      <c r="AE282" s="438"/>
      <c r="AF282" s="438"/>
      <c r="AG282" s="438"/>
      <c r="AH282" s="438"/>
    </row>
    <row r="283" spans="25:34" ht="12">
      <c r="Y283" s="438"/>
      <c r="Z283" s="438"/>
      <c r="AA283" s="438"/>
      <c r="AB283" s="438"/>
      <c r="AC283" s="438"/>
      <c r="AD283" s="438"/>
      <c r="AE283" s="438"/>
      <c r="AF283" s="438"/>
      <c r="AG283" s="438"/>
      <c r="AH283" s="438"/>
    </row>
    <row r="284" spans="25:34" ht="12">
      <c r="Y284" s="438"/>
      <c r="Z284" s="438"/>
      <c r="AA284" s="438"/>
      <c r="AB284" s="438"/>
      <c r="AC284" s="438"/>
      <c r="AD284" s="438"/>
      <c r="AE284" s="438"/>
      <c r="AF284" s="438"/>
      <c r="AG284" s="438"/>
      <c r="AH284" s="438"/>
    </row>
    <row r="285" spans="25:34" ht="12">
      <c r="Y285" s="438"/>
      <c r="Z285" s="438"/>
      <c r="AA285" s="438"/>
      <c r="AB285" s="438"/>
      <c r="AC285" s="438"/>
      <c r="AD285" s="438"/>
      <c r="AE285" s="438"/>
      <c r="AF285" s="438"/>
      <c r="AG285" s="438"/>
      <c r="AH285" s="438"/>
    </row>
    <row r="286" spans="25:34" ht="12">
      <c r="Y286" s="438"/>
      <c r="Z286" s="438"/>
      <c r="AA286" s="438"/>
      <c r="AB286" s="438"/>
      <c r="AC286" s="438"/>
      <c r="AD286" s="438"/>
      <c r="AE286" s="438"/>
      <c r="AF286" s="438"/>
      <c r="AG286" s="438"/>
      <c r="AH286" s="438"/>
    </row>
    <row r="287" spans="25:34" ht="12">
      <c r="Y287" s="438"/>
      <c r="Z287" s="438"/>
      <c r="AA287" s="438"/>
      <c r="AB287" s="438"/>
      <c r="AC287" s="438"/>
      <c r="AD287" s="438"/>
      <c r="AE287" s="438"/>
      <c r="AF287" s="438"/>
      <c r="AG287" s="438"/>
      <c r="AH287" s="438"/>
    </row>
    <row r="288" spans="25:34" ht="12">
      <c r="Y288" s="438"/>
      <c r="Z288" s="438"/>
      <c r="AA288" s="438"/>
      <c r="AB288" s="438"/>
      <c r="AC288" s="438"/>
      <c r="AD288" s="438"/>
      <c r="AE288" s="438"/>
      <c r="AF288" s="438"/>
      <c r="AG288" s="438"/>
      <c r="AH288" s="438"/>
    </row>
    <row r="289" spans="25:34" ht="12">
      <c r="Y289" s="438"/>
      <c r="Z289" s="438"/>
      <c r="AA289" s="438"/>
      <c r="AB289" s="438"/>
      <c r="AC289" s="438"/>
      <c r="AD289" s="438"/>
      <c r="AE289" s="438"/>
      <c r="AF289" s="438"/>
      <c r="AG289" s="438"/>
      <c r="AH289" s="438"/>
    </row>
    <row r="290" spans="25:34" ht="12">
      <c r="Y290" s="438"/>
      <c r="Z290" s="438"/>
      <c r="AA290" s="438"/>
      <c r="AB290" s="438"/>
      <c r="AC290" s="438"/>
      <c r="AD290" s="438"/>
      <c r="AE290" s="438"/>
      <c r="AF290" s="438"/>
      <c r="AG290" s="438"/>
      <c r="AH290" s="438"/>
    </row>
    <row r="291" spans="25:34" ht="12">
      <c r="Y291" s="438"/>
      <c r="Z291" s="438"/>
      <c r="AA291" s="438"/>
      <c r="AB291" s="438"/>
      <c r="AC291" s="438"/>
      <c r="AD291" s="438"/>
      <c r="AE291" s="438"/>
      <c r="AF291" s="438"/>
      <c r="AG291" s="438"/>
      <c r="AH291" s="438"/>
    </row>
    <row r="292" spans="25:34" ht="12">
      <c r="Y292" s="438"/>
      <c r="Z292" s="438"/>
      <c r="AA292" s="438"/>
      <c r="AB292" s="438"/>
      <c r="AC292" s="438"/>
      <c r="AD292" s="438"/>
      <c r="AE292" s="438"/>
      <c r="AF292" s="438"/>
      <c r="AG292" s="438"/>
      <c r="AH292" s="438"/>
    </row>
    <row r="293" spans="25:34" ht="12">
      <c r="Y293" s="438"/>
      <c r="Z293" s="438"/>
      <c r="AA293" s="438"/>
      <c r="AB293" s="438"/>
      <c r="AC293" s="438"/>
      <c r="AD293" s="438"/>
      <c r="AE293" s="438"/>
      <c r="AF293" s="438"/>
      <c r="AG293" s="438"/>
      <c r="AH293" s="438"/>
    </row>
    <row r="294" spans="25:34" ht="12">
      <c r="Y294" s="438"/>
      <c r="Z294" s="438"/>
      <c r="AA294" s="438"/>
      <c r="AB294" s="438"/>
      <c r="AC294" s="438"/>
      <c r="AD294" s="438"/>
      <c r="AE294" s="438"/>
      <c r="AF294" s="438"/>
      <c r="AG294" s="438"/>
      <c r="AH294" s="438"/>
    </row>
    <row r="295" spans="25:34" ht="12">
      <c r="Y295" s="438"/>
      <c r="Z295" s="438"/>
      <c r="AA295" s="438"/>
      <c r="AB295" s="438"/>
      <c r="AC295" s="438"/>
      <c r="AD295" s="438"/>
      <c r="AE295" s="438"/>
      <c r="AF295" s="438"/>
      <c r="AG295" s="438"/>
      <c r="AH295" s="438"/>
    </row>
    <row r="296" spans="25:34" ht="12">
      <c r="Y296" s="438"/>
      <c r="Z296" s="438"/>
      <c r="AA296" s="438"/>
      <c r="AB296" s="438"/>
      <c r="AC296" s="438"/>
      <c r="AD296" s="438"/>
      <c r="AE296" s="438"/>
      <c r="AF296" s="438"/>
      <c r="AG296" s="438"/>
      <c r="AH296" s="438"/>
    </row>
    <row r="297" spans="25:34" ht="12">
      <c r="Y297" s="438"/>
      <c r="Z297" s="438"/>
      <c r="AA297" s="438"/>
      <c r="AB297" s="438"/>
      <c r="AC297" s="438"/>
      <c r="AD297" s="438"/>
      <c r="AE297" s="438"/>
      <c r="AF297" s="438"/>
      <c r="AG297" s="438"/>
      <c r="AH297" s="438"/>
    </row>
    <row r="298" spans="25:34" ht="12">
      <c r="Y298" s="438"/>
      <c r="Z298" s="438"/>
      <c r="AA298" s="438"/>
      <c r="AB298" s="438"/>
      <c r="AC298" s="438"/>
      <c r="AD298" s="438"/>
      <c r="AE298" s="438"/>
      <c r="AF298" s="438"/>
      <c r="AG298" s="438"/>
      <c r="AH298" s="438"/>
    </row>
    <row r="299" spans="25:34" ht="12">
      <c r="Y299" s="438"/>
      <c r="Z299" s="438"/>
      <c r="AA299" s="438"/>
      <c r="AB299" s="438"/>
      <c r="AC299" s="438"/>
      <c r="AD299" s="438"/>
      <c r="AE299" s="438"/>
      <c r="AF299" s="438"/>
      <c r="AG299" s="438"/>
      <c r="AH299" s="438"/>
    </row>
    <row r="300" spans="25:34" ht="12">
      <c r="Y300" s="438"/>
      <c r="Z300" s="438"/>
      <c r="AA300" s="438"/>
      <c r="AB300" s="438"/>
      <c r="AC300" s="438"/>
      <c r="AD300" s="438"/>
      <c r="AE300" s="438"/>
      <c r="AF300" s="438"/>
      <c r="AG300" s="438"/>
      <c r="AH300" s="438"/>
    </row>
    <row r="301" spans="25:34" ht="12">
      <c r="Y301" s="438"/>
      <c r="Z301" s="438"/>
      <c r="AA301" s="438"/>
      <c r="AB301" s="438"/>
      <c r="AC301" s="438"/>
      <c r="AD301" s="438"/>
      <c r="AE301" s="438"/>
      <c r="AF301" s="438"/>
      <c r="AG301" s="438"/>
      <c r="AH301" s="438"/>
    </row>
    <row r="302" spans="25:34" ht="12">
      <c r="Y302" s="438"/>
      <c r="Z302" s="438"/>
      <c r="AA302" s="438"/>
      <c r="AB302" s="438"/>
      <c r="AC302" s="438"/>
      <c r="AD302" s="438"/>
      <c r="AE302" s="438"/>
      <c r="AF302" s="438"/>
      <c r="AG302" s="438"/>
      <c r="AH302" s="438"/>
    </row>
    <row r="303" spans="25:34" ht="12">
      <c r="Y303" s="438"/>
      <c r="Z303" s="438"/>
      <c r="AA303" s="438"/>
      <c r="AB303" s="438"/>
      <c r="AC303" s="438"/>
      <c r="AD303" s="438"/>
      <c r="AE303" s="438"/>
      <c r="AF303" s="438"/>
      <c r="AG303" s="438"/>
      <c r="AH303" s="438"/>
    </row>
    <row r="304" spans="25:34" ht="12">
      <c r="Y304" s="438"/>
      <c r="Z304" s="438"/>
      <c r="AA304" s="438"/>
      <c r="AB304" s="438"/>
      <c r="AC304" s="438"/>
      <c r="AD304" s="438"/>
      <c r="AE304" s="438"/>
      <c r="AF304" s="438"/>
      <c r="AG304" s="438"/>
      <c r="AH304" s="438"/>
    </row>
    <row r="305" spans="25:34" ht="12">
      <c r="Y305" s="438"/>
      <c r="Z305" s="438"/>
      <c r="AA305" s="438"/>
      <c r="AB305" s="438"/>
      <c r="AC305" s="438"/>
      <c r="AD305" s="438"/>
      <c r="AE305" s="438"/>
      <c r="AF305" s="438"/>
      <c r="AG305" s="438"/>
      <c r="AH305" s="438"/>
    </row>
    <row r="306" spans="25:34" ht="12">
      <c r="Y306" s="438"/>
      <c r="Z306" s="438"/>
      <c r="AA306" s="438"/>
      <c r="AB306" s="438"/>
      <c r="AC306" s="438"/>
      <c r="AD306" s="438"/>
      <c r="AE306" s="438"/>
      <c r="AF306" s="438"/>
      <c r="AG306" s="438"/>
      <c r="AH306" s="438"/>
    </row>
    <row r="307" spans="25:34" ht="12">
      <c r="Y307" s="438"/>
      <c r="Z307" s="438"/>
      <c r="AA307" s="438"/>
      <c r="AB307" s="438"/>
      <c r="AC307" s="438"/>
      <c r="AD307" s="438"/>
      <c r="AE307" s="438"/>
      <c r="AF307" s="438"/>
      <c r="AG307" s="438"/>
      <c r="AH307" s="438"/>
    </row>
    <row r="308" spans="25:34" ht="12">
      <c r="Y308" s="438"/>
      <c r="Z308" s="438"/>
      <c r="AA308" s="438"/>
      <c r="AB308" s="438"/>
      <c r="AC308" s="438"/>
      <c r="AD308" s="438"/>
      <c r="AE308" s="438"/>
      <c r="AF308" s="438"/>
      <c r="AG308" s="438"/>
      <c r="AH308" s="438"/>
    </row>
    <row r="309" spans="25:34" ht="12">
      <c r="Y309" s="438"/>
      <c r="Z309" s="438"/>
      <c r="AA309" s="438"/>
      <c r="AB309" s="438"/>
      <c r="AC309" s="438"/>
      <c r="AD309" s="438"/>
      <c r="AE309" s="438"/>
      <c r="AF309" s="438"/>
      <c r="AG309" s="438"/>
      <c r="AH309" s="438"/>
    </row>
    <row r="310" spans="25:34" ht="12">
      <c r="Y310" s="438"/>
      <c r="Z310" s="438"/>
      <c r="AA310" s="438"/>
      <c r="AB310" s="438"/>
      <c r="AC310" s="438"/>
      <c r="AD310" s="438"/>
      <c r="AE310" s="438"/>
      <c r="AF310" s="438"/>
      <c r="AG310" s="438"/>
      <c r="AH310" s="438"/>
    </row>
    <row r="311" spans="25:34" ht="12">
      <c r="Y311" s="438"/>
      <c r="Z311" s="438"/>
      <c r="AA311" s="438"/>
      <c r="AB311" s="438"/>
      <c r="AC311" s="438"/>
      <c r="AD311" s="438"/>
      <c r="AE311" s="438"/>
      <c r="AF311" s="438"/>
      <c r="AG311" s="438"/>
      <c r="AH311" s="438"/>
    </row>
    <row r="312" spans="25:34" ht="12">
      <c r="Y312" s="438"/>
      <c r="Z312" s="438"/>
      <c r="AA312" s="438"/>
      <c r="AB312" s="438"/>
      <c r="AC312" s="438"/>
      <c r="AD312" s="438"/>
      <c r="AE312" s="438"/>
      <c r="AF312" s="438"/>
      <c r="AG312" s="438"/>
      <c r="AH312" s="438"/>
    </row>
    <row r="313" spans="25:34" ht="12">
      <c r="Y313" s="438"/>
      <c r="Z313" s="438"/>
      <c r="AA313" s="438"/>
      <c r="AB313" s="438"/>
      <c r="AC313" s="438"/>
      <c r="AD313" s="438"/>
      <c r="AE313" s="438"/>
      <c r="AF313" s="438"/>
      <c r="AG313" s="438"/>
      <c r="AH313" s="438"/>
    </row>
    <row r="314" spans="25:34" ht="12">
      <c r="Y314" s="438"/>
      <c r="Z314" s="438"/>
      <c r="AA314" s="438"/>
      <c r="AB314" s="438"/>
      <c r="AC314" s="438"/>
      <c r="AD314" s="438"/>
      <c r="AE314" s="438"/>
      <c r="AF314" s="438"/>
      <c r="AG314" s="438"/>
      <c r="AH314" s="438"/>
    </row>
    <row r="315" spans="25:34" ht="12">
      <c r="Y315" s="438"/>
      <c r="Z315" s="438"/>
      <c r="AA315" s="438"/>
      <c r="AB315" s="438"/>
      <c r="AC315" s="438"/>
      <c r="AD315" s="438"/>
      <c r="AE315" s="438"/>
      <c r="AF315" s="438"/>
      <c r="AG315" s="438"/>
      <c r="AH315" s="438"/>
    </row>
    <row r="316" spans="25:34" ht="12">
      <c r="Y316" s="438"/>
      <c r="Z316" s="438"/>
      <c r="AA316" s="438"/>
      <c r="AB316" s="438"/>
      <c r="AC316" s="438"/>
      <c r="AD316" s="438"/>
      <c r="AE316" s="438"/>
      <c r="AF316" s="438"/>
      <c r="AG316" s="438"/>
      <c r="AH316" s="438"/>
    </row>
    <row r="317" spans="25:34" ht="12">
      <c r="Y317" s="438"/>
      <c r="Z317" s="438"/>
      <c r="AA317" s="438"/>
      <c r="AB317" s="438"/>
      <c r="AC317" s="438"/>
      <c r="AD317" s="438"/>
      <c r="AE317" s="438"/>
      <c r="AF317" s="438"/>
      <c r="AG317" s="438"/>
      <c r="AH317" s="438"/>
    </row>
    <row r="318" spans="25:34" ht="12">
      <c r="Y318" s="438"/>
      <c r="Z318" s="438"/>
      <c r="AA318" s="438"/>
      <c r="AB318" s="438"/>
      <c r="AC318" s="438"/>
      <c r="AD318" s="438"/>
      <c r="AE318" s="438"/>
      <c r="AF318" s="438"/>
      <c r="AG318" s="438"/>
      <c r="AH318" s="438"/>
    </row>
    <row r="319" spans="25:34" ht="12">
      <c r="Y319" s="438"/>
      <c r="Z319" s="438"/>
      <c r="AA319" s="438"/>
      <c r="AB319" s="438"/>
      <c r="AC319" s="438"/>
      <c r="AD319" s="438"/>
      <c r="AE319" s="438"/>
      <c r="AF319" s="438"/>
      <c r="AG319" s="438"/>
      <c r="AH319" s="438"/>
    </row>
    <row r="320" spans="25:34" ht="12">
      <c r="Y320" s="438"/>
      <c r="Z320" s="438"/>
      <c r="AA320" s="438"/>
      <c r="AB320" s="438"/>
      <c r="AC320" s="438"/>
      <c r="AD320" s="438"/>
      <c r="AE320" s="438"/>
      <c r="AF320" s="438"/>
      <c r="AG320" s="438"/>
      <c r="AH320" s="438"/>
    </row>
    <row r="321" spans="25:34" ht="12">
      <c r="Y321" s="438"/>
      <c r="Z321" s="438"/>
      <c r="AA321" s="438"/>
      <c r="AB321" s="438"/>
      <c r="AC321" s="438"/>
      <c r="AD321" s="438"/>
      <c r="AE321" s="438"/>
      <c r="AF321" s="438"/>
      <c r="AG321" s="438"/>
      <c r="AH321" s="438"/>
    </row>
    <row r="322" spans="25:34" ht="12">
      <c r="Y322" s="438"/>
      <c r="Z322" s="438"/>
      <c r="AA322" s="438"/>
      <c r="AB322" s="438"/>
      <c r="AC322" s="438"/>
      <c r="AD322" s="438"/>
      <c r="AE322" s="438"/>
      <c r="AF322" s="438"/>
      <c r="AG322" s="438"/>
      <c r="AH322" s="438"/>
    </row>
    <row r="323" spans="25:34" ht="12">
      <c r="Y323" s="438"/>
      <c r="Z323" s="438"/>
      <c r="AA323" s="438"/>
      <c r="AB323" s="438"/>
      <c r="AC323" s="438"/>
      <c r="AD323" s="438"/>
      <c r="AE323" s="438"/>
      <c r="AF323" s="438"/>
      <c r="AG323" s="438"/>
      <c r="AH323" s="438"/>
    </row>
    <row r="324" spans="25:34" ht="12">
      <c r="Y324" s="438"/>
      <c r="Z324" s="438"/>
      <c r="AA324" s="438"/>
      <c r="AB324" s="438"/>
      <c r="AC324" s="438"/>
      <c r="AD324" s="438"/>
      <c r="AE324" s="438"/>
      <c r="AF324" s="438"/>
      <c r="AG324" s="438"/>
      <c r="AH324" s="438"/>
    </row>
    <row r="325" spans="25:34" ht="12">
      <c r="Y325" s="438"/>
      <c r="Z325" s="438"/>
      <c r="AA325" s="438"/>
      <c r="AB325" s="438"/>
      <c r="AC325" s="438"/>
      <c r="AD325" s="438"/>
      <c r="AE325" s="438"/>
      <c r="AF325" s="438"/>
      <c r="AG325" s="438"/>
      <c r="AH325" s="438"/>
    </row>
    <row r="326" spans="25:34" ht="12">
      <c r="Y326" s="438"/>
      <c r="Z326" s="438"/>
      <c r="AA326" s="438"/>
      <c r="AB326" s="438"/>
      <c r="AC326" s="438"/>
      <c r="AD326" s="438"/>
      <c r="AE326" s="438"/>
      <c r="AF326" s="438"/>
      <c r="AG326" s="438"/>
      <c r="AH326" s="438"/>
    </row>
    <row r="327" spans="25:34" ht="12">
      <c r="Y327" s="438"/>
      <c r="Z327" s="438"/>
      <c r="AA327" s="438"/>
      <c r="AB327" s="438"/>
      <c r="AC327" s="438"/>
      <c r="AD327" s="438"/>
      <c r="AE327" s="438"/>
      <c r="AF327" s="438"/>
      <c r="AG327" s="438"/>
      <c r="AH327" s="438"/>
    </row>
    <row r="328" spans="25:34" ht="12">
      <c r="Y328" s="438"/>
      <c r="Z328" s="438"/>
      <c r="AA328" s="438"/>
      <c r="AB328" s="438"/>
      <c r="AC328" s="438"/>
      <c r="AD328" s="438"/>
      <c r="AE328" s="438"/>
      <c r="AF328" s="438"/>
      <c r="AG328" s="438"/>
      <c r="AH328" s="438"/>
    </row>
    <row r="329" spans="25:34" ht="12">
      <c r="Y329" s="438"/>
      <c r="Z329" s="438"/>
      <c r="AA329" s="438"/>
      <c r="AB329" s="438"/>
      <c r="AC329" s="438"/>
      <c r="AD329" s="438"/>
      <c r="AE329" s="438"/>
      <c r="AF329" s="438"/>
      <c r="AG329" s="438"/>
      <c r="AH329" s="438"/>
    </row>
    <row r="330" spans="25:34" ht="12">
      <c r="Y330" s="438"/>
      <c r="Z330" s="438"/>
      <c r="AA330" s="438"/>
      <c r="AB330" s="438"/>
      <c r="AC330" s="438"/>
      <c r="AD330" s="438"/>
      <c r="AE330" s="438"/>
      <c r="AF330" s="438"/>
      <c r="AG330" s="438"/>
      <c r="AH330" s="438"/>
    </row>
    <row r="331" spans="25:34" ht="12">
      <c r="Y331" s="438"/>
      <c r="Z331" s="438"/>
      <c r="AA331" s="438"/>
      <c r="AB331" s="438"/>
      <c r="AC331" s="438"/>
      <c r="AD331" s="438"/>
      <c r="AE331" s="438"/>
      <c r="AF331" s="438"/>
      <c r="AG331" s="438"/>
      <c r="AH331" s="438"/>
    </row>
    <row r="332" spans="25:34" ht="12">
      <c r="Y332" s="438"/>
      <c r="Z332" s="438"/>
      <c r="AA332" s="438"/>
      <c r="AB332" s="438"/>
      <c r="AC332" s="438"/>
      <c r="AD332" s="438"/>
      <c r="AE332" s="438"/>
      <c r="AF332" s="438"/>
      <c r="AG332" s="438"/>
      <c r="AH332" s="438"/>
    </row>
    <row r="333" spans="25:34" ht="12">
      <c r="Y333" s="438"/>
      <c r="Z333" s="438"/>
      <c r="AA333" s="438"/>
      <c r="AB333" s="438"/>
      <c r="AC333" s="438"/>
      <c r="AD333" s="438"/>
      <c r="AE333" s="438"/>
      <c r="AF333" s="438"/>
      <c r="AG333" s="438"/>
      <c r="AH333" s="438"/>
    </row>
    <row r="334" spans="25:34" ht="12">
      <c r="Y334" s="438"/>
      <c r="Z334" s="438"/>
      <c r="AA334" s="438"/>
      <c r="AB334" s="438"/>
      <c r="AC334" s="438"/>
      <c r="AD334" s="438"/>
      <c r="AE334" s="438"/>
      <c r="AF334" s="438"/>
      <c r="AG334" s="438"/>
      <c r="AH334" s="438"/>
    </row>
    <row r="335" spans="25:34" ht="12">
      <c r="Y335" s="438"/>
      <c r="Z335" s="438"/>
      <c r="AA335" s="438"/>
      <c r="AB335" s="438"/>
      <c r="AC335" s="438"/>
      <c r="AD335" s="438"/>
      <c r="AE335" s="438"/>
      <c r="AF335" s="438"/>
      <c r="AG335" s="438"/>
      <c r="AH335" s="438"/>
    </row>
    <row r="336" spans="25:34" ht="12">
      <c r="Y336" s="438"/>
      <c r="Z336" s="438"/>
      <c r="AA336" s="438"/>
      <c r="AB336" s="438"/>
      <c r="AC336" s="438"/>
      <c r="AD336" s="438"/>
      <c r="AE336" s="438"/>
      <c r="AF336" s="438"/>
      <c r="AG336" s="438"/>
      <c r="AH336" s="438"/>
    </row>
    <row r="337" spans="25:34" ht="12">
      <c r="Y337" s="438"/>
      <c r="Z337" s="438"/>
      <c r="AA337" s="438"/>
      <c r="AB337" s="438"/>
      <c r="AC337" s="438"/>
      <c r="AD337" s="438"/>
      <c r="AE337" s="438"/>
      <c r="AF337" s="438"/>
      <c r="AG337" s="438"/>
      <c r="AH337" s="438"/>
    </row>
    <row r="338" spans="25:34" ht="12">
      <c r="Y338" s="438"/>
      <c r="Z338" s="438"/>
      <c r="AA338" s="438"/>
      <c r="AB338" s="438"/>
      <c r="AC338" s="438"/>
      <c r="AD338" s="438"/>
      <c r="AE338" s="438"/>
      <c r="AF338" s="438"/>
      <c r="AG338" s="438"/>
      <c r="AH338" s="438"/>
    </row>
    <row r="339" spans="25:34" ht="12">
      <c r="Y339" s="438"/>
      <c r="Z339" s="438"/>
      <c r="AA339" s="438"/>
      <c r="AB339" s="438"/>
      <c r="AC339" s="438"/>
      <c r="AD339" s="438"/>
      <c r="AE339" s="438"/>
      <c r="AF339" s="438"/>
      <c r="AG339" s="438"/>
      <c r="AH339" s="438"/>
    </row>
    <row r="340" spans="25:34" ht="12">
      <c r="Y340" s="438"/>
      <c r="Z340" s="438"/>
      <c r="AA340" s="438"/>
      <c r="AB340" s="438"/>
      <c r="AC340" s="438"/>
      <c r="AD340" s="438"/>
      <c r="AE340" s="438"/>
      <c r="AF340" s="438"/>
      <c r="AG340" s="438"/>
      <c r="AH340" s="438"/>
    </row>
    <row r="341" spans="25:34" ht="12">
      <c r="Y341" s="438"/>
      <c r="Z341" s="438"/>
      <c r="AA341" s="438"/>
      <c r="AB341" s="438"/>
      <c r="AC341" s="438"/>
      <c r="AD341" s="438"/>
      <c r="AE341" s="438"/>
      <c r="AF341" s="438"/>
      <c r="AG341" s="438"/>
      <c r="AH341" s="438"/>
    </row>
    <row r="342" spans="25:34" ht="12">
      <c r="Y342" s="438"/>
      <c r="Z342" s="438"/>
      <c r="AA342" s="438"/>
      <c r="AB342" s="438"/>
      <c r="AC342" s="438"/>
      <c r="AD342" s="438"/>
      <c r="AE342" s="438"/>
      <c r="AF342" s="438"/>
      <c r="AG342" s="438"/>
      <c r="AH342" s="438"/>
    </row>
    <row r="343" spans="25:34" ht="12">
      <c r="Y343" s="438"/>
      <c r="Z343" s="438"/>
      <c r="AA343" s="438"/>
      <c r="AB343" s="438"/>
      <c r="AC343" s="438"/>
      <c r="AD343" s="438"/>
      <c r="AE343" s="438"/>
      <c r="AF343" s="438"/>
      <c r="AG343" s="438"/>
      <c r="AH343" s="438"/>
    </row>
    <row r="344" spans="25:34" ht="12">
      <c r="Y344" s="438"/>
      <c r="Z344" s="438"/>
      <c r="AA344" s="438"/>
      <c r="AB344" s="438"/>
      <c r="AC344" s="438"/>
      <c r="AD344" s="438"/>
      <c r="AE344" s="438"/>
      <c r="AF344" s="438"/>
      <c r="AG344" s="438"/>
      <c r="AH344" s="438"/>
    </row>
    <row r="345" spans="25:34" ht="12">
      <c r="Y345" s="438"/>
      <c r="Z345" s="438"/>
      <c r="AA345" s="438"/>
      <c r="AB345" s="438"/>
      <c r="AC345" s="438"/>
      <c r="AD345" s="438"/>
      <c r="AE345" s="438"/>
      <c r="AF345" s="438"/>
      <c r="AG345" s="438"/>
      <c r="AH345" s="438"/>
    </row>
    <row r="346" spans="25:34" ht="12">
      <c r="Y346" s="438"/>
      <c r="Z346" s="438"/>
      <c r="AA346" s="438"/>
      <c r="AB346" s="438"/>
      <c r="AC346" s="438"/>
      <c r="AD346" s="438"/>
      <c r="AE346" s="438"/>
      <c r="AF346" s="438"/>
      <c r="AG346" s="438"/>
      <c r="AH346" s="438"/>
    </row>
    <row r="347" spans="25:34" ht="12">
      <c r="Y347" s="438"/>
      <c r="Z347" s="438"/>
      <c r="AA347" s="438"/>
      <c r="AB347" s="438"/>
      <c r="AC347" s="438"/>
      <c r="AD347" s="438"/>
      <c r="AE347" s="438"/>
      <c r="AF347" s="438"/>
      <c r="AG347" s="438"/>
      <c r="AH347" s="438"/>
    </row>
    <row r="348" spans="25:34" ht="12">
      <c r="Y348" s="438"/>
      <c r="Z348" s="438"/>
      <c r="AA348" s="438"/>
      <c r="AB348" s="438"/>
      <c r="AC348" s="438"/>
      <c r="AD348" s="438"/>
      <c r="AE348" s="438"/>
      <c r="AF348" s="438"/>
      <c r="AG348" s="438"/>
      <c r="AH348" s="438"/>
    </row>
    <row r="349" spans="25:34" ht="12">
      <c r="Y349" s="438"/>
      <c r="Z349" s="438"/>
      <c r="AA349" s="438"/>
      <c r="AB349" s="438"/>
      <c r="AC349" s="438"/>
      <c r="AD349" s="438"/>
      <c r="AE349" s="438"/>
      <c r="AF349" s="438"/>
      <c r="AG349" s="438"/>
      <c r="AH349" s="438"/>
    </row>
    <row r="350" spans="25:34" ht="12">
      <c r="Y350" s="438"/>
      <c r="Z350" s="438"/>
      <c r="AA350" s="438"/>
      <c r="AB350" s="438"/>
      <c r="AC350" s="438"/>
      <c r="AD350" s="438"/>
      <c r="AE350" s="438"/>
      <c r="AF350" s="438"/>
      <c r="AG350" s="438"/>
      <c r="AH350" s="438"/>
    </row>
    <row r="351" spans="25:34" ht="12">
      <c r="Y351" s="438"/>
      <c r="Z351" s="438"/>
      <c r="AA351" s="438"/>
      <c r="AB351" s="438"/>
      <c r="AC351" s="438"/>
      <c r="AD351" s="438"/>
      <c r="AE351" s="438"/>
      <c r="AF351" s="438"/>
      <c r="AG351" s="438"/>
      <c r="AH351" s="438"/>
    </row>
    <row r="352" spans="25:34" ht="12">
      <c r="Y352" s="438"/>
      <c r="Z352" s="438"/>
      <c r="AA352" s="438"/>
      <c r="AB352" s="438"/>
      <c r="AC352" s="438"/>
      <c r="AD352" s="438"/>
      <c r="AE352" s="438"/>
      <c r="AF352" s="438"/>
      <c r="AG352" s="438"/>
      <c r="AH352" s="438"/>
    </row>
    <row r="353" spans="25:34" ht="12">
      <c r="Y353" s="438"/>
      <c r="Z353" s="438"/>
      <c r="AA353" s="438"/>
      <c r="AB353" s="438"/>
      <c r="AC353" s="438"/>
      <c r="AD353" s="438"/>
      <c r="AE353" s="438"/>
      <c r="AF353" s="438"/>
      <c r="AG353" s="438"/>
      <c r="AH353" s="438"/>
    </row>
    <row r="354" spans="25:34" ht="12">
      <c r="Y354" s="438"/>
      <c r="Z354" s="438"/>
      <c r="AA354" s="438"/>
      <c r="AB354" s="438"/>
      <c r="AC354" s="438"/>
      <c r="AD354" s="438"/>
      <c r="AE354" s="438"/>
      <c r="AF354" s="438"/>
      <c r="AG354" s="438"/>
      <c r="AH354" s="438"/>
    </row>
    <row r="355" spans="25:34" ht="12">
      <c r="Y355" s="438"/>
      <c r="Z355" s="438"/>
      <c r="AA355" s="438"/>
      <c r="AB355" s="438"/>
      <c r="AC355" s="438"/>
      <c r="AD355" s="438"/>
      <c r="AE355" s="438"/>
      <c r="AF355" s="438"/>
      <c r="AG355" s="438"/>
      <c r="AH355" s="438"/>
    </row>
    <row r="356" spans="25:34" ht="12">
      <c r="Y356" s="438"/>
      <c r="Z356" s="438"/>
      <c r="AA356" s="438"/>
      <c r="AB356" s="438"/>
      <c r="AC356" s="438"/>
      <c r="AD356" s="438"/>
      <c r="AE356" s="438"/>
      <c r="AF356" s="438"/>
      <c r="AG356" s="438"/>
      <c r="AH356" s="438"/>
    </row>
    <row r="357" spans="25:34" ht="12">
      <c r="Y357" s="438"/>
      <c r="Z357" s="438"/>
      <c r="AA357" s="438"/>
      <c r="AB357" s="438"/>
      <c r="AC357" s="438"/>
      <c r="AD357" s="438"/>
      <c r="AE357" s="438"/>
      <c r="AF357" s="438"/>
      <c r="AG357" s="438"/>
      <c r="AH357" s="438"/>
    </row>
    <row r="358" spans="25:34" ht="12">
      <c r="Y358" s="438"/>
      <c r="Z358" s="438"/>
      <c r="AA358" s="438"/>
      <c r="AB358" s="438"/>
      <c r="AC358" s="438"/>
      <c r="AD358" s="438"/>
      <c r="AE358" s="438"/>
      <c r="AF358" s="438"/>
      <c r="AG358" s="438"/>
      <c r="AH358" s="438"/>
    </row>
    <row r="359" spans="25:34" ht="12">
      <c r="Y359" s="438"/>
      <c r="Z359" s="438"/>
      <c r="AA359" s="438"/>
      <c r="AB359" s="438"/>
      <c r="AC359" s="438"/>
      <c r="AD359" s="438"/>
      <c r="AE359" s="438"/>
      <c r="AF359" s="438"/>
      <c r="AG359" s="438"/>
      <c r="AH359" s="438"/>
    </row>
    <row r="360" spans="25:34" ht="12">
      <c r="Y360" s="438"/>
      <c r="Z360" s="438"/>
      <c r="AA360" s="438"/>
      <c r="AB360" s="438"/>
      <c r="AC360" s="438"/>
      <c r="AD360" s="438"/>
      <c r="AE360" s="438"/>
      <c r="AF360" s="438"/>
      <c r="AG360" s="438"/>
      <c r="AH360" s="438"/>
    </row>
    <row r="361" spans="25:34" ht="12">
      <c r="Y361" s="438"/>
      <c r="Z361" s="438"/>
      <c r="AA361" s="438"/>
      <c r="AB361" s="438"/>
      <c r="AC361" s="438"/>
      <c r="AD361" s="438"/>
      <c r="AE361" s="438"/>
      <c r="AF361" s="438"/>
      <c r="AG361" s="438"/>
      <c r="AH361" s="438"/>
    </row>
    <row r="362" spans="25:34" ht="12">
      <c r="Y362" s="438"/>
      <c r="Z362" s="438"/>
      <c r="AA362" s="438"/>
      <c r="AB362" s="438"/>
      <c r="AC362" s="438"/>
      <c r="AD362" s="438"/>
      <c r="AE362" s="438"/>
      <c r="AF362" s="438"/>
      <c r="AG362" s="438"/>
      <c r="AH362" s="438"/>
    </row>
    <row r="363" spans="25:34" ht="12">
      <c r="Y363" s="438"/>
      <c r="Z363" s="438"/>
      <c r="AA363" s="438"/>
      <c r="AB363" s="438"/>
      <c r="AC363" s="438"/>
      <c r="AD363" s="438"/>
      <c r="AE363" s="438"/>
      <c r="AF363" s="438"/>
      <c r="AG363" s="438"/>
      <c r="AH363" s="438"/>
    </row>
    <row r="364" spans="25:34" ht="12">
      <c r="Y364" s="438"/>
      <c r="Z364" s="438"/>
      <c r="AA364" s="438"/>
      <c r="AB364" s="438"/>
      <c r="AC364" s="438"/>
      <c r="AD364" s="438"/>
      <c r="AE364" s="438"/>
      <c r="AF364" s="438"/>
      <c r="AG364" s="438"/>
      <c r="AH364" s="438"/>
    </row>
    <row r="365" spans="25:34" ht="12">
      <c r="Y365" s="438"/>
      <c r="Z365" s="438"/>
      <c r="AA365" s="438"/>
      <c r="AB365" s="438"/>
      <c r="AC365" s="438"/>
      <c r="AD365" s="438"/>
      <c r="AE365" s="438"/>
      <c r="AF365" s="438"/>
      <c r="AG365" s="438"/>
      <c r="AH365" s="438"/>
    </row>
    <row r="366" spans="25:34" ht="12">
      <c r="Y366" s="438"/>
      <c r="Z366" s="438"/>
      <c r="AA366" s="438"/>
      <c r="AB366" s="438"/>
      <c r="AC366" s="438"/>
      <c r="AD366" s="438"/>
      <c r="AE366" s="438"/>
      <c r="AF366" s="438"/>
      <c r="AG366" s="438"/>
      <c r="AH366" s="438"/>
    </row>
    <row r="367" spans="25:34" ht="12">
      <c r="Y367" s="438"/>
      <c r="Z367" s="438"/>
      <c r="AA367" s="438"/>
      <c r="AB367" s="438"/>
      <c r="AC367" s="438"/>
      <c r="AD367" s="438"/>
      <c r="AE367" s="438"/>
      <c r="AF367" s="438"/>
      <c r="AG367" s="438"/>
      <c r="AH367" s="438"/>
    </row>
    <row r="368" spans="25:34" ht="12">
      <c r="Y368" s="438"/>
      <c r="Z368" s="438"/>
      <c r="AA368" s="438"/>
      <c r="AB368" s="438"/>
      <c r="AC368" s="438"/>
      <c r="AD368" s="438"/>
      <c r="AE368" s="438"/>
      <c r="AF368" s="438"/>
      <c r="AG368" s="438"/>
      <c r="AH368" s="438"/>
    </row>
    <row r="369" spans="25:34" ht="12">
      <c r="Y369" s="438"/>
      <c r="Z369" s="438"/>
      <c r="AA369" s="438"/>
      <c r="AB369" s="438"/>
      <c r="AC369" s="438"/>
      <c r="AD369" s="438"/>
      <c r="AE369" s="438"/>
      <c r="AF369" s="438"/>
      <c r="AG369" s="438"/>
      <c r="AH369" s="438"/>
    </row>
    <row r="370" spans="25:34" ht="12">
      <c r="Y370" s="438"/>
      <c r="Z370" s="438"/>
      <c r="AA370" s="438"/>
      <c r="AB370" s="438"/>
      <c r="AC370" s="438"/>
      <c r="AD370" s="438"/>
      <c r="AE370" s="438"/>
      <c r="AF370" s="438"/>
      <c r="AG370" s="438"/>
      <c r="AH370" s="438"/>
    </row>
    <row r="371" spans="25:34" ht="12">
      <c r="Y371" s="438"/>
      <c r="Z371" s="438"/>
      <c r="AA371" s="438"/>
      <c r="AB371" s="438"/>
      <c r="AC371" s="438"/>
      <c r="AD371" s="438"/>
      <c r="AE371" s="438"/>
      <c r="AF371" s="438"/>
      <c r="AG371" s="438"/>
      <c r="AH371" s="438"/>
    </row>
    <row r="372" spans="25:34" ht="12">
      <c r="Y372" s="438"/>
      <c r="Z372" s="438"/>
      <c r="AA372" s="438"/>
      <c r="AB372" s="438"/>
      <c r="AC372" s="438"/>
      <c r="AD372" s="438"/>
      <c r="AE372" s="438"/>
      <c r="AF372" s="438"/>
      <c r="AG372" s="438"/>
      <c r="AH372" s="438"/>
    </row>
    <row r="373" spans="25:34" ht="12">
      <c r="Y373" s="438"/>
      <c r="Z373" s="438"/>
      <c r="AA373" s="438"/>
      <c r="AB373" s="438"/>
      <c r="AC373" s="438"/>
      <c r="AD373" s="438"/>
      <c r="AE373" s="438"/>
      <c r="AF373" s="438"/>
      <c r="AG373" s="438"/>
      <c r="AH373" s="438"/>
    </row>
    <row r="374" spans="25:34" ht="12">
      <c r="Y374" s="438"/>
      <c r="Z374" s="438"/>
      <c r="AA374" s="438"/>
      <c r="AB374" s="438"/>
      <c r="AC374" s="438"/>
      <c r="AD374" s="438"/>
      <c r="AE374" s="438"/>
      <c r="AF374" s="438"/>
      <c r="AG374" s="438"/>
      <c r="AH374" s="438"/>
    </row>
    <row r="375" spans="25:34" ht="12">
      <c r="Y375" s="438"/>
      <c r="Z375" s="438"/>
      <c r="AA375" s="438"/>
      <c r="AB375" s="438"/>
      <c r="AC375" s="438"/>
      <c r="AD375" s="438"/>
      <c r="AE375" s="438"/>
      <c r="AF375" s="438"/>
      <c r="AG375" s="438"/>
      <c r="AH375" s="438"/>
    </row>
    <row r="376" spans="25:34" ht="12">
      <c r="Y376" s="438"/>
      <c r="Z376" s="438"/>
      <c r="AA376" s="438"/>
      <c r="AB376" s="438"/>
      <c r="AC376" s="438"/>
      <c r="AD376" s="438"/>
      <c r="AE376" s="438"/>
      <c r="AF376" s="438"/>
      <c r="AG376" s="438"/>
      <c r="AH376" s="438"/>
    </row>
    <row r="377" spans="25:34" ht="12">
      <c r="Y377" s="438"/>
      <c r="Z377" s="438"/>
      <c r="AA377" s="438"/>
      <c r="AB377" s="438"/>
      <c r="AC377" s="438"/>
      <c r="AD377" s="438"/>
      <c r="AE377" s="438"/>
      <c r="AF377" s="438"/>
      <c r="AG377" s="438"/>
      <c r="AH377" s="438"/>
    </row>
    <row r="378" spans="25:34" ht="12">
      <c r="Y378" s="438"/>
      <c r="Z378" s="438"/>
      <c r="AA378" s="438"/>
      <c r="AB378" s="438"/>
      <c r="AC378" s="438"/>
      <c r="AD378" s="438"/>
      <c r="AE378" s="438"/>
      <c r="AF378" s="438"/>
      <c r="AG378" s="438"/>
      <c r="AH378" s="438"/>
    </row>
    <row r="379" spans="25:34" ht="12">
      <c r="Y379" s="438"/>
      <c r="Z379" s="438"/>
      <c r="AA379" s="438"/>
      <c r="AB379" s="438"/>
      <c r="AC379" s="438"/>
      <c r="AD379" s="438"/>
      <c r="AE379" s="438"/>
      <c r="AF379" s="438"/>
      <c r="AG379" s="438"/>
      <c r="AH379" s="438"/>
    </row>
    <row r="380" spans="25:34" ht="12">
      <c r="Y380" s="438"/>
      <c r="Z380" s="438"/>
      <c r="AA380" s="438"/>
      <c r="AB380" s="438"/>
      <c r="AC380" s="438"/>
      <c r="AD380" s="438"/>
      <c r="AE380" s="438"/>
      <c r="AF380" s="438"/>
      <c r="AG380" s="438"/>
      <c r="AH380" s="438"/>
    </row>
    <row r="381" spans="25:34" ht="12">
      <c r="Y381" s="438"/>
      <c r="Z381" s="438"/>
      <c r="AA381" s="438"/>
      <c r="AB381" s="438"/>
      <c r="AC381" s="438"/>
      <c r="AD381" s="438"/>
      <c r="AE381" s="438"/>
      <c r="AF381" s="438"/>
      <c r="AG381" s="438"/>
      <c r="AH381" s="438"/>
    </row>
    <row r="382" spans="25:34" ht="12">
      <c r="Y382" s="438"/>
      <c r="Z382" s="438"/>
      <c r="AA382" s="438"/>
      <c r="AB382" s="438"/>
      <c r="AC382" s="438"/>
      <c r="AD382" s="438"/>
      <c r="AE382" s="438"/>
      <c r="AF382" s="438"/>
      <c r="AG382" s="438"/>
      <c r="AH382" s="438"/>
    </row>
    <row r="383" spans="25:34" ht="12">
      <c r="Y383" s="438"/>
      <c r="Z383" s="438"/>
      <c r="AA383" s="438"/>
      <c r="AB383" s="438"/>
      <c r="AC383" s="438"/>
      <c r="AD383" s="438"/>
      <c r="AE383" s="438"/>
      <c r="AF383" s="438"/>
      <c r="AG383" s="438"/>
      <c r="AH383" s="438"/>
    </row>
    <row r="384" spans="25:34" ht="12">
      <c r="Y384" s="438"/>
      <c r="Z384" s="438"/>
      <c r="AA384" s="438"/>
      <c r="AB384" s="438"/>
      <c r="AC384" s="438"/>
      <c r="AD384" s="438"/>
      <c r="AE384" s="438"/>
      <c r="AF384" s="438"/>
      <c r="AG384" s="438"/>
      <c r="AH384" s="438"/>
    </row>
    <row r="385" spans="25:34" ht="12">
      <c r="Y385" s="438"/>
      <c r="Z385" s="438"/>
      <c r="AA385" s="438"/>
      <c r="AB385" s="438"/>
      <c r="AC385" s="438"/>
      <c r="AD385" s="438"/>
      <c r="AE385" s="438"/>
      <c r="AF385" s="438"/>
      <c r="AG385" s="438"/>
      <c r="AH385" s="438"/>
    </row>
    <row r="386" spans="25:34" ht="12">
      <c r="Y386" s="438"/>
      <c r="Z386" s="438"/>
      <c r="AA386" s="438"/>
      <c r="AB386" s="438"/>
      <c r="AC386" s="438"/>
      <c r="AD386" s="438"/>
      <c r="AE386" s="438"/>
      <c r="AF386" s="438"/>
      <c r="AG386" s="438"/>
      <c r="AH386" s="438"/>
    </row>
    <row r="387" spans="25:34" ht="12">
      <c r="Y387" s="438"/>
      <c r="Z387" s="438"/>
      <c r="AA387" s="438"/>
      <c r="AB387" s="438"/>
      <c r="AC387" s="438"/>
      <c r="AD387" s="438"/>
      <c r="AE387" s="438"/>
      <c r="AF387" s="438"/>
      <c r="AG387" s="438"/>
      <c r="AH387" s="438"/>
    </row>
    <row r="388" spans="25:34" ht="12">
      <c r="Y388" s="438"/>
      <c r="Z388" s="438"/>
      <c r="AA388" s="438"/>
      <c r="AB388" s="438"/>
      <c r="AC388" s="438"/>
      <c r="AD388" s="438"/>
      <c r="AE388" s="438"/>
      <c r="AF388" s="438"/>
      <c r="AG388" s="438"/>
      <c r="AH388" s="438"/>
    </row>
    <row r="389" spans="25:34" ht="12">
      <c r="Y389" s="438"/>
      <c r="Z389" s="438"/>
      <c r="AA389" s="438"/>
      <c r="AB389" s="438"/>
      <c r="AC389" s="438"/>
      <c r="AD389" s="438"/>
      <c r="AE389" s="438"/>
      <c r="AF389" s="438"/>
      <c r="AG389" s="438"/>
      <c r="AH389" s="438"/>
    </row>
    <row r="390" spans="25:34" ht="12">
      <c r="Y390" s="438"/>
      <c r="Z390" s="438"/>
      <c r="AA390" s="438"/>
      <c r="AB390" s="438"/>
      <c r="AC390" s="438"/>
      <c r="AD390" s="438"/>
      <c r="AE390" s="438"/>
      <c r="AF390" s="438"/>
      <c r="AG390" s="438"/>
      <c r="AH390" s="438"/>
    </row>
    <row r="391" spans="25:34" ht="12">
      <c r="Y391" s="438"/>
      <c r="Z391" s="438"/>
      <c r="AA391" s="438"/>
      <c r="AB391" s="438"/>
      <c r="AC391" s="438"/>
      <c r="AD391" s="438"/>
      <c r="AE391" s="438"/>
      <c r="AF391" s="438"/>
      <c r="AG391" s="438"/>
      <c r="AH391" s="438"/>
    </row>
    <row r="392" spans="25:34" ht="12">
      <c r="Y392" s="438"/>
      <c r="Z392" s="438"/>
      <c r="AA392" s="438"/>
      <c r="AB392" s="438"/>
      <c r="AC392" s="438"/>
      <c r="AD392" s="438"/>
      <c r="AE392" s="438"/>
      <c r="AF392" s="438"/>
      <c r="AG392" s="438"/>
      <c r="AH392" s="438"/>
    </row>
    <row r="393" spans="25:34" ht="12">
      <c r="Y393" s="438"/>
      <c r="Z393" s="438"/>
      <c r="AA393" s="438"/>
      <c r="AB393" s="438"/>
      <c r="AC393" s="438"/>
      <c r="AD393" s="438"/>
      <c r="AE393" s="438"/>
      <c r="AF393" s="438"/>
      <c r="AG393" s="438"/>
      <c r="AH393" s="438"/>
    </row>
    <row r="394" spans="25:34" ht="12">
      <c r="Y394" s="438"/>
      <c r="Z394" s="438"/>
      <c r="AA394" s="438"/>
      <c r="AB394" s="438"/>
      <c r="AC394" s="438"/>
      <c r="AD394" s="438"/>
      <c r="AE394" s="438"/>
      <c r="AF394" s="438"/>
      <c r="AG394" s="438"/>
      <c r="AH394" s="438"/>
    </row>
    <row r="395" spans="25:34" ht="12">
      <c r="Y395" s="438"/>
      <c r="Z395" s="438"/>
      <c r="AA395" s="438"/>
      <c r="AB395" s="438"/>
      <c r="AC395" s="438"/>
      <c r="AD395" s="438"/>
      <c r="AE395" s="438"/>
      <c r="AF395" s="438"/>
      <c r="AG395" s="438"/>
      <c r="AH395" s="438"/>
    </row>
    <row r="396" spans="25:34" ht="12">
      <c r="Y396" s="438"/>
      <c r="Z396" s="438"/>
      <c r="AA396" s="438"/>
      <c r="AB396" s="438"/>
      <c r="AC396" s="438"/>
      <c r="AD396" s="438"/>
      <c r="AE396" s="438"/>
      <c r="AF396" s="438"/>
      <c r="AG396" s="438"/>
      <c r="AH396" s="438"/>
    </row>
    <row r="397" spans="25:34" ht="12">
      <c r="Y397" s="438"/>
      <c r="Z397" s="438"/>
      <c r="AA397" s="438"/>
      <c r="AB397" s="438"/>
      <c r="AC397" s="438"/>
      <c r="AD397" s="438"/>
      <c r="AE397" s="438"/>
      <c r="AF397" s="438"/>
      <c r="AG397" s="438"/>
      <c r="AH397" s="438"/>
    </row>
    <row r="398" spans="25:34" ht="12">
      <c r="Y398" s="438"/>
      <c r="Z398" s="438"/>
      <c r="AA398" s="438"/>
      <c r="AB398" s="438"/>
      <c r="AC398" s="438"/>
      <c r="AD398" s="438"/>
      <c r="AE398" s="438"/>
      <c r="AF398" s="438"/>
      <c r="AG398" s="438"/>
      <c r="AH398" s="438"/>
    </row>
    <row r="399" spans="25:34" ht="12">
      <c r="Y399" s="438"/>
      <c r="Z399" s="438"/>
      <c r="AA399" s="438"/>
      <c r="AB399" s="438"/>
      <c r="AC399" s="438"/>
      <c r="AD399" s="438"/>
      <c r="AE399" s="438"/>
      <c r="AF399" s="438"/>
      <c r="AG399" s="438"/>
      <c r="AH399" s="438"/>
    </row>
    <row r="400" spans="25:34" ht="12">
      <c r="Y400" s="438"/>
      <c r="Z400" s="438"/>
      <c r="AA400" s="438"/>
      <c r="AB400" s="438"/>
      <c r="AC400" s="438"/>
      <c r="AD400" s="438"/>
      <c r="AE400" s="438"/>
      <c r="AF400" s="438"/>
      <c r="AG400" s="438"/>
      <c r="AH400" s="438"/>
    </row>
    <row r="401" spans="25:34" ht="12">
      <c r="Y401" s="438"/>
      <c r="Z401" s="438"/>
      <c r="AA401" s="438"/>
      <c r="AB401" s="438"/>
      <c r="AC401" s="438"/>
      <c r="AD401" s="438"/>
      <c r="AE401" s="438"/>
      <c r="AF401" s="438"/>
      <c r="AG401" s="438"/>
      <c r="AH401" s="438"/>
    </row>
    <row r="402" spans="25:34" ht="12">
      <c r="Y402" s="438"/>
      <c r="Z402" s="438"/>
      <c r="AA402" s="438"/>
      <c r="AB402" s="438"/>
      <c r="AC402" s="438"/>
      <c r="AD402" s="438"/>
      <c r="AE402" s="438"/>
      <c r="AF402" s="438"/>
      <c r="AG402" s="438"/>
      <c r="AH402" s="438"/>
    </row>
    <row r="403" spans="25:34" ht="12">
      <c r="Y403" s="438"/>
      <c r="Z403" s="438"/>
      <c r="AA403" s="438"/>
      <c r="AB403" s="438"/>
      <c r="AC403" s="438"/>
      <c r="AD403" s="438"/>
      <c r="AE403" s="438"/>
      <c r="AF403" s="438"/>
      <c r="AG403" s="438"/>
      <c r="AH403" s="438"/>
    </row>
    <row r="404" spans="25:34" ht="12">
      <c r="Y404" s="438"/>
      <c r="Z404" s="438"/>
      <c r="AA404" s="438"/>
      <c r="AB404" s="438"/>
      <c r="AC404" s="438"/>
      <c r="AD404" s="438"/>
      <c r="AE404" s="438"/>
      <c r="AF404" s="438"/>
      <c r="AG404" s="438"/>
      <c r="AH404" s="438"/>
    </row>
    <row r="405" spans="25:34" ht="12">
      <c r="Y405" s="438"/>
      <c r="Z405" s="438"/>
      <c r="AA405" s="438"/>
      <c r="AB405" s="438"/>
      <c r="AC405" s="438"/>
      <c r="AD405" s="438"/>
      <c r="AE405" s="438"/>
      <c r="AF405" s="438"/>
      <c r="AG405" s="438"/>
      <c r="AH405" s="438"/>
    </row>
    <row r="406" spans="25:34" ht="12">
      <c r="Y406" s="438"/>
      <c r="Z406" s="438"/>
      <c r="AA406" s="438"/>
      <c r="AB406" s="438"/>
      <c r="AC406" s="438"/>
      <c r="AD406" s="438"/>
      <c r="AE406" s="438"/>
      <c r="AF406" s="438"/>
      <c r="AG406" s="438"/>
      <c r="AH406" s="438"/>
    </row>
    <row r="407" spans="25:34" ht="12">
      <c r="Y407" s="438"/>
      <c r="Z407" s="438"/>
      <c r="AA407" s="438"/>
      <c r="AB407" s="438"/>
      <c r="AC407" s="438"/>
      <c r="AD407" s="438"/>
      <c r="AE407" s="438"/>
      <c r="AF407" s="438"/>
      <c r="AG407" s="438"/>
      <c r="AH407" s="438"/>
    </row>
  </sheetData>
  <mergeCells count="14">
    <mergeCell ref="E5:E6"/>
    <mergeCell ref="G5:G6"/>
    <mergeCell ref="Q4:Y4"/>
    <mergeCell ref="H5:K5"/>
    <mergeCell ref="R5:R6"/>
    <mergeCell ref="D4:O4"/>
    <mergeCell ref="W5:W6"/>
    <mergeCell ref="S5:S6"/>
    <mergeCell ref="AE4:AF4"/>
    <mergeCell ref="AC4:AD4"/>
    <mergeCell ref="L5:L6"/>
    <mergeCell ref="M5:M6"/>
    <mergeCell ref="AA4:AB4"/>
    <mergeCell ref="AB5:AB6"/>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O126"/>
  <sheetViews>
    <sheetView workbookViewId="0" topLeftCell="A1">
      <selection activeCell="A1" sqref="A1"/>
    </sheetView>
  </sheetViews>
  <sheetFormatPr defaultColWidth="9.00390625" defaultRowHeight="13.5"/>
  <cols>
    <col min="1" max="1" width="2.625" style="440" customWidth="1"/>
    <col min="2" max="2" width="11.125" style="440" customWidth="1"/>
    <col min="3" max="12" width="8.125" style="440" customWidth="1"/>
    <col min="13" max="13" width="8.75390625" style="440" customWidth="1"/>
    <col min="14" max="14" width="8.50390625" style="440" customWidth="1"/>
    <col min="15" max="15" width="7.875" style="440" customWidth="1"/>
    <col min="16" max="16384" width="9.00390625" style="440" customWidth="1"/>
  </cols>
  <sheetData>
    <row r="2" ht="14.25">
      <c r="B2" s="441" t="s">
        <v>1020</v>
      </c>
    </row>
    <row r="3" spans="11:15" ht="12">
      <c r="K3" s="442"/>
      <c r="O3" s="442" t="s">
        <v>996</v>
      </c>
    </row>
    <row r="4" spans="2:15" ht="13.5">
      <c r="B4" s="1472" t="s">
        <v>829</v>
      </c>
      <c r="C4" s="1467" t="s">
        <v>997</v>
      </c>
      <c r="D4" s="1468"/>
      <c r="E4" s="1467" t="s">
        <v>998</v>
      </c>
      <c r="F4" s="1468"/>
      <c r="G4" s="1467" t="s">
        <v>999</v>
      </c>
      <c r="H4" s="1468"/>
      <c r="I4" s="1469" t="s">
        <v>1000</v>
      </c>
      <c r="J4" s="1470"/>
      <c r="K4" s="1470"/>
      <c r="L4" s="1470"/>
      <c r="M4" s="1470"/>
      <c r="N4" s="1470"/>
      <c r="O4" s="1471"/>
    </row>
    <row r="5" spans="2:15" ht="13.5">
      <c r="B5" s="1481"/>
      <c r="C5" s="1472" t="s">
        <v>1001</v>
      </c>
      <c r="D5" s="1472" t="s">
        <v>1002</v>
      </c>
      <c r="E5" s="1472" t="s">
        <v>1001</v>
      </c>
      <c r="F5" s="1472" t="s">
        <v>1002</v>
      </c>
      <c r="G5" s="1472" t="s">
        <v>1001</v>
      </c>
      <c r="H5" s="1472" t="s">
        <v>1002</v>
      </c>
      <c r="I5" s="1472" t="s">
        <v>1001</v>
      </c>
      <c r="J5" s="1472" t="s">
        <v>1002</v>
      </c>
      <c r="K5" s="1475" t="s">
        <v>1003</v>
      </c>
      <c r="L5" s="1476"/>
      <c r="M5" s="1476"/>
      <c r="N5" s="1476"/>
      <c r="O5" s="1477"/>
    </row>
    <row r="6" spans="2:15" ht="12">
      <c r="B6" s="1481"/>
      <c r="C6" s="1473"/>
      <c r="D6" s="1473"/>
      <c r="E6" s="1473"/>
      <c r="F6" s="1473"/>
      <c r="G6" s="1473"/>
      <c r="H6" s="1473"/>
      <c r="I6" s="1473"/>
      <c r="J6" s="1473"/>
      <c r="K6" s="444" t="s">
        <v>1001</v>
      </c>
      <c r="L6" s="444" t="s">
        <v>1002</v>
      </c>
      <c r="M6" s="1478" t="s">
        <v>1004</v>
      </c>
      <c r="N6" s="1479"/>
      <c r="O6" s="1480"/>
    </row>
    <row r="7" spans="2:15" ht="12">
      <c r="B7" s="1482"/>
      <c r="C7" s="1474"/>
      <c r="D7" s="1474"/>
      <c r="E7" s="1474"/>
      <c r="F7" s="1474"/>
      <c r="G7" s="1474"/>
      <c r="H7" s="1474"/>
      <c r="I7" s="1474"/>
      <c r="J7" s="1474"/>
      <c r="K7" s="446"/>
      <c r="L7" s="446"/>
      <c r="M7" s="447" t="s">
        <v>1005</v>
      </c>
      <c r="N7" s="447" t="s">
        <v>1006</v>
      </c>
      <c r="O7" s="447" t="s">
        <v>820</v>
      </c>
    </row>
    <row r="8" spans="2:15" s="448" customFormat="1" ht="11.25">
      <c r="B8" s="449" t="s">
        <v>850</v>
      </c>
      <c r="C8" s="450">
        <f aca="true" t="shared" si="0" ref="C8:O8">SUM(C20:C23)</f>
        <v>33391</v>
      </c>
      <c r="D8" s="450">
        <f t="shared" si="0"/>
        <v>84157</v>
      </c>
      <c r="E8" s="450">
        <f t="shared" si="0"/>
        <v>379</v>
      </c>
      <c r="F8" s="450">
        <f t="shared" si="0"/>
        <v>1601</v>
      </c>
      <c r="G8" s="450">
        <f t="shared" si="0"/>
        <v>1592</v>
      </c>
      <c r="H8" s="450">
        <f t="shared" si="0"/>
        <v>1826</v>
      </c>
      <c r="I8" s="450">
        <f t="shared" si="0"/>
        <v>34008</v>
      </c>
      <c r="J8" s="450">
        <f t="shared" si="0"/>
        <v>84382</v>
      </c>
      <c r="K8" s="450">
        <f t="shared" si="0"/>
        <v>1137</v>
      </c>
      <c r="L8" s="450">
        <f t="shared" si="0"/>
        <v>2548</v>
      </c>
      <c r="M8" s="450">
        <f t="shared" si="0"/>
        <v>858</v>
      </c>
      <c r="N8" s="450">
        <f t="shared" si="0"/>
        <v>153</v>
      </c>
      <c r="O8" s="450">
        <f t="shared" si="0"/>
        <v>126</v>
      </c>
    </row>
    <row r="9" spans="2:15" s="448" customFormat="1" ht="7.5" customHeight="1">
      <c r="B9" s="451"/>
      <c r="C9" s="452"/>
      <c r="D9" s="453"/>
      <c r="E9" s="452"/>
      <c r="F9" s="453"/>
      <c r="G9" s="452"/>
      <c r="H9" s="453"/>
      <c r="I9" s="452"/>
      <c r="J9" s="453"/>
      <c r="K9" s="452"/>
      <c r="L9" s="453"/>
      <c r="M9" s="452"/>
      <c r="N9" s="453"/>
      <c r="O9" s="452"/>
    </row>
    <row r="10" spans="2:15" ht="12" customHeight="1">
      <c r="B10" s="443" t="s">
        <v>1007</v>
      </c>
      <c r="C10" s="454">
        <v>16165</v>
      </c>
      <c r="D10" s="455">
        <v>6628</v>
      </c>
      <c r="E10" s="454">
        <v>65</v>
      </c>
      <c r="F10" s="455">
        <v>72</v>
      </c>
      <c r="G10" s="454">
        <v>698</v>
      </c>
      <c r="H10" s="455">
        <v>290</v>
      </c>
      <c r="I10" s="454">
        <v>16606</v>
      </c>
      <c r="J10" s="455">
        <v>6847</v>
      </c>
      <c r="K10" s="454">
        <v>414</v>
      </c>
      <c r="L10" s="455">
        <v>164</v>
      </c>
      <c r="M10" s="454">
        <v>332</v>
      </c>
      <c r="N10" s="455">
        <v>38</v>
      </c>
      <c r="O10" s="454">
        <v>44</v>
      </c>
    </row>
    <row r="11" spans="2:15" ht="12" customHeight="1">
      <c r="B11" s="443" t="s">
        <v>1008</v>
      </c>
      <c r="C11" s="454">
        <v>13294</v>
      </c>
      <c r="D11" s="455">
        <v>27316</v>
      </c>
      <c r="E11" s="454">
        <v>147</v>
      </c>
      <c r="F11" s="455">
        <v>226</v>
      </c>
      <c r="G11" s="454">
        <v>676</v>
      </c>
      <c r="H11" s="455">
        <v>737</v>
      </c>
      <c r="I11" s="454">
        <v>13455</v>
      </c>
      <c r="J11" s="455">
        <v>27827</v>
      </c>
      <c r="K11" s="454">
        <v>423</v>
      </c>
      <c r="L11" s="455">
        <v>512</v>
      </c>
      <c r="M11" s="454">
        <v>307</v>
      </c>
      <c r="N11" s="455">
        <v>64</v>
      </c>
      <c r="O11" s="454">
        <v>52</v>
      </c>
    </row>
    <row r="12" spans="2:15" ht="12" customHeight="1">
      <c r="B12" s="443" t="s">
        <v>1009</v>
      </c>
      <c r="C12" s="454">
        <v>2256</v>
      </c>
      <c r="D12" s="455">
        <v>14386</v>
      </c>
      <c r="E12" s="454">
        <v>75</v>
      </c>
      <c r="F12" s="455">
        <v>281</v>
      </c>
      <c r="G12" s="454">
        <v>140</v>
      </c>
      <c r="H12" s="455">
        <v>475</v>
      </c>
      <c r="I12" s="454">
        <v>2271</v>
      </c>
      <c r="J12" s="455">
        <v>14581</v>
      </c>
      <c r="K12" s="454">
        <v>142</v>
      </c>
      <c r="L12" s="455">
        <v>369</v>
      </c>
      <c r="M12" s="454">
        <v>103</v>
      </c>
      <c r="N12" s="455">
        <v>28</v>
      </c>
      <c r="O12" s="454">
        <v>11</v>
      </c>
    </row>
    <row r="13" spans="2:15" ht="12" customHeight="1">
      <c r="B13" s="443" t="s">
        <v>1010</v>
      </c>
      <c r="C13" s="454">
        <v>1099</v>
      </c>
      <c r="D13" s="455">
        <v>14031</v>
      </c>
      <c r="E13" s="454">
        <v>48</v>
      </c>
      <c r="F13" s="455">
        <v>320</v>
      </c>
      <c r="G13" s="454">
        <v>53</v>
      </c>
      <c r="H13" s="455">
        <v>195</v>
      </c>
      <c r="I13" s="454">
        <v>1099</v>
      </c>
      <c r="J13" s="455">
        <v>13906</v>
      </c>
      <c r="K13" s="454">
        <v>102</v>
      </c>
      <c r="L13" s="455">
        <v>524</v>
      </c>
      <c r="M13" s="454">
        <v>75</v>
      </c>
      <c r="N13" s="455">
        <v>14</v>
      </c>
      <c r="O13" s="454">
        <v>13</v>
      </c>
    </row>
    <row r="14" spans="2:15" ht="12" customHeight="1">
      <c r="B14" s="443" t="s">
        <v>1011</v>
      </c>
      <c r="C14" s="454">
        <v>305</v>
      </c>
      <c r="D14" s="455">
        <v>7023</v>
      </c>
      <c r="E14" s="454">
        <v>19</v>
      </c>
      <c r="F14" s="455">
        <v>175</v>
      </c>
      <c r="G14" s="454">
        <v>12</v>
      </c>
      <c r="H14" s="455">
        <v>64</v>
      </c>
      <c r="I14" s="454">
        <v>305</v>
      </c>
      <c r="J14" s="455">
        <v>6911</v>
      </c>
      <c r="K14" s="454">
        <v>19</v>
      </c>
      <c r="L14" s="455">
        <v>127</v>
      </c>
      <c r="M14" s="454">
        <v>15</v>
      </c>
      <c r="N14" s="455">
        <v>2</v>
      </c>
      <c r="O14" s="454">
        <v>2</v>
      </c>
    </row>
    <row r="15" spans="2:15" ht="12" customHeight="1">
      <c r="B15" s="443" t="s">
        <v>1012</v>
      </c>
      <c r="C15" s="454">
        <v>173</v>
      </c>
      <c r="D15" s="455">
        <v>6146</v>
      </c>
      <c r="E15" s="454">
        <v>9</v>
      </c>
      <c r="F15" s="455">
        <v>93</v>
      </c>
      <c r="G15" s="454">
        <v>8</v>
      </c>
      <c r="H15" s="455">
        <v>38</v>
      </c>
      <c r="I15" s="454">
        <v>173</v>
      </c>
      <c r="J15" s="455">
        <v>6091</v>
      </c>
      <c r="K15" s="454">
        <v>21</v>
      </c>
      <c r="L15" s="455">
        <v>268</v>
      </c>
      <c r="M15" s="454">
        <v>13</v>
      </c>
      <c r="N15" s="455">
        <v>5</v>
      </c>
      <c r="O15" s="454">
        <v>3</v>
      </c>
    </row>
    <row r="16" spans="2:15" ht="12" customHeight="1">
      <c r="B16" s="443" t="s">
        <v>1013</v>
      </c>
      <c r="C16" s="454">
        <v>88</v>
      </c>
      <c r="D16" s="455">
        <v>5601</v>
      </c>
      <c r="E16" s="454">
        <v>13</v>
      </c>
      <c r="F16" s="455">
        <v>343</v>
      </c>
      <c r="G16" s="454">
        <v>5</v>
      </c>
      <c r="H16" s="455">
        <v>28</v>
      </c>
      <c r="I16" s="454">
        <v>88</v>
      </c>
      <c r="J16" s="455">
        <v>5286</v>
      </c>
      <c r="K16" s="454">
        <v>12</v>
      </c>
      <c r="L16" s="455">
        <v>272</v>
      </c>
      <c r="M16" s="454">
        <v>10</v>
      </c>
      <c r="N16" s="455">
        <v>2</v>
      </c>
      <c r="O16" s="454">
        <v>0</v>
      </c>
    </row>
    <row r="17" spans="2:15" ht="12" customHeight="1">
      <c r="B17" s="443" t="s">
        <v>1014</v>
      </c>
      <c r="C17" s="454">
        <v>9</v>
      </c>
      <c r="D17" s="455">
        <v>2025</v>
      </c>
      <c r="E17" s="454">
        <v>3</v>
      </c>
      <c r="F17" s="455">
        <v>93</v>
      </c>
      <c r="G17" s="454">
        <v>0</v>
      </c>
      <c r="H17" s="455">
        <v>0</v>
      </c>
      <c r="I17" s="454">
        <v>9</v>
      </c>
      <c r="J17" s="455">
        <v>1933</v>
      </c>
      <c r="K17" s="454">
        <v>4</v>
      </c>
      <c r="L17" s="455">
        <v>312</v>
      </c>
      <c r="M17" s="454">
        <v>3</v>
      </c>
      <c r="N17" s="455">
        <v>0</v>
      </c>
      <c r="O17" s="454">
        <v>1</v>
      </c>
    </row>
    <row r="18" spans="2:15" ht="12" customHeight="1">
      <c r="B18" s="443" t="s">
        <v>1015</v>
      </c>
      <c r="C18" s="454">
        <v>2</v>
      </c>
      <c r="D18" s="455">
        <v>1000</v>
      </c>
      <c r="E18" s="454">
        <v>0</v>
      </c>
      <c r="F18" s="455">
        <v>0</v>
      </c>
      <c r="G18" s="454">
        <v>0</v>
      </c>
      <c r="H18" s="455">
        <v>0</v>
      </c>
      <c r="I18" s="454">
        <v>2</v>
      </c>
      <c r="J18" s="455">
        <v>1000</v>
      </c>
      <c r="K18" s="454">
        <v>0</v>
      </c>
      <c r="L18" s="455">
        <v>0</v>
      </c>
      <c r="M18" s="454">
        <v>0</v>
      </c>
      <c r="N18" s="455">
        <v>0</v>
      </c>
      <c r="O18" s="454">
        <v>0</v>
      </c>
    </row>
    <row r="19" spans="2:15" s="448" customFormat="1" ht="7.5" customHeight="1">
      <c r="B19" s="451"/>
      <c r="C19" s="452"/>
      <c r="D19" s="453"/>
      <c r="E19" s="452"/>
      <c r="F19" s="453"/>
      <c r="G19" s="452"/>
      <c r="H19" s="453"/>
      <c r="I19" s="452"/>
      <c r="J19" s="453"/>
      <c r="K19" s="452"/>
      <c r="L19" s="453"/>
      <c r="M19" s="452"/>
      <c r="N19" s="453"/>
      <c r="O19" s="452"/>
    </row>
    <row r="20" spans="2:15" s="448" customFormat="1" ht="11.25">
      <c r="B20" s="456" t="s">
        <v>853</v>
      </c>
      <c r="C20" s="457">
        <f>C25+C31+C32+C33+C36+C37+C38+C41+C42+C43+C44+C45+C46+C47</f>
        <v>12760</v>
      </c>
      <c r="D20" s="458">
        <v>24859</v>
      </c>
      <c r="E20" s="457">
        <f>E25+E31+E32+E33+E36+E37+E38+E41+E42+E43+E44+E45+E46+E47</f>
        <v>101</v>
      </c>
      <c r="F20" s="457">
        <v>371</v>
      </c>
      <c r="G20" s="457">
        <f>G25+G31+G32+G33+G36+G37+G38+G41+G42+G43+G44+G45+G46+G47</f>
        <v>528</v>
      </c>
      <c r="H20" s="458">
        <v>643</v>
      </c>
      <c r="I20" s="457">
        <f>I25+I31+I32+I33+I36+I37+I38+I41+I42+I43+I44+I45+I46+I47</f>
        <v>12962</v>
      </c>
      <c r="J20" s="458">
        <v>25131</v>
      </c>
      <c r="K20" s="457">
        <f>K25+K31+K32+K33+K36+K37+K38+K41+K42+K43+K44+K45+K46+K47</f>
        <v>227</v>
      </c>
      <c r="L20" s="458">
        <v>588</v>
      </c>
      <c r="M20" s="457">
        <f>M25+M31+M32+M33+M36+M37+M38+M41+M42+M43+M44+M45+M46+M47</f>
        <v>158</v>
      </c>
      <c r="N20" s="458">
        <f>N25+N31+N32+N33+N36+N37+N38+N41+N42+N43+N44+N45+N46+N47</f>
        <v>42</v>
      </c>
      <c r="O20" s="457">
        <f>O25+O31+O32+O33+O36+O37+O38+O41+O42+O43+O44+O45+O46+O47</f>
        <v>27</v>
      </c>
    </row>
    <row r="21" spans="2:15" s="448" customFormat="1" ht="11.25">
      <c r="B21" s="456" t="s">
        <v>854</v>
      </c>
      <c r="C21" s="457">
        <f>C30+C49+C50+C51+C52+C53+C54+C55</f>
        <v>5721</v>
      </c>
      <c r="D21" s="458">
        <v>12238</v>
      </c>
      <c r="E21" s="457">
        <f>E30+E49+E50+E51+E52+E53+E54+E55</f>
        <v>50</v>
      </c>
      <c r="F21" s="457">
        <f>F30+F49+F50+F51+F52+F53+F54+F55</f>
        <v>101</v>
      </c>
      <c r="G21" s="457">
        <f>G30+G49+G50+G51+G52+G53+G54+G55</f>
        <v>80</v>
      </c>
      <c r="H21" s="458">
        <v>58</v>
      </c>
      <c r="I21" s="457">
        <f>I30+I49+I50+I51+I52+I53+I54+I55</f>
        <v>5740</v>
      </c>
      <c r="J21" s="458">
        <v>12195</v>
      </c>
      <c r="K21" s="457">
        <f>K30+K49+K50+K51+K52+K53+K54+K55</f>
        <v>81</v>
      </c>
      <c r="L21" s="458">
        <v>183</v>
      </c>
      <c r="M21" s="457">
        <f>M30+M49+M50+M51+M52+M53+M54+M55</f>
        <v>67</v>
      </c>
      <c r="N21" s="458">
        <f>N30+N49+N50+N51+N52+N53+N54+N55</f>
        <v>4</v>
      </c>
      <c r="O21" s="457">
        <f>O30+O49+O50+O51+O52+O53+O54+O55</f>
        <v>10</v>
      </c>
    </row>
    <row r="22" spans="2:15" s="448" customFormat="1" ht="11.25">
      <c r="B22" s="456" t="s">
        <v>1016</v>
      </c>
      <c r="C22" s="457">
        <f>C26+C35+C39+C57+C58+C59+C60+C61</f>
        <v>5790</v>
      </c>
      <c r="D22" s="458">
        <v>22530</v>
      </c>
      <c r="E22" s="457">
        <f>E26+E35+E39+E57+E58+E59+E60+E61</f>
        <v>105</v>
      </c>
      <c r="F22" s="457">
        <f>F26+F35+F39+F57+F58+F59+F60+F61</f>
        <v>757</v>
      </c>
      <c r="G22" s="457">
        <f>G26+G35+G39+G57+G58+G59+G60+G61</f>
        <v>748</v>
      </c>
      <c r="H22" s="458">
        <v>1002</v>
      </c>
      <c r="I22" s="457">
        <f>I26+I35+I39+I57+I58+I59+I60+I61</f>
        <v>6128</v>
      </c>
      <c r="J22" s="458">
        <v>22775</v>
      </c>
      <c r="K22" s="457">
        <f>K26+K35+K39+K57+K58+K59+K60+K61</f>
        <v>323</v>
      </c>
      <c r="L22" s="458">
        <v>1088</v>
      </c>
      <c r="M22" s="457">
        <f>M26+M35+M39+M57+M58+M59+M60+M61</f>
        <v>211</v>
      </c>
      <c r="N22" s="458">
        <f>N26+N35+N39+N57+N58+N59+N60+N61</f>
        <v>76</v>
      </c>
      <c r="O22" s="457">
        <f>O26+O35+O39+O57+O58+O59+O60+O61</f>
        <v>36</v>
      </c>
    </row>
    <row r="23" spans="2:15" s="448" customFormat="1" ht="11.25">
      <c r="B23" s="456" t="s">
        <v>856</v>
      </c>
      <c r="C23" s="457">
        <f>C27+C28+C63+C64+C65+C66+C67+C68+C69+C70+C71+C72+C73+C74</f>
        <v>9120</v>
      </c>
      <c r="D23" s="458">
        <v>24530</v>
      </c>
      <c r="E23" s="457">
        <f>E27+E28+E63+E64+E65+E66+E67+E68+E69+E70+E71+E72+E73+E74</f>
        <v>123</v>
      </c>
      <c r="F23" s="457">
        <v>372</v>
      </c>
      <c r="G23" s="457">
        <f>G27+G28+G63+G64+G65+G66+G67+G68+G69+G70+G71+G72+G73+G74</f>
        <v>236</v>
      </c>
      <c r="H23" s="458">
        <v>123</v>
      </c>
      <c r="I23" s="457">
        <f>I27+I28+I63+I64+I65+I66+I67+I68+I69+I70+I71+I72+I73+I74</f>
        <v>9178</v>
      </c>
      <c r="J23" s="458">
        <v>24281</v>
      </c>
      <c r="K23" s="457">
        <f>K27+K28+K63+K64+K65+K66+K67+K68+K69+K70+K71+K72+K73+K74</f>
        <v>506</v>
      </c>
      <c r="L23" s="458">
        <v>689</v>
      </c>
      <c r="M23" s="457">
        <f>M27+M28+M63+M64+M65+M66+M67+M68+M69+M70+M71+M72+M73+M74</f>
        <v>422</v>
      </c>
      <c r="N23" s="458">
        <f>N27+N28+N63+N64+N65+N66+N67+N68+N69+N70+N71+N72+N73+N74</f>
        <v>31</v>
      </c>
      <c r="O23" s="457">
        <f>O27+O28+O63+O64+O65+O66+O67+O68+O69+O70+O71+O72+O73+O74</f>
        <v>53</v>
      </c>
    </row>
    <row r="24" spans="2:15" ht="6.75" customHeight="1">
      <c r="B24" s="459"/>
      <c r="C24" s="454"/>
      <c r="D24" s="455"/>
      <c r="E24" s="454"/>
      <c r="F24" s="455"/>
      <c r="G24" s="454"/>
      <c r="H24" s="455"/>
      <c r="I24" s="454"/>
      <c r="J24" s="455"/>
      <c r="K24" s="454"/>
      <c r="L24" s="455"/>
      <c r="M24" s="454"/>
      <c r="N24" s="455"/>
      <c r="O24" s="454"/>
    </row>
    <row r="25" spans="2:15" ht="12">
      <c r="B25" s="443" t="s">
        <v>773</v>
      </c>
      <c r="C25" s="454">
        <v>2177</v>
      </c>
      <c r="D25" s="460">
        <v>3558</v>
      </c>
      <c r="E25" s="454">
        <v>9</v>
      </c>
      <c r="F25" s="460">
        <v>23</v>
      </c>
      <c r="G25" s="454">
        <v>4</v>
      </c>
      <c r="H25" s="460">
        <v>3</v>
      </c>
      <c r="I25" s="454">
        <v>2179</v>
      </c>
      <c r="J25" s="460">
        <v>3538</v>
      </c>
      <c r="K25" s="454">
        <v>35</v>
      </c>
      <c r="L25" s="460">
        <v>52</v>
      </c>
      <c r="M25" s="454">
        <v>27</v>
      </c>
      <c r="N25" s="455">
        <v>1</v>
      </c>
      <c r="O25" s="454">
        <v>7</v>
      </c>
    </row>
    <row r="26" spans="2:15" ht="12">
      <c r="B26" s="443" t="s">
        <v>774</v>
      </c>
      <c r="C26" s="454">
        <v>1055</v>
      </c>
      <c r="D26" s="460">
        <v>5404</v>
      </c>
      <c r="E26" s="454">
        <v>27</v>
      </c>
      <c r="F26" s="460">
        <v>318</v>
      </c>
      <c r="G26" s="454">
        <v>3</v>
      </c>
      <c r="H26" s="460">
        <v>6</v>
      </c>
      <c r="I26" s="454">
        <v>1055</v>
      </c>
      <c r="J26" s="460">
        <v>5092</v>
      </c>
      <c r="K26" s="454">
        <v>53</v>
      </c>
      <c r="L26" s="460">
        <v>152</v>
      </c>
      <c r="M26" s="454">
        <v>29</v>
      </c>
      <c r="N26" s="455">
        <v>16</v>
      </c>
      <c r="O26" s="454">
        <v>8</v>
      </c>
    </row>
    <row r="27" spans="2:15" ht="12">
      <c r="B27" s="443" t="s">
        <v>775</v>
      </c>
      <c r="C27" s="454">
        <v>1324</v>
      </c>
      <c r="D27" s="460">
        <v>3564</v>
      </c>
      <c r="E27" s="454">
        <v>7</v>
      </c>
      <c r="F27" s="460">
        <v>79</v>
      </c>
      <c r="G27" s="454">
        <v>1</v>
      </c>
      <c r="H27" s="460">
        <v>1</v>
      </c>
      <c r="I27" s="454">
        <v>1324</v>
      </c>
      <c r="J27" s="460">
        <v>3486</v>
      </c>
      <c r="K27" s="454">
        <v>19</v>
      </c>
      <c r="L27" s="460">
        <v>69</v>
      </c>
      <c r="M27" s="454">
        <v>12</v>
      </c>
      <c r="N27" s="455">
        <v>2</v>
      </c>
      <c r="O27" s="454">
        <v>5</v>
      </c>
    </row>
    <row r="28" spans="2:15" ht="12">
      <c r="B28" s="443" t="s">
        <v>776</v>
      </c>
      <c r="C28" s="454">
        <v>932</v>
      </c>
      <c r="D28" s="460">
        <v>1085</v>
      </c>
      <c r="E28" s="454">
        <v>2</v>
      </c>
      <c r="F28" s="460">
        <v>1</v>
      </c>
      <c r="G28" s="454">
        <v>2</v>
      </c>
      <c r="H28" s="460">
        <v>2</v>
      </c>
      <c r="I28" s="454">
        <v>932</v>
      </c>
      <c r="J28" s="460">
        <v>1086</v>
      </c>
      <c r="K28" s="454">
        <v>107</v>
      </c>
      <c r="L28" s="460">
        <v>183</v>
      </c>
      <c r="M28" s="454">
        <v>91</v>
      </c>
      <c r="N28" s="455">
        <v>11</v>
      </c>
      <c r="O28" s="454">
        <v>5</v>
      </c>
    </row>
    <row r="29" spans="2:15" ht="8.25" customHeight="1">
      <c r="B29" s="443"/>
      <c r="C29" s="454"/>
      <c r="D29" s="460"/>
      <c r="E29" s="454"/>
      <c r="F29" s="460"/>
      <c r="G29" s="454"/>
      <c r="H29" s="460"/>
      <c r="I29" s="454"/>
      <c r="J29" s="460"/>
      <c r="K29" s="454"/>
      <c r="L29" s="460"/>
      <c r="M29" s="454"/>
      <c r="N29" s="455"/>
      <c r="O29" s="454"/>
    </row>
    <row r="30" spans="2:15" ht="12">
      <c r="B30" s="443" t="s">
        <v>777</v>
      </c>
      <c r="C30" s="454">
        <v>863</v>
      </c>
      <c r="D30" s="460">
        <v>1547</v>
      </c>
      <c r="E30" s="454">
        <v>0</v>
      </c>
      <c r="F30" s="460">
        <v>0</v>
      </c>
      <c r="G30" s="454">
        <v>3</v>
      </c>
      <c r="H30" s="460">
        <v>3</v>
      </c>
      <c r="I30" s="454">
        <v>863</v>
      </c>
      <c r="J30" s="460">
        <v>1550</v>
      </c>
      <c r="K30" s="454">
        <v>3</v>
      </c>
      <c r="L30" s="460">
        <v>4</v>
      </c>
      <c r="M30" s="454">
        <v>2</v>
      </c>
      <c r="N30" s="455">
        <v>1</v>
      </c>
      <c r="O30" s="454">
        <v>0</v>
      </c>
    </row>
    <row r="31" spans="2:15" ht="12">
      <c r="B31" s="443" t="s">
        <v>778</v>
      </c>
      <c r="C31" s="454">
        <v>546</v>
      </c>
      <c r="D31" s="460">
        <v>664</v>
      </c>
      <c r="E31" s="454">
        <v>0</v>
      </c>
      <c r="F31" s="460">
        <v>0</v>
      </c>
      <c r="G31" s="454">
        <v>50</v>
      </c>
      <c r="H31" s="460">
        <v>79</v>
      </c>
      <c r="I31" s="454">
        <v>567</v>
      </c>
      <c r="J31" s="460">
        <v>743</v>
      </c>
      <c r="K31" s="454">
        <v>12</v>
      </c>
      <c r="L31" s="460">
        <v>18</v>
      </c>
      <c r="M31" s="454">
        <v>1</v>
      </c>
      <c r="N31" s="455">
        <v>8</v>
      </c>
      <c r="O31" s="454">
        <v>3</v>
      </c>
    </row>
    <row r="32" spans="2:15" ht="12">
      <c r="B32" s="443" t="s">
        <v>779</v>
      </c>
      <c r="C32" s="454">
        <v>1308</v>
      </c>
      <c r="D32" s="460">
        <v>2899</v>
      </c>
      <c r="E32" s="454">
        <v>27</v>
      </c>
      <c r="F32" s="460">
        <v>68</v>
      </c>
      <c r="G32" s="454">
        <v>0</v>
      </c>
      <c r="H32" s="460">
        <v>0</v>
      </c>
      <c r="I32" s="454">
        <v>1308</v>
      </c>
      <c r="J32" s="460">
        <v>2832</v>
      </c>
      <c r="K32" s="454">
        <v>23</v>
      </c>
      <c r="L32" s="460">
        <v>55</v>
      </c>
      <c r="M32" s="454">
        <v>12</v>
      </c>
      <c r="N32" s="455">
        <v>9</v>
      </c>
      <c r="O32" s="454">
        <v>2</v>
      </c>
    </row>
    <row r="33" spans="2:15" ht="12">
      <c r="B33" s="443" t="s">
        <v>780</v>
      </c>
      <c r="C33" s="454">
        <v>1565</v>
      </c>
      <c r="D33" s="460">
        <v>2351</v>
      </c>
      <c r="E33" s="454">
        <v>12</v>
      </c>
      <c r="F33" s="460">
        <v>36</v>
      </c>
      <c r="G33" s="454">
        <v>3</v>
      </c>
      <c r="H33" s="461">
        <v>0</v>
      </c>
      <c r="I33" s="454">
        <v>1565</v>
      </c>
      <c r="J33" s="460">
        <v>2315</v>
      </c>
      <c r="K33" s="454">
        <v>29</v>
      </c>
      <c r="L33" s="460">
        <v>51</v>
      </c>
      <c r="M33" s="454">
        <v>22</v>
      </c>
      <c r="N33" s="455">
        <v>5</v>
      </c>
      <c r="O33" s="454">
        <v>2</v>
      </c>
    </row>
    <row r="34" spans="2:15" ht="8.25" customHeight="1">
      <c r="B34" s="443"/>
      <c r="C34" s="454"/>
      <c r="D34" s="460"/>
      <c r="E34" s="454"/>
      <c r="F34" s="460"/>
      <c r="G34" s="454"/>
      <c r="H34" s="460"/>
      <c r="I34" s="454"/>
      <c r="J34" s="460"/>
      <c r="K34" s="454"/>
      <c r="L34" s="460"/>
      <c r="M34" s="454"/>
      <c r="N34" s="455"/>
      <c r="O34" s="454"/>
    </row>
    <row r="35" spans="2:15" ht="12">
      <c r="B35" s="443" t="s">
        <v>781</v>
      </c>
      <c r="C35" s="454">
        <v>632</v>
      </c>
      <c r="D35" s="460">
        <v>1431</v>
      </c>
      <c r="E35" s="454">
        <v>4</v>
      </c>
      <c r="F35" s="460">
        <v>37</v>
      </c>
      <c r="G35" s="454">
        <v>192</v>
      </c>
      <c r="H35" s="460">
        <v>149</v>
      </c>
      <c r="I35" s="454">
        <v>751</v>
      </c>
      <c r="J35" s="460">
        <v>1543</v>
      </c>
      <c r="K35" s="454">
        <v>12</v>
      </c>
      <c r="L35" s="460">
        <v>29</v>
      </c>
      <c r="M35" s="454">
        <v>9</v>
      </c>
      <c r="N35" s="455">
        <v>1</v>
      </c>
      <c r="O35" s="454">
        <v>2</v>
      </c>
    </row>
    <row r="36" spans="2:15" ht="12">
      <c r="B36" s="443" t="s">
        <v>782</v>
      </c>
      <c r="C36" s="454">
        <v>767</v>
      </c>
      <c r="D36" s="460">
        <v>1297</v>
      </c>
      <c r="E36" s="454">
        <v>0</v>
      </c>
      <c r="F36" s="460">
        <v>0</v>
      </c>
      <c r="G36" s="454">
        <v>93</v>
      </c>
      <c r="H36" s="460">
        <v>82</v>
      </c>
      <c r="I36" s="454">
        <v>805</v>
      </c>
      <c r="J36" s="460">
        <v>1379</v>
      </c>
      <c r="K36" s="454">
        <v>4</v>
      </c>
      <c r="L36" s="460">
        <v>27</v>
      </c>
      <c r="M36" s="454">
        <v>0</v>
      </c>
      <c r="N36" s="455">
        <v>4</v>
      </c>
      <c r="O36" s="454">
        <v>0</v>
      </c>
    </row>
    <row r="37" spans="2:15" ht="12">
      <c r="B37" s="443" t="s">
        <v>783</v>
      </c>
      <c r="C37" s="454">
        <v>810</v>
      </c>
      <c r="D37" s="460">
        <v>1350</v>
      </c>
      <c r="E37" s="454">
        <v>0</v>
      </c>
      <c r="F37" s="460">
        <v>0</v>
      </c>
      <c r="G37" s="454">
        <v>1</v>
      </c>
      <c r="H37" s="460">
        <v>1</v>
      </c>
      <c r="I37" s="454">
        <v>810</v>
      </c>
      <c r="J37" s="460">
        <v>1351</v>
      </c>
      <c r="K37" s="454">
        <v>25</v>
      </c>
      <c r="L37" s="460">
        <v>62</v>
      </c>
      <c r="M37" s="454">
        <v>15</v>
      </c>
      <c r="N37" s="455">
        <v>5</v>
      </c>
      <c r="O37" s="454">
        <v>5</v>
      </c>
    </row>
    <row r="38" spans="2:15" ht="12">
      <c r="B38" s="443" t="s">
        <v>784</v>
      </c>
      <c r="C38" s="454">
        <v>1694</v>
      </c>
      <c r="D38" s="460">
        <v>3893</v>
      </c>
      <c r="E38" s="454">
        <v>13</v>
      </c>
      <c r="F38" s="460">
        <v>27</v>
      </c>
      <c r="G38" s="454">
        <v>3</v>
      </c>
      <c r="H38" s="460">
        <v>7</v>
      </c>
      <c r="I38" s="454">
        <v>1695</v>
      </c>
      <c r="J38" s="460">
        <v>3872</v>
      </c>
      <c r="K38" s="454">
        <v>46</v>
      </c>
      <c r="L38" s="460">
        <v>173</v>
      </c>
      <c r="M38" s="454">
        <v>37</v>
      </c>
      <c r="N38" s="455">
        <v>5</v>
      </c>
      <c r="O38" s="454">
        <v>4</v>
      </c>
    </row>
    <row r="39" spans="2:15" ht="12">
      <c r="B39" s="443" t="s">
        <v>785</v>
      </c>
      <c r="C39" s="454">
        <v>703</v>
      </c>
      <c r="D39" s="460">
        <v>3174</v>
      </c>
      <c r="E39" s="454">
        <v>6</v>
      </c>
      <c r="F39" s="460">
        <v>14</v>
      </c>
      <c r="G39" s="454">
        <v>68</v>
      </c>
      <c r="H39" s="460">
        <v>116</v>
      </c>
      <c r="I39" s="454">
        <v>715</v>
      </c>
      <c r="J39" s="460">
        <v>3277</v>
      </c>
      <c r="K39" s="454">
        <v>17</v>
      </c>
      <c r="L39" s="460">
        <v>87</v>
      </c>
      <c r="M39" s="454">
        <v>7</v>
      </c>
      <c r="N39" s="455">
        <v>0</v>
      </c>
      <c r="O39" s="454">
        <v>10</v>
      </c>
    </row>
    <row r="40" spans="2:15" ht="7.5" customHeight="1">
      <c r="B40" s="443"/>
      <c r="C40" s="454"/>
      <c r="D40" s="460"/>
      <c r="E40" s="454"/>
      <c r="F40" s="460"/>
      <c r="G40" s="454"/>
      <c r="H40" s="460"/>
      <c r="I40" s="454"/>
      <c r="J40" s="460"/>
      <c r="K40" s="454"/>
      <c r="L40" s="460"/>
      <c r="M40" s="454"/>
      <c r="N40" s="455"/>
      <c r="O40" s="454"/>
    </row>
    <row r="41" spans="2:15" ht="12">
      <c r="B41" s="443" t="s">
        <v>786</v>
      </c>
      <c r="C41" s="454">
        <v>569</v>
      </c>
      <c r="D41" s="460">
        <v>1055</v>
      </c>
      <c r="E41" s="454">
        <v>1</v>
      </c>
      <c r="F41" s="460">
        <v>3</v>
      </c>
      <c r="G41" s="454">
        <v>1</v>
      </c>
      <c r="H41" s="460">
        <v>1</v>
      </c>
      <c r="I41" s="454">
        <v>569</v>
      </c>
      <c r="J41" s="460">
        <v>1053</v>
      </c>
      <c r="K41" s="454">
        <v>4</v>
      </c>
      <c r="L41" s="460">
        <v>12</v>
      </c>
      <c r="M41" s="454">
        <v>1</v>
      </c>
      <c r="N41" s="455">
        <v>2</v>
      </c>
      <c r="O41" s="454">
        <v>1</v>
      </c>
    </row>
    <row r="42" spans="2:15" ht="12">
      <c r="B42" s="443" t="s">
        <v>787</v>
      </c>
      <c r="C42" s="454">
        <v>371</v>
      </c>
      <c r="D42" s="460">
        <v>460</v>
      </c>
      <c r="E42" s="454">
        <v>0</v>
      </c>
      <c r="F42" s="460">
        <v>0</v>
      </c>
      <c r="G42" s="454">
        <v>0</v>
      </c>
      <c r="H42" s="460">
        <v>0</v>
      </c>
      <c r="I42" s="454">
        <v>371</v>
      </c>
      <c r="J42" s="460">
        <v>460</v>
      </c>
      <c r="K42" s="454">
        <v>3</v>
      </c>
      <c r="L42" s="460">
        <v>4</v>
      </c>
      <c r="M42" s="454">
        <v>1</v>
      </c>
      <c r="N42" s="455">
        <v>2</v>
      </c>
      <c r="O42" s="454">
        <v>0</v>
      </c>
    </row>
    <row r="43" spans="2:15" ht="12">
      <c r="B43" s="443" t="s">
        <v>788</v>
      </c>
      <c r="C43" s="454">
        <v>460</v>
      </c>
      <c r="D43" s="460">
        <v>777</v>
      </c>
      <c r="E43" s="454">
        <v>1</v>
      </c>
      <c r="F43" s="461">
        <v>0</v>
      </c>
      <c r="G43" s="454">
        <v>5</v>
      </c>
      <c r="H43" s="460">
        <v>2</v>
      </c>
      <c r="I43" s="454">
        <v>462</v>
      </c>
      <c r="J43" s="460">
        <v>779</v>
      </c>
      <c r="K43" s="454">
        <v>4</v>
      </c>
      <c r="L43" s="460">
        <v>20</v>
      </c>
      <c r="M43" s="454">
        <v>4</v>
      </c>
      <c r="N43" s="455">
        <v>0</v>
      </c>
      <c r="O43" s="454">
        <v>0</v>
      </c>
    </row>
    <row r="44" spans="2:15" ht="12">
      <c r="B44" s="443" t="s">
        <v>789</v>
      </c>
      <c r="C44" s="454">
        <v>624</v>
      </c>
      <c r="D44" s="460">
        <v>1634</v>
      </c>
      <c r="E44" s="454">
        <v>29</v>
      </c>
      <c r="F44" s="460">
        <v>103</v>
      </c>
      <c r="G44" s="454">
        <v>365</v>
      </c>
      <c r="H44" s="460">
        <v>460</v>
      </c>
      <c r="I44" s="454">
        <v>760</v>
      </c>
      <c r="J44" s="460">
        <v>1991</v>
      </c>
      <c r="K44" s="454">
        <v>8</v>
      </c>
      <c r="L44" s="460">
        <v>48</v>
      </c>
      <c r="M44" s="454">
        <v>7</v>
      </c>
      <c r="N44" s="455">
        <v>0</v>
      </c>
      <c r="O44" s="454">
        <v>1</v>
      </c>
    </row>
    <row r="45" spans="2:15" ht="12">
      <c r="B45" s="443" t="s">
        <v>790</v>
      </c>
      <c r="C45" s="454">
        <v>835</v>
      </c>
      <c r="D45" s="460">
        <v>1690</v>
      </c>
      <c r="E45" s="454">
        <v>4</v>
      </c>
      <c r="F45" s="460">
        <v>23</v>
      </c>
      <c r="G45" s="454">
        <v>0</v>
      </c>
      <c r="H45" s="460">
        <v>0</v>
      </c>
      <c r="I45" s="454">
        <v>835</v>
      </c>
      <c r="J45" s="460">
        <v>1667</v>
      </c>
      <c r="K45" s="454">
        <v>19</v>
      </c>
      <c r="L45" s="460">
        <v>30</v>
      </c>
      <c r="M45" s="454">
        <v>17</v>
      </c>
      <c r="N45" s="455">
        <v>0</v>
      </c>
      <c r="O45" s="454">
        <v>2</v>
      </c>
    </row>
    <row r="46" spans="2:15" ht="12">
      <c r="B46" s="443" t="s">
        <v>791</v>
      </c>
      <c r="C46" s="454">
        <v>585</v>
      </c>
      <c r="D46" s="460">
        <v>2386</v>
      </c>
      <c r="E46" s="454">
        <v>5</v>
      </c>
      <c r="F46" s="460">
        <v>89</v>
      </c>
      <c r="G46" s="454">
        <v>0</v>
      </c>
      <c r="H46" s="460">
        <v>0</v>
      </c>
      <c r="I46" s="454">
        <v>585</v>
      </c>
      <c r="J46" s="460">
        <v>2298</v>
      </c>
      <c r="K46" s="454">
        <v>7</v>
      </c>
      <c r="L46" s="460">
        <v>13</v>
      </c>
      <c r="M46" s="454">
        <v>6</v>
      </c>
      <c r="N46" s="455">
        <v>1</v>
      </c>
      <c r="O46" s="454">
        <v>0</v>
      </c>
    </row>
    <row r="47" spans="2:15" ht="12">
      <c r="B47" s="443" t="s">
        <v>792</v>
      </c>
      <c r="C47" s="454">
        <v>449</v>
      </c>
      <c r="D47" s="460">
        <v>847</v>
      </c>
      <c r="E47" s="454">
        <v>0</v>
      </c>
      <c r="F47" s="460">
        <v>0</v>
      </c>
      <c r="G47" s="454">
        <v>3</v>
      </c>
      <c r="H47" s="460">
        <v>8</v>
      </c>
      <c r="I47" s="454">
        <v>451</v>
      </c>
      <c r="J47" s="460">
        <v>854</v>
      </c>
      <c r="K47" s="454">
        <v>8</v>
      </c>
      <c r="L47" s="460">
        <v>24</v>
      </c>
      <c r="M47" s="454">
        <v>8</v>
      </c>
      <c r="N47" s="455">
        <v>0</v>
      </c>
      <c r="O47" s="454">
        <v>0</v>
      </c>
    </row>
    <row r="48" spans="2:15" ht="8.25" customHeight="1">
      <c r="B48" s="443"/>
      <c r="C48" s="454"/>
      <c r="D48" s="460"/>
      <c r="E48" s="454"/>
      <c r="F48" s="460"/>
      <c r="G48" s="454"/>
      <c r="H48" s="460"/>
      <c r="I48" s="454"/>
      <c r="J48" s="460"/>
      <c r="K48" s="454"/>
      <c r="L48" s="460"/>
      <c r="M48" s="454"/>
      <c r="N48" s="455"/>
      <c r="O48" s="454"/>
    </row>
    <row r="49" spans="2:15" ht="12">
      <c r="B49" s="443" t="s">
        <v>793</v>
      </c>
      <c r="C49" s="454">
        <v>625</v>
      </c>
      <c r="D49" s="460">
        <v>1760</v>
      </c>
      <c r="E49" s="462">
        <v>1</v>
      </c>
      <c r="F49" s="461">
        <v>0</v>
      </c>
      <c r="G49" s="462">
        <v>24</v>
      </c>
      <c r="H49" s="461">
        <v>16</v>
      </c>
      <c r="I49" s="454">
        <v>642</v>
      </c>
      <c r="J49" s="460">
        <v>1775</v>
      </c>
      <c r="K49" s="454">
        <v>4</v>
      </c>
      <c r="L49" s="460">
        <v>5</v>
      </c>
      <c r="M49" s="454">
        <v>3</v>
      </c>
      <c r="N49" s="455">
        <v>0</v>
      </c>
      <c r="O49" s="454">
        <v>1</v>
      </c>
    </row>
    <row r="50" spans="2:15" ht="12">
      <c r="B50" s="443" t="s">
        <v>794</v>
      </c>
      <c r="C50" s="454">
        <v>1152</v>
      </c>
      <c r="D50" s="460">
        <v>2405</v>
      </c>
      <c r="E50" s="454">
        <v>0</v>
      </c>
      <c r="F50" s="460">
        <v>0</v>
      </c>
      <c r="G50" s="462">
        <v>39</v>
      </c>
      <c r="H50" s="461">
        <v>23</v>
      </c>
      <c r="I50" s="454">
        <v>1154</v>
      </c>
      <c r="J50" s="460">
        <v>2428</v>
      </c>
      <c r="K50" s="454">
        <v>11</v>
      </c>
      <c r="L50" s="460">
        <v>18</v>
      </c>
      <c r="M50" s="454">
        <v>8</v>
      </c>
      <c r="N50" s="455">
        <v>0</v>
      </c>
      <c r="O50" s="454">
        <v>3</v>
      </c>
    </row>
    <row r="51" spans="2:15" ht="12">
      <c r="B51" s="443" t="s">
        <v>795</v>
      </c>
      <c r="C51" s="454">
        <v>711</v>
      </c>
      <c r="D51" s="460">
        <v>1112</v>
      </c>
      <c r="E51" s="462">
        <v>17</v>
      </c>
      <c r="F51" s="461">
        <v>13</v>
      </c>
      <c r="G51" s="462">
        <v>7</v>
      </c>
      <c r="H51" s="461">
        <v>11</v>
      </c>
      <c r="I51" s="454">
        <v>711</v>
      </c>
      <c r="J51" s="460">
        <v>1110</v>
      </c>
      <c r="K51" s="454">
        <v>17</v>
      </c>
      <c r="L51" s="460">
        <v>54</v>
      </c>
      <c r="M51" s="454">
        <v>16</v>
      </c>
      <c r="N51" s="455">
        <v>0</v>
      </c>
      <c r="O51" s="454">
        <v>1</v>
      </c>
    </row>
    <row r="52" spans="2:15" ht="12">
      <c r="B52" s="443" t="s">
        <v>796</v>
      </c>
      <c r="C52" s="454">
        <v>748</v>
      </c>
      <c r="D52" s="460">
        <v>2470</v>
      </c>
      <c r="E52" s="462">
        <v>1</v>
      </c>
      <c r="F52" s="461">
        <v>30</v>
      </c>
      <c r="G52" s="462">
        <v>1</v>
      </c>
      <c r="H52" s="461">
        <v>5</v>
      </c>
      <c r="I52" s="454">
        <v>748</v>
      </c>
      <c r="J52" s="460">
        <v>2445</v>
      </c>
      <c r="K52" s="454">
        <v>21</v>
      </c>
      <c r="L52" s="460">
        <v>62</v>
      </c>
      <c r="M52" s="454">
        <v>19</v>
      </c>
      <c r="N52" s="455">
        <v>2</v>
      </c>
      <c r="O52" s="454">
        <v>0</v>
      </c>
    </row>
    <row r="53" spans="2:15" ht="12">
      <c r="B53" s="443" t="s">
        <v>797</v>
      </c>
      <c r="C53" s="454">
        <v>445</v>
      </c>
      <c r="D53" s="460">
        <v>654</v>
      </c>
      <c r="E53" s="462">
        <v>27</v>
      </c>
      <c r="F53" s="461">
        <v>49</v>
      </c>
      <c r="G53" s="462">
        <v>1</v>
      </c>
      <c r="H53" s="461">
        <v>0</v>
      </c>
      <c r="I53" s="454">
        <v>445</v>
      </c>
      <c r="J53" s="460">
        <v>606</v>
      </c>
      <c r="K53" s="454">
        <v>6</v>
      </c>
      <c r="L53" s="460">
        <v>15</v>
      </c>
      <c r="M53" s="454">
        <v>2</v>
      </c>
      <c r="N53" s="455">
        <v>1</v>
      </c>
      <c r="O53" s="454">
        <v>3</v>
      </c>
    </row>
    <row r="54" spans="2:15" ht="12">
      <c r="B54" s="443" t="s">
        <v>798</v>
      </c>
      <c r="C54" s="454">
        <v>541</v>
      </c>
      <c r="D54" s="460">
        <v>1276</v>
      </c>
      <c r="E54" s="462">
        <v>3</v>
      </c>
      <c r="F54" s="461">
        <v>1</v>
      </c>
      <c r="G54" s="462">
        <v>4</v>
      </c>
      <c r="H54" s="461">
        <v>1</v>
      </c>
      <c r="I54" s="454">
        <v>541</v>
      </c>
      <c r="J54" s="460">
        <v>1276</v>
      </c>
      <c r="K54" s="454">
        <v>5</v>
      </c>
      <c r="L54" s="460">
        <v>16</v>
      </c>
      <c r="M54" s="454">
        <v>3</v>
      </c>
      <c r="N54" s="455">
        <v>0</v>
      </c>
      <c r="O54" s="454">
        <v>2</v>
      </c>
    </row>
    <row r="55" spans="2:15" ht="12">
      <c r="B55" s="443" t="s">
        <v>799</v>
      </c>
      <c r="C55" s="454">
        <v>636</v>
      </c>
      <c r="D55" s="460">
        <v>1013</v>
      </c>
      <c r="E55" s="462">
        <v>1</v>
      </c>
      <c r="F55" s="461">
        <v>8</v>
      </c>
      <c r="G55" s="462">
        <v>1</v>
      </c>
      <c r="H55" s="461">
        <v>0</v>
      </c>
      <c r="I55" s="454">
        <v>636</v>
      </c>
      <c r="J55" s="460">
        <v>1006</v>
      </c>
      <c r="K55" s="454">
        <v>14</v>
      </c>
      <c r="L55" s="460">
        <v>10</v>
      </c>
      <c r="M55" s="454">
        <v>14</v>
      </c>
      <c r="N55" s="455">
        <v>0</v>
      </c>
      <c r="O55" s="454">
        <v>0</v>
      </c>
    </row>
    <row r="56" spans="2:15" ht="8.25" customHeight="1">
      <c r="B56" s="443"/>
      <c r="C56" s="454"/>
      <c r="D56" s="460"/>
      <c r="E56" s="454"/>
      <c r="F56" s="460"/>
      <c r="G56" s="454"/>
      <c r="H56" s="460"/>
      <c r="I56" s="454"/>
      <c r="J56" s="460"/>
      <c r="K56" s="454"/>
      <c r="L56" s="460"/>
      <c r="M56" s="454"/>
      <c r="N56" s="455"/>
      <c r="O56" s="454"/>
    </row>
    <row r="57" spans="2:15" ht="12">
      <c r="B57" s="443" t="s">
        <v>800</v>
      </c>
      <c r="C57" s="454">
        <v>482</v>
      </c>
      <c r="D57" s="460">
        <v>1902</v>
      </c>
      <c r="E57" s="454">
        <v>7</v>
      </c>
      <c r="F57" s="460">
        <v>84</v>
      </c>
      <c r="G57" s="454">
        <v>53</v>
      </c>
      <c r="H57" s="460">
        <v>69</v>
      </c>
      <c r="I57" s="454">
        <v>504</v>
      </c>
      <c r="J57" s="460">
        <v>1886</v>
      </c>
      <c r="K57" s="454">
        <v>13</v>
      </c>
      <c r="L57" s="460">
        <v>112</v>
      </c>
      <c r="M57" s="454">
        <v>7</v>
      </c>
      <c r="N57" s="455">
        <v>1</v>
      </c>
      <c r="O57" s="454">
        <v>5</v>
      </c>
    </row>
    <row r="58" spans="2:15" ht="12">
      <c r="B58" s="443" t="s">
        <v>1017</v>
      </c>
      <c r="C58" s="454">
        <v>504</v>
      </c>
      <c r="D58" s="460">
        <v>2906</v>
      </c>
      <c r="E58" s="454">
        <v>36</v>
      </c>
      <c r="F58" s="460">
        <v>199</v>
      </c>
      <c r="G58" s="454">
        <v>0</v>
      </c>
      <c r="H58" s="460">
        <v>0</v>
      </c>
      <c r="I58" s="454">
        <v>504</v>
      </c>
      <c r="J58" s="460">
        <v>2706</v>
      </c>
      <c r="K58" s="454">
        <v>8</v>
      </c>
      <c r="L58" s="460">
        <v>11</v>
      </c>
      <c r="M58" s="454">
        <v>3</v>
      </c>
      <c r="N58" s="455">
        <v>2</v>
      </c>
      <c r="O58" s="454">
        <v>3</v>
      </c>
    </row>
    <row r="59" spans="2:15" ht="12">
      <c r="B59" s="443" t="s">
        <v>802</v>
      </c>
      <c r="C59" s="454">
        <v>732</v>
      </c>
      <c r="D59" s="460">
        <v>2039</v>
      </c>
      <c r="E59" s="454">
        <v>3</v>
      </c>
      <c r="F59" s="460">
        <v>20</v>
      </c>
      <c r="G59" s="454">
        <v>182</v>
      </c>
      <c r="H59" s="460">
        <v>166</v>
      </c>
      <c r="I59" s="454">
        <v>792</v>
      </c>
      <c r="J59" s="460">
        <v>2185</v>
      </c>
      <c r="K59" s="454">
        <v>28</v>
      </c>
      <c r="L59" s="460">
        <v>71</v>
      </c>
      <c r="M59" s="454">
        <v>22</v>
      </c>
      <c r="N59" s="455">
        <v>4</v>
      </c>
      <c r="O59" s="454">
        <v>2</v>
      </c>
    </row>
    <row r="60" spans="2:15" ht="12">
      <c r="B60" s="443" t="s">
        <v>803</v>
      </c>
      <c r="C60" s="454">
        <v>840</v>
      </c>
      <c r="D60" s="460">
        <v>2910</v>
      </c>
      <c r="E60" s="454">
        <v>2</v>
      </c>
      <c r="F60" s="460">
        <v>1</v>
      </c>
      <c r="G60" s="454">
        <v>165</v>
      </c>
      <c r="H60" s="460">
        <v>72</v>
      </c>
      <c r="I60" s="454">
        <v>949</v>
      </c>
      <c r="J60" s="460">
        <v>2981</v>
      </c>
      <c r="K60" s="454">
        <v>19</v>
      </c>
      <c r="L60" s="460">
        <v>369</v>
      </c>
      <c r="M60" s="454">
        <v>12</v>
      </c>
      <c r="N60" s="455">
        <v>2</v>
      </c>
      <c r="O60" s="454">
        <v>5</v>
      </c>
    </row>
    <row r="61" spans="2:15" ht="12">
      <c r="B61" s="443" t="s">
        <v>804</v>
      </c>
      <c r="C61" s="454">
        <v>842</v>
      </c>
      <c r="D61" s="460">
        <v>2765</v>
      </c>
      <c r="E61" s="454">
        <v>20</v>
      </c>
      <c r="F61" s="460">
        <v>84</v>
      </c>
      <c r="G61" s="454">
        <v>85</v>
      </c>
      <c r="H61" s="460">
        <v>424</v>
      </c>
      <c r="I61" s="454">
        <v>858</v>
      </c>
      <c r="J61" s="460">
        <v>3105</v>
      </c>
      <c r="K61" s="454">
        <v>173</v>
      </c>
      <c r="L61" s="460">
        <v>257</v>
      </c>
      <c r="M61" s="454">
        <v>122</v>
      </c>
      <c r="N61" s="455">
        <v>50</v>
      </c>
      <c r="O61" s="454">
        <v>1</v>
      </c>
    </row>
    <row r="62" spans="2:15" ht="8.25" customHeight="1">
      <c r="B62" s="443"/>
      <c r="C62" s="454"/>
      <c r="D62" s="460"/>
      <c r="E62" s="454"/>
      <c r="F62" s="460"/>
      <c r="G62" s="454"/>
      <c r="H62" s="460"/>
      <c r="I62" s="454"/>
      <c r="J62" s="460"/>
      <c r="K62" s="454"/>
      <c r="L62" s="460"/>
      <c r="M62" s="454"/>
      <c r="N62" s="455"/>
      <c r="O62" s="454"/>
    </row>
    <row r="63" spans="2:15" ht="12">
      <c r="B63" s="443" t="s">
        <v>827</v>
      </c>
      <c r="C63" s="454">
        <v>674</v>
      </c>
      <c r="D63" s="460">
        <v>1323</v>
      </c>
      <c r="E63" s="454">
        <v>2</v>
      </c>
      <c r="F63" s="460">
        <v>1</v>
      </c>
      <c r="G63" s="454">
        <v>209</v>
      </c>
      <c r="H63" s="460">
        <v>102</v>
      </c>
      <c r="I63" s="454">
        <v>731</v>
      </c>
      <c r="J63" s="460">
        <v>1424</v>
      </c>
      <c r="K63" s="454">
        <v>53</v>
      </c>
      <c r="L63" s="460">
        <v>96</v>
      </c>
      <c r="M63" s="454">
        <v>47</v>
      </c>
      <c r="N63" s="455">
        <v>0</v>
      </c>
      <c r="O63" s="454">
        <v>6</v>
      </c>
    </row>
    <row r="64" spans="2:15" ht="12">
      <c r="B64" s="443" t="s">
        <v>805</v>
      </c>
      <c r="C64" s="454">
        <v>191</v>
      </c>
      <c r="D64" s="460">
        <v>137</v>
      </c>
      <c r="E64" s="454">
        <v>0</v>
      </c>
      <c r="F64" s="460">
        <v>0</v>
      </c>
      <c r="G64" s="454">
        <v>0</v>
      </c>
      <c r="H64" s="460">
        <v>0</v>
      </c>
      <c r="I64" s="454">
        <v>191</v>
      </c>
      <c r="J64" s="460">
        <v>137</v>
      </c>
      <c r="K64" s="454">
        <v>19</v>
      </c>
      <c r="L64" s="460">
        <v>12</v>
      </c>
      <c r="M64" s="454">
        <v>15</v>
      </c>
      <c r="N64" s="455">
        <v>0</v>
      </c>
      <c r="O64" s="454">
        <v>4</v>
      </c>
    </row>
    <row r="65" spans="2:15" ht="12">
      <c r="B65" s="443" t="s">
        <v>806</v>
      </c>
      <c r="C65" s="454">
        <v>287</v>
      </c>
      <c r="D65" s="460">
        <v>350</v>
      </c>
      <c r="E65" s="454">
        <v>3</v>
      </c>
      <c r="F65" s="460">
        <v>2</v>
      </c>
      <c r="G65" s="454">
        <v>0</v>
      </c>
      <c r="H65" s="460">
        <v>0</v>
      </c>
      <c r="I65" s="454">
        <v>287</v>
      </c>
      <c r="J65" s="460">
        <v>349</v>
      </c>
      <c r="K65" s="454">
        <v>90</v>
      </c>
      <c r="L65" s="460">
        <v>56</v>
      </c>
      <c r="M65" s="454">
        <v>84</v>
      </c>
      <c r="N65" s="455">
        <v>4</v>
      </c>
      <c r="O65" s="454">
        <v>2</v>
      </c>
    </row>
    <row r="66" spans="2:15" ht="12">
      <c r="B66" s="443" t="s">
        <v>807</v>
      </c>
      <c r="C66" s="454">
        <v>362</v>
      </c>
      <c r="D66" s="460">
        <v>373</v>
      </c>
      <c r="E66" s="454">
        <v>0</v>
      </c>
      <c r="F66" s="460">
        <v>0</v>
      </c>
      <c r="G66" s="454">
        <v>0</v>
      </c>
      <c r="H66" s="460">
        <v>0</v>
      </c>
      <c r="I66" s="454">
        <v>362</v>
      </c>
      <c r="J66" s="460">
        <v>373</v>
      </c>
      <c r="K66" s="454">
        <v>31</v>
      </c>
      <c r="L66" s="460">
        <v>21</v>
      </c>
      <c r="M66" s="454">
        <v>22</v>
      </c>
      <c r="N66" s="455">
        <v>2</v>
      </c>
      <c r="O66" s="454">
        <v>7</v>
      </c>
    </row>
    <row r="67" spans="2:15" ht="12">
      <c r="B67" s="443" t="s">
        <v>808</v>
      </c>
      <c r="C67" s="454">
        <v>654</v>
      </c>
      <c r="D67" s="460">
        <v>1042</v>
      </c>
      <c r="E67" s="454">
        <v>6</v>
      </c>
      <c r="F67" s="460">
        <v>1</v>
      </c>
      <c r="G67" s="454">
        <v>0</v>
      </c>
      <c r="H67" s="460">
        <v>0</v>
      </c>
      <c r="I67" s="454">
        <v>654</v>
      </c>
      <c r="J67" s="460">
        <v>1040</v>
      </c>
      <c r="K67" s="454">
        <v>53</v>
      </c>
      <c r="L67" s="460">
        <v>58</v>
      </c>
      <c r="M67" s="454">
        <v>46</v>
      </c>
      <c r="N67" s="455">
        <v>7</v>
      </c>
      <c r="O67" s="454">
        <v>0</v>
      </c>
    </row>
    <row r="68" spans="2:15" ht="12">
      <c r="B68" s="443" t="s">
        <v>809</v>
      </c>
      <c r="C68" s="454">
        <v>53</v>
      </c>
      <c r="D68" s="460">
        <v>36</v>
      </c>
      <c r="E68" s="454">
        <v>0</v>
      </c>
      <c r="F68" s="460">
        <v>0</v>
      </c>
      <c r="G68" s="454">
        <v>0</v>
      </c>
      <c r="H68" s="463">
        <v>0</v>
      </c>
      <c r="I68" s="454">
        <v>53</v>
      </c>
      <c r="J68" s="460">
        <v>36</v>
      </c>
      <c r="K68" s="454">
        <v>9</v>
      </c>
      <c r="L68" s="460">
        <v>4</v>
      </c>
      <c r="M68" s="454">
        <v>6</v>
      </c>
      <c r="N68" s="455">
        <v>0</v>
      </c>
      <c r="O68" s="454">
        <v>3</v>
      </c>
    </row>
    <row r="69" spans="2:15" ht="12">
      <c r="B69" s="443" t="s">
        <v>810</v>
      </c>
      <c r="C69" s="454">
        <v>742</v>
      </c>
      <c r="D69" s="460">
        <v>4874</v>
      </c>
      <c r="E69" s="454">
        <v>15</v>
      </c>
      <c r="F69" s="460">
        <v>40</v>
      </c>
      <c r="G69" s="454">
        <v>6</v>
      </c>
      <c r="H69" s="460">
        <v>7</v>
      </c>
      <c r="I69" s="454">
        <v>742</v>
      </c>
      <c r="J69" s="460">
        <v>4841</v>
      </c>
      <c r="K69" s="454">
        <v>32</v>
      </c>
      <c r="L69" s="460">
        <v>64</v>
      </c>
      <c r="M69" s="454">
        <v>29</v>
      </c>
      <c r="N69" s="455">
        <v>1</v>
      </c>
      <c r="O69" s="454">
        <v>2</v>
      </c>
    </row>
    <row r="70" spans="2:15" ht="12">
      <c r="B70" s="443" t="s">
        <v>811</v>
      </c>
      <c r="C70" s="454">
        <v>899</v>
      </c>
      <c r="D70" s="460">
        <v>5511</v>
      </c>
      <c r="E70" s="454">
        <v>46</v>
      </c>
      <c r="F70" s="460">
        <v>231</v>
      </c>
      <c r="G70" s="454">
        <v>6</v>
      </c>
      <c r="H70" s="460">
        <v>3</v>
      </c>
      <c r="I70" s="454">
        <v>899</v>
      </c>
      <c r="J70" s="460">
        <v>5284</v>
      </c>
      <c r="K70" s="454">
        <v>7</v>
      </c>
      <c r="L70" s="460">
        <v>13</v>
      </c>
      <c r="M70" s="454">
        <v>4</v>
      </c>
      <c r="N70" s="455">
        <v>2</v>
      </c>
      <c r="O70" s="454">
        <v>1</v>
      </c>
    </row>
    <row r="71" spans="2:15" ht="12">
      <c r="B71" s="443" t="s">
        <v>812</v>
      </c>
      <c r="C71" s="454">
        <v>1224</v>
      </c>
      <c r="D71" s="460">
        <v>1794</v>
      </c>
      <c r="E71" s="454">
        <v>5</v>
      </c>
      <c r="F71" s="460">
        <v>1</v>
      </c>
      <c r="G71" s="454">
        <v>3</v>
      </c>
      <c r="H71" s="460">
        <v>1</v>
      </c>
      <c r="I71" s="454">
        <v>1224</v>
      </c>
      <c r="J71" s="460">
        <v>1793</v>
      </c>
      <c r="K71" s="454">
        <v>32</v>
      </c>
      <c r="L71" s="460">
        <v>35</v>
      </c>
      <c r="M71" s="454">
        <v>21</v>
      </c>
      <c r="N71" s="455">
        <v>2</v>
      </c>
      <c r="O71" s="454">
        <v>9</v>
      </c>
    </row>
    <row r="72" spans="2:15" ht="12">
      <c r="B72" s="443" t="s">
        <v>813</v>
      </c>
      <c r="C72" s="454">
        <v>700</v>
      </c>
      <c r="D72" s="460">
        <v>1913</v>
      </c>
      <c r="E72" s="454">
        <v>0</v>
      </c>
      <c r="F72" s="460">
        <v>0</v>
      </c>
      <c r="G72" s="454">
        <v>1</v>
      </c>
      <c r="H72" s="460">
        <v>3</v>
      </c>
      <c r="I72" s="454">
        <v>700</v>
      </c>
      <c r="J72" s="460">
        <v>1916</v>
      </c>
      <c r="K72" s="454">
        <v>14</v>
      </c>
      <c r="L72" s="460">
        <v>20</v>
      </c>
      <c r="M72" s="454">
        <v>10</v>
      </c>
      <c r="N72" s="455">
        <v>0</v>
      </c>
      <c r="O72" s="454">
        <v>4</v>
      </c>
    </row>
    <row r="73" spans="2:15" ht="12">
      <c r="B73" s="443" t="s">
        <v>814</v>
      </c>
      <c r="C73" s="454">
        <v>450</v>
      </c>
      <c r="D73" s="460">
        <v>755</v>
      </c>
      <c r="E73" s="454">
        <v>27</v>
      </c>
      <c r="F73" s="460">
        <v>7</v>
      </c>
      <c r="G73" s="454">
        <v>3</v>
      </c>
      <c r="H73" s="460">
        <v>2</v>
      </c>
      <c r="I73" s="454">
        <v>451</v>
      </c>
      <c r="J73" s="460">
        <v>750</v>
      </c>
      <c r="K73" s="454">
        <v>29</v>
      </c>
      <c r="L73" s="460">
        <v>25</v>
      </c>
      <c r="M73" s="454">
        <v>26</v>
      </c>
      <c r="N73" s="455">
        <v>0</v>
      </c>
      <c r="O73" s="454">
        <v>3</v>
      </c>
    </row>
    <row r="74" spans="2:15" ht="12">
      <c r="B74" s="445" t="s">
        <v>815</v>
      </c>
      <c r="C74" s="464">
        <v>628</v>
      </c>
      <c r="D74" s="465">
        <v>1772</v>
      </c>
      <c r="E74" s="464">
        <v>10</v>
      </c>
      <c r="F74" s="465">
        <v>10</v>
      </c>
      <c r="G74" s="464">
        <v>5</v>
      </c>
      <c r="H74" s="465">
        <v>4</v>
      </c>
      <c r="I74" s="464">
        <v>628</v>
      </c>
      <c r="J74" s="465">
        <v>1765</v>
      </c>
      <c r="K74" s="464">
        <v>11</v>
      </c>
      <c r="L74" s="465">
        <v>35</v>
      </c>
      <c r="M74" s="464">
        <v>9</v>
      </c>
      <c r="N74" s="465">
        <v>0</v>
      </c>
      <c r="O74" s="464">
        <v>2</v>
      </c>
    </row>
    <row r="75" spans="2:12" ht="12">
      <c r="B75" s="466" t="s">
        <v>1018</v>
      </c>
      <c r="C75" s="466"/>
      <c r="D75" s="466"/>
      <c r="E75" s="466"/>
      <c r="F75" s="466"/>
      <c r="G75" s="466"/>
      <c r="H75" s="466"/>
      <c r="I75" s="466"/>
      <c r="K75" s="466"/>
      <c r="L75" s="466"/>
    </row>
    <row r="76" spans="2:12" ht="12">
      <c r="B76" s="466" t="s">
        <v>1019</v>
      </c>
      <c r="C76" s="466"/>
      <c r="D76" s="466"/>
      <c r="E76" s="466"/>
      <c r="F76" s="466"/>
      <c r="G76" s="466"/>
      <c r="H76" s="466"/>
      <c r="I76" s="466"/>
      <c r="K76" s="466"/>
      <c r="L76" s="466"/>
    </row>
    <row r="77" spans="2:12" ht="12">
      <c r="B77" s="466"/>
      <c r="C77" s="466"/>
      <c r="D77" s="466"/>
      <c r="E77" s="466"/>
      <c r="F77" s="466"/>
      <c r="G77" s="466"/>
      <c r="H77" s="466"/>
      <c r="I77" s="466"/>
      <c r="K77" s="466"/>
      <c r="L77" s="466"/>
    </row>
    <row r="78" spans="2:12" ht="12">
      <c r="B78" s="466"/>
      <c r="C78" s="466"/>
      <c r="D78" s="466"/>
      <c r="E78" s="466"/>
      <c r="F78" s="466"/>
      <c r="G78" s="466"/>
      <c r="H78" s="466"/>
      <c r="I78" s="466"/>
      <c r="K78" s="466"/>
      <c r="L78" s="466"/>
    </row>
    <row r="79" spans="2:12" ht="12">
      <c r="B79" s="466"/>
      <c r="C79" s="466"/>
      <c r="D79" s="466"/>
      <c r="E79" s="466"/>
      <c r="F79" s="466"/>
      <c r="G79" s="466"/>
      <c r="H79" s="466"/>
      <c r="I79" s="466"/>
      <c r="K79" s="466"/>
      <c r="L79" s="466"/>
    </row>
    <row r="80" spans="2:12" ht="12">
      <c r="B80" s="466"/>
      <c r="C80" s="466"/>
      <c r="D80" s="466"/>
      <c r="E80" s="466"/>
      <c r="F80" s="466"/>
      <c r="G80" s="466"/>
      <c r="H80" s="466"/>
      <c r="I80" s="466"/>
      <c r="K80" s="466"/>
      <c r="L80" s="466"/>
    </row>
    <row r="81" spans="2:12" ht="12">
      <c r="B81" s="466"/>
      <c r="C81" s="466"/>
      <c r="D81" s="466"/>
      <c r="E81" s="466"/>
      <c r="F81" s="466"/>
      <c r="G81" s="466"/>
      <c r="H81" s="466"/>
      <c r="I81" s="466"/>
      <c r="K81" s="466"/>
      <c r="L81" s="466"/>
    </row>
    <row r="82" spans="2:12" ht="12">
      <c r="B82" s="466"/>
      <c r="C82" s="466"/>
      <c r="D82" s="466"/>
      <c r="E82" s="466"/>
      <c r="F82" s="466"/>
      <c r="G82" s="466"/>
      <c r="H82" s="466"/>
      <c r="I82" s="466"/>
      <c r="K82" s="466"/>
      <c r="L82" s="466"/>
    </row>
    <row r="83" spans="2:12" ht="12">
      <c r="B83" s="466"/>
      <c r="C83" s="466"/>
      <c r="D83" s="466"/>
      <c r="E83" s="466"/>
      <c r="F83" s="466"/>
      <c r="G83" s="466"/>
      <c r="H83" s="466"/>
      <c r="I83" s="466"/>
      <c r="K83" s="466"/>
      <c r="L83" s="466"/>
    </row>
    <row r="84" spans="2:12" ht="12">
      <c r="B84" s="466"/>
      <c r="C84" s="466"/>
      <c r="D84" s="466"/>
      <c r="E84" s="466"/>
      <c r="F84" s="466"/>
      <c r="G84" s="466"/>
      <c r="H84" s="466"/>
      <c r="I84" s="466"/>
      <c r="K84" s="466"/>
      <c r="L84" s="466"/>
    </row>
    <row r="85" spans="2:12" ht="12">
      <c r="B85" s="466"/>
      <c r="C85" s="466"/>
      <c r="D85" s="466"/>
      <c r="E85" s="466"/>
      <c r="F85" s="466"/>
      <c r="G85" s="466"/>
      <c r="H85" s="466"/>
      <c r="I85" s="466"/>
      <c r="K85" s="466"/>
      <c r="L85" s="466"/>
    </row>
    <row r="86" spans="2:12" ht="12">
      <c r="B86" s="466"/>
      <c r="C86" s="466"/>
      <c r="D86" s="466"/>
      <c r="E86" s="466"/>
      <c r="F86" s="466"/>
      <c r="G86" s="466"/>
      <c r="H86" s="466"/>
      <c r="I86" s="466"/>
      <c r="K86" s="466"/>
      <c r="L86" s="466"/>
    </row>
    <row r="87" spans="2:12" ht="12">
      <c r="B87" s="466"/>
      <c r="C87" s="466"/>
      <c r="D87" s="466"/>
      <c r="E87" s="466"/>
      <c r="F87" s="466"/>
      <c r="G87" s="466"/>
      <c r="H87" s="466"/>
      <c r="I87" s="466"/>
      <c r="K87" s="466"/>
      <c r="L87" s="466"/>
    </row>
    <row r="88" spans="2:12" ht="12">
      <c r="B88" s="466"/>
      <c r="C88" s="466"/>
      <c r="D88" s="466"/>
      <c r="E88" s="466"/>
      <c r="F88" s="466"/>
      <c r="G88" s="466"/>
      <c r="H88" s="466"/>
      <c r="I88" s="466"/>
      <c r="L88" s="466"/>
    </row>
    <row r="89" spans="2:12" ht="12">
      <c r="B89" s="466"/>
      <c r="C89" s="466"/>
      <c r="D89" s="466"/>
      <c r="E89" s="466"/>
      <c r="F89" s="466"/>
      <c r="G89" s="466"/>
      <c r="H89" s="466"/>
      <c r="I89" s="466"/>
      <c r="L89" s="466"/>
    </row>
    <row r="90" spans="2:12" ht="12">
      <c r="B90" s="466"/>
      <c r="C90" s="466"/>
      <c r="D90" s="466"/>
      <c r="E90" s="466"/>
      <c r="F90" s="466"/>
      <c r="G90" s="466"/>
      <c r="H90" s="466"/>
      <c r="I90" s="466"/>
      <c r="L90" s="466"/>
    </row>
    <row r="91" spans="2:12" ht="12">
      <c r="B91" s="466"/>
      <c r="C91" s="466"/>
      <c r="D91" s="466"/>
      <c r="E91" s="466"/>
      <c r="F91" s="466"/>
      <c r="G91" s="466"/>
      <c r="H91" s="466"/>
      <c r="I91" s="466"/>
      <c r="L91" s="466"/>
    </row>
    <row r="92" spans="2:12" ht="12">
      <c r="B92" s="466"/>
      <c r="C92" s="466"/>
      <c r="D92" s="466"/>
      <c r="E92" s="466"/>
      <c r="F92" s="466"/>
      <c r="G92" s="466"/>
      <c r="H92" s="466"/>
      <c r="I92" s="466"/>
      <c r="L92" s="466"/>
    </row>
    <row r="93" spans="2:12" ht="12">
      <c r="B93" s="466"/>
      <c r="C93" s="466"/>
      <c r="D93" s="466"/>
      <c r="E93" s="466"/>
      <c r="F93" s="466"/>
      <c r="G93" s="466"/>
      <c r="H93" s="466"/>
      <c r="I93" s="466"/>
      <c r="L93" s="466"/>
    </row>
    <row r="94" spans="2:12" ht="12">
      <c r="B94" s="466"/>
      <c r="C94" s="466"/>
      <c r="D94" s="466"/>
      <c r="E94" s="466"/>
      <c r="F94" s="466"/>
      <c r="G94" s="466"/>
      <c r="H94" s="466"/>
      <c r="I94" s="466"/>
      <c r="L94" s="466"/>
    </row>
    <row r="95" spans="2:12" ht="12">
      <c r="B95" s="466"/>
      <c r="C95" s="466"/>
      <c r="D95" s="466"/>
      <c r="E95" s="466"/>
      <c r="F95" s="466"/>
      <c r="G95" s="466"/>
      <c r="H95" s="466"/>
      <c r="I95" s="466"/>
      <c r="L95" s="466"/>
    </row>
    <row r="96" spans="2:12" ht="12">
      <c r="B96" s="466"/>
      <c r="C96" s="466"/>
      <c r="D96" s="466"/>
      <c r="E96" s="466"/>
      <c r="F96" s="466"/>
      <c r="G96" s="466"/>
      <c r="H96" s="466"/>
      <c r="I96" s="466"/>
      <c r="L96" s="466"/>
    </row>
    <row r="97" spans="2:12" ht="12">
      <c r="B97" s="466"/>
      <c r="C97" s="466"/>
      <c r="D97" s="466"/>
      <c r="E97" s="466"/>
      <c r="F97" s="466"/>
      <c r="G97" s="466"/>
      <c r="H97" s="466"/>
      <c r="I97" s="466"/>
      <c r="L97" s="466"/>
    </row>
    <row r="98" spans="2:12" ht="12">
      <c r="B98" s="466"/>
      <c r="C98" s="466"/>
      <c r="D98" s="466"/>
      <c r="E98" s="466"/>
      <c r="F98" s="466"/>
      <c r="G98" s="466"/>
      <c r="H98" s="466"/>
      <c r="I98" s="466"/>
      <c r="L98" s="466"/>
    </row>
    <row r="99" spans="2:12" ht="12">
      <c r="B99" s="466"/>
      <c r="C99" s="466"/>
      <c r="D99" s="466"/>
      <c r="E99" s="466"/>
      <c r="F99" s="466"/>
      <c r="G99" s="466"/>
      <c r="H99" s="466"/>
      <c r="I99" s="466"/>
      <c r="L99" s="466"/>
    </row>
    <row r="100" spans="2:12" ht="12">
      <c r="B100" s="466"/>
      <c r="C100" s="466"/>
      <c r="D100" s="466"/>
      <c r="E100" s="466"/>
      <c r="F100" s="466"/>
      <c r="G100" s="466"/>
      <c r="H100" s="466"/>
      <c r="I100" s="466"/>
      <c r="L100" s="466"/>
    </row>
    <row r="101" spans="2:12" ht="12">
      <c r="B101" s="466"/>
      <c r="C101" s="466"/>
      <c r="D101" s="466"/>
      <c r="E101" s="466"/>
      <c r="F101" s="466"/>
      <c r="G101" s="466"/>
      <c r="H101" s="466"/>
      <c r="I101" s="466"/>
      <c r="L101" s="466"/>
    </row>
    <row r="102" spans="2:12" ht="12">
      <c r="B102" s="466"/>
      <c r="C102" s="466"/>
      <c r="D102" s="466"/>
      <c r="E102" s="466"/>
      <c r="F102" s="466"/>
      <c r="G102" s="466"/>
      <c r="H102" s="466"/>
      <c r="I102" s="466"/>
      <c r="L102" s="466"/>
    </row>
    <row r="103" spans="2:12" ht="12">
      <c r="B103" s="466"/>
      <c r="C103" s="466"/>
      <c r="D103" s="466"/>
      <c r="E103" s="466"/>
      <c r="F103" s="466"/>
      <c r="G103" s="466"/>
      <c r="H103" s="466"/>
      <c r="I103" s="466"/>
      <c r="L103" s="466"/>
    </row>
    <row r="104" spans="2:12" ht="12">
      <c r="B104" s="466"/>
      <c r="C104" s="466"/>
      <c r="D104" s="466"/>
      <c r="E104" s="466"/>
      <c r="F104" s="466"/>
      <c r="G104" s="466"/>
      <c r="H104" s="466"/>
      <c r="I104" s="466"/>
      <c r="L104" s="466"/>
    </row>
    <row r="105" spans="2:12" ht="12">
      <c r="B105" s="466"/>
      <c r="C105" s="466"/>
      <c r="D105" s="466"/>
      <c r="E105" s="466"/>
      <c r="F105" s="466"/>
      <c r="G105" s="466"/>
      <c r="H105" s="466"/>
      <c r="I105" s="466"/>
      <c r="L105" s="466"/>
    </row>
    <row r="106" spans="2:12" ht="12">
      <c r="B106" s="466"/>
      <c r="C106" s="466"/>
      <c r="D106" s="466"/>
      <c r="E106" s="466"/>
      <c r="F106" s="466"/>
      <c r="G106" s="466"/>
      <c r="H106" s="466"/>
      <c r="I106" s="466"/>
      <c r="L106" s="466"/>
    </row>
    <row r="107" spans="2:12" ht="12">
      <c r="B107" s="466"/>
      <c r="C107" s="466"/>
      <c r="D107" s="466"/>
      <c r="E107" s="466"/>
      <c r="F107" s="466"/>
      <c r="G107" s="466"/>
      <c r="H107" s="466"/>
      <c r="I107" s="466"/>
      <c r="L107" s="466"/>
    </row>
    <row r="108" spans="2:12" ht="12">
      <c r="B108" s="466"/>
      <c r="C108" s="466"/>
      <c r="D108" s="466"/>
      <c r="E108" s="466"/>
      <c r="F108" s="466"/>
      <c r="G108" s="466"/>
      <c r="H108" s="466"/>
      <c r="I108" s="466"/>
      <c r="L108" s="466"/>
    </row>
    <row r="109" spans="2:12" ht="12">
      <c r="B109" s="466"/>
      <c r="C109" s="466"/>
      <c r="D109" s="466"/>
      <c r="E109" s="466"/>
      <c r="F109" s="466"/>
      <c r="G109" s="466"/>
      <c r="H109" s="466"/>
      <c r="I109" s="466"/>
      <c r="L109" s="466"/>
    </row>
    <row r="110" spans="2:12" ht="12">
      <c r="B110" s="466"/>
      <c r="C110" s="466"/>
      <c r="D110" s="466"/>
      <c r="E110" s="466"/>
      <c r="F110" s="466"/>
      <c r="G110" s="466"/>
      <c r="H110" s="466"/>
      <c r="I110" s="466"/>
      <c r="L110" s="466"/>
    </row>
    <row r="111" spans="2:12" ht="12">
      <c r="B111" s="466"/>
      <c r="C111" s="466"/>
      <c r="D111" s="466"/>
      <c r="E111" s="466"/>
      <c r="F111" s="466"/>
      <c r="G111" s="466"/>
      <c r="H111" s="466"/>
      <c r="I111" s="466"/>
      <c r="L111" s="466"/>
    </row>
    <row r="112" spans="2:12" ht="12">
      <c r="B112" s="466"/>
      <c r="C112" s="466"/>
      <c r="D112" s="466"/>
      <c r="E112" s="466"/>
      <c r="F112" s="466"/>
      <c r="G112" s="466"/>
      <c r="H112" s="466"/>
      <c r="I112" s="466"/>
      <c r="L112" s="466"/>
    </row>
    <row r="113" spans="2:12" ht="12">
      <c r="B113" s="466"/>
      <c r="C113" s="466"/>
      <c r="D113" s="466"/>
      <c r="E113" s="466"/>
      <c r="F113" s="466"/>
      <c r="G113" s="466"/>
      <c r="H113" s="466"/>
      <c r="I113" s="466"/>
      <c r="L113" s="466"/>
    </row>
    <row r="114" spans="2:12" ht="12">
      <c r="B114" s="466"/>
      <c r="C114" s="466"/>
      <c r="D114" s="466"/>
      <c r="E114" s="466"/>
      <c r="F114" s="466"/>
      <c r="G114" s="466"/>
      <c r="H114" s="466"/>
      <c r="I114" s="466"/>
      <c r="L114" s="466"/>
    </row>
    <row r="115" spans="2:12" ht="12">
      <c r="B115" s="466"/>
      <c r="C115" s="466"/>
      <c r="D115" s="466"/>
      <c r="E115" s="466"/>
      <c r="F115" s="466"/>
      <c r="G115" s="466"/>
      <c r="H115" s="466"/>
      <c r="I115" s="466"/>
      <c r="L115" s="466"/>
    </row>
    <row r="116" spans="2:12" ht="12">
      <c r="B116" s="466"/>
      <c r="C116" s="466"/>
      <c r="D116" s="466"/>
      <c r="E116" s="466"/>
      <c r="F116" s="466"/>
      <c r="G116" s="466"/>
      <c r="H116" s="466"/>
      <c r="I116" s="466"/>
      <c r="L116" s="466"/>
    </row>
    <row r="117" spans="2:12" ht="12">
      <c r="B117" s="466"/>
      <c r="C117" s="466"/>
      <c r="D117" s="466"/>
      <c r="E117" s="466"/>
      <c r="F117" s="466"/>
      <c r="G117" s="466"/>
      <c r="H117" s="466"/>
      <c r="I117" s="466"/>
      <c r="L117" s="466"/>
    </row>
    <row r="118" spans="2:12" ht="12">
      <c r="B118" s="466"/>
      <c r="C118" s="466"/>
      <c r="D118" s="466"/>
      <c r="E118" s="466"/>
      <c r="F118" s="466"/>
      <c r="G118" s="466"/>
      <c r="H118" s="466"/>
      <c r="I118" s="466"/>
      <c r="L118" s="466"/>
    </row>
    <row r="119" spans="2:12" ht="12">
      <c r="B119" s="466"/>
      <c r="C119" s="466"/>
      <c r="D119" s="466"/>
      <c r="E119" s="466"/>
      <c r="F119" s="466"/>
      <c r="G119" s="466"/>
      <c r="H119" s="466"/>
      <c r="I119" s="466"/>
      <c r="L119" s="466"/>
    </row>
    <row r="120" spans="2:12" ht="12">
      <c r="B120" s="466"/>
      <c r="C120" s="466"/>
      <c r="D120" s="466"/>
      <c r="E120" s="466"/>
      <c r="F120" s="466"/>
      <c r="G120" s="466"/>
      <c r="H120" s="466"/>
      <c r="I120" s="466"/>
      <c r="L120" s="466"/>
    </row>
    <row r="121" spans="2:12" ht="12">
      <c r="B121" s="466"/>
      <c r="C121" s="466"/>
      <c r="D121" s="466"/>
      <c r="E121" s="466"/>
      <c r="F121" s="466"/>
      <c r="G121" s="466"/>
      <c r="H121" s="466"/>
      <c r="I121" s="466"/>
      <c r="L121" s="466"/>
    </row>
    <row r="122" spans="2:12" ht="12">
      <c r="B122" s="466"/>
      <c r="C122" s="466"/>
      <c r="D122" s="466"/>
      <c r="E122" s="466"/>
      <c r="F122" s="466"/>
      <c r="G122" s="466"/>
      <c r="H122" s="466"/>
      <c r="I122" s="466"/>
      <c r="L122" s="466"/>
    </row>
    <row r="123" spans="2:12" ht="12">
      <c r="B123" s="466"/>
      <c r="C123" s="466"/>
      <c r="D123" s="466"/>
      <c r="E123" s="466"/>
      <c r="F123" s="466"/>
      <c r="G123" s="466"/>
      <c r="H123" s="466"/>
      <c r="I123" s="466"/>
      <c r="L123" s="466"/>
    </row>
    <row r="124" spans="2:12" ht="12">
      <c r="B124" s="466"/>
      <c r="C124" s="466"/>
      <c r="D124" s="466"/>
      <c r="E124" s="466"/>
      <c r="F124" s="466"/>
      <c r="G124" s="466"/>
      <c r="H124" s="466"/>
      <c r="I124" s="466"/>
      <c r="L124" s="466"/>
    </row>
    <row r="125" spans="2:12" ht="12">
      <c r="B125" s="466"/>
      <c r="C125" s="466"/>
      <c r="D125" s="466"/>
      <c r="E125" s="466"/>
      <c r="F125" s="466"/>
      <c r="G125" s="466"/>
      <c r="H125" s="466"/>
      <c r="I125" s="466"/>
      <c r="L125" s="466"/>
    </row>
    <row r="126" spans="2:12" ht="12">
      <c r="B126" s="466"/>
      <c r="C126" s="466"/>
      <c r="D126" s="466"/>
      <c r="E126" s="466"/>
      <c r="F126" s="466"/>
      <c r="G126" s="466"/>
      <c r="H126" s="466"/>
      <c r="I126" s="466"/>
      <c r="L126" s="466"/>
    </row>
  </sheetData>
  <mergeCells count="15">
    <mergeCell ref="F5:F7"/>
    <mergeCell ref="B4:B7"/>
    <mergeCell ref="C5:C7"/>
    <mergeCell ref="D5:D7"/>
    <mergeCell ref="E5:E7"/>
    <mergeCell ref="C4:D4"/>
    <mergeCell ref="E4:F4"/>
    <mergeCell ref="G4:H4"/>
    <mergeCell ref="I4:O4"/>
    <mergeCell ref="J5:J7"/>
    <mergeCell ref="K5:O5"/>
    <mergeCell ref="M6:O6"/>
    <mergeCell ref="G5:G7"/>
    <mergeCell ref="H5:H7"/>
    <mergeCell ref="I5:I7"/>
  </mergeCells>
  <printOptions/>
  <pageMargins left="0.75" right="0.75" top="1" bottom="1" header="0.512" footer="0.512"/>
  <pageSetup orientation="portrait" paperSize="8" r:id="rId1"/>
</worksheet>
</file>

<file path=xl/worksheets/sheet12.xml><?xml version="1.0" encoding="utf-8"?>
<worksheet xmlns="http://schemas.openxmlformats.org/spreadsheetml/2006/main" xmlns:r="http://schemas.openxmlformats.org/officeDocument/2006/relationships">
  <dimension ref="B2:S65"/>
  <sheetViews>
    <sheetView workbookViewId="0" topLeftCell="A1">
      <selection activeCell="A1" sqref="A1"/>
    </sheetView>
  </sheetViews>
  <sheetFormatPr defaultColWidth="9.00390625" defaultRowHeight="13.5"/>
  <cols>
    <col min="1" max="1" width="2.625" style="81" customWidth="1"/>
    <col min="2" max="2" width="12.125" style="81" customWidth="1"/>
    <col min="3" max="11" width="10.125" style="81" customWidth="1"/>
    <col min="12" max="19" width="12.125" style="81" customWidth="1"/>
    <col min="20" max="16384" width="9.00390625" style="81" customWidth="1"/>
  </cols>
  <sheetData>
    <row r="2" ht="14.25">
      <c r="B2" s="82" t="s">
        <v>1039</v>
      </c>
    </row>
    <row r="3" spans="17:19" ht="12">
      <c r="Q3" s="467"/>
      <c r="S3" s="468" t="s">
        <v>1030</v>
      </c>
    </row>
    <row r="4" spans="2:19" ht="13.5" customHeight="1">
      <c r="B4" s="1490" t="s">
        <v>747</v>
      </c>
      <c r="C4" s="1493" t="s">
        <v>1021</v>
      </c>
      <c r="D4" s="1494"/>
      <c r="E4" s="1494"/>
      <c r="F4" s="1494"/>
      <c r="G4" s="1495"/>
      <c r="H4" s="470" t="s">
        <v>1022</v>
      </c>
      <c r="I4" s="470"/>
      <c r="J4" s="470"/>
      <c r="K4" s="470"/>
      <c r="L4" s="471"/>
      <c r="M4" s="471"/>
      <c r="N4" s="471"/>
      <c r="O4" s="470"/>
      <c r="P4" s="470"/>
      <c r="Q4" s="470"/>
      <c r="R4" s="472"/>
      <c r="S4" s="473"/>
    </row>
    <row r="5" spans="2:19" ht="13.5" customHeight="1">
      <c r="B5" s="1491"/>
      <c r="C5" s="1496"/>
      <c r="D5" s="1494"/>
      <c r="E5" s="1494"/>
      <c r="F5" s="1494"/>
      <c r="G5" s="1495"/>
      <c r="H5" s="1483" t="s">
        <v>1031</v>
      </c>
      <c r="I5" s="474"/>
      <c r="J5" s="475" t="s">
        <v>1032</v>
      </c>
      <c r="K5" s="476"/>
      <c r="L5" s="477" t="s">
        <v>1023</v>
      </c>
      <c r="M5" s="478"/>
      <c r="N5" s="472"/>
      <c r="O5" s="477" t="s">
        <v>1024</v>
      </c>
      <c r="P5" s="478"/>
      <c r="Q5" s="472"/>
      <c r="R5" s="479"/>
      <c r="S5" s="480" t="s">
        <v>1025</v>
      </c>
    </row>
    <row r="6" spans="2:19" ht="13.5" customHeight="1">
      <c r="B6" s="1491"/>
      <c r="C6" s="1488" t="s">
        <v>928</v>
      </c>
      <c r="D6" s="1488" t="s">
        <v>1026</v>
      </c>
      <c r="E6" s="1488" t="s">
        <v>1033</v>
      </c>
      <c r="F6" s="1488" t="s">
        <v>1027</v>
      </c>
      <c r="G6" s="1488" t="s">
        <v>1028</v>
      </c>
      <c r="H6" s="1484"/>
      <c r="I6" s="1486" t="s">
        <v>850</v>
      </c>
      <c r="J6" s="1483" t="s">
        <v>1034</v>
      </c>
      <c r="K6" s="1483" t="s">
        <v>1035</v>
      </c>
      <c r="L6" s="1483" t="s">
        <v>850</v>
      </c>
      <c r="M6" s="1483" t="s">
        <v>1034</v>
      </c>
      <c r="N6" s="1483" t="s">
        <v>1035</v>
      </c>
      <c r="O6" s="1483" t="s">
        <v>850</v>
      </c>
      <c r="P6" s="1483" t="s">
        <v>1034</v>
      </c>
      <c r="Q6" s="1483" t="s">
        <v>1035</v>
      </c>
      <c r="R6" s="1484" t="s">
        <v>1036</v>
      </c>
      <c r="S6" s="480" t="s">
        <v>1029</v>
      </c>
    </row>
    <row r="7" spans="2:19" ht="13.5" customHeight="1">
      <c r="B7" s="1492"/>
      <c r="C7" s="1489"/>
      <c r="D7" s="1489"/>
      <c r="E7" s="1489"/>
      <c r="F7" s="1489"/>
      <c r="G7" s="1489"/>
      <c r="H7" s="1485"/>
      <c r="I7" s="1487"/>
      <c r="J7" s="1485"/>
      <c r="K7" s="1485"/>
      <c r="L7" s="1485"/>
      <c r="M7" s="1485"/>
      <c r="N7" s="1485"/>
      <c r="O7" s="1485"/>
      <c r="P7" s="1485"/>
      <c r="Q7" s="1485"/>
      <c r="R7" s="1485"/>
      <c r="S7" s="187"/>
    </row>
    <row r="8" spans="2:19" ht="19.5" customHeight="1">
      <c r="B8" s="91" t="s">
        <v>748</v>
      </c>
      <c r="C8" s="482">
        <f aca="true" t="shared" si="0" ref="C8:Q8">SUM(C14:C63)</f>
        <v>646565</v>
      </c>
      <c r="D8" s="483">
        <f t="shared" si="0"/>
        <v>334456</v>
      </c>
      <c r="E8" s="483">
        <f t="shared" si="0"/>
        <v>6157</v>
      </c>
      <c r="F8" s="483">
        <f t="shared" si="0"/>
        <v>46835</v>
      </c>
      <c r="G8" s="483">
        <f t="shared" si="0"/>
        <v>259117</v>
      </c>
      <c r="H8" s="483">
        <f t="shared" si="0"/>
        <v>643699</v>
      </c>
      <c r="I8" s="483">
        <f t="shared" si="0"/>
        <v>624521</v>
      </c>
      <c r="J8" s="483">
        <f t="shared" si="0"/>
        <v>198477</v>
      </c>
      <c r="K8" s="483">
        <f t="shared" si="0"/>
        <v>426044</v>
      </c>
      <c r="L8" s="483">
        <f t="shared" si="0"/>
        <v>180949</v>
      </c>
      <c r="M8" s="483">
        <f t="shared" si="0"/>
        <v>179874</v>
      </c>
      <c r="N8" s="483">
        <f t="shared" si="0"/>
        <v>1075</v>
      </c>
      <c r="O8" s="483">
        <f t="shared" si="0"/>
        <v>443572</v>
      </c>
      <c r="P8" s="483">
        <f t="shared" si="0"/>
        <v>18603</v>
      </c>
      <c r="Q8" s="483">
        <f t="shared" si="0"/>
        <v>424969</v>
      </c>
      <c r="R8" s="483">
        <v>19178</v>
      </c>
      <c r="S8" s="484">
        <f>SUM(S14:S63)</f>
        <v>2263</v>
      </c>
    </row>
    <row r="9" spans="2:19" ht="13.5" customHeight="1">
      <c r="B9" s="91" t="s">
        <v>769</v>
      </c>
      <c r="C9" s="485">
        <f aca="true" t="shared" si="1" ref="C9:Q9">C14+C20+C21+C22+C25+C26+C27+C30+C31+C32+C33+C34+C35+C36</f>
        <v>166768</v>
      </c>
      <c r="D9" s="127">
        <f t="shared" si="1"/>
        <v>71740</v>
      </c>
      <c r="E9" s="127">
        <f t="shared" si="1"/>
        <v>1223</v>
      </c>
      <c r="F9" s="127">
        <f t="shared" si="1"/>
        <v>10754</v>
      </c>
      <c r="G9" s="127">
        <f t="shared" si="1"/>
        <v>83051</v>
      </c>
      <c r="H9" s="127">
        <f t="shared" si="1"/>
        <v>166612</v>
      </c>
      <c r="I9" s="127">
        <f t="shared" si="1"/>
        <v>163086</v>
      </c>
      <c r="J9" s="127">
        <f t="shared" si="1"/>
        <v>51932</v>
      </c>
      <c r="K9" s="127">
        <f t="shared" si="1"/>
        <v>111154</v>
      </c>
      <c r="L9" s="127">
        <f t="shared" si="1"/>
        <v>46743</v>
      </c>
      <c r="M9" s="127">
        <f t="shared" si="1"/>
        <v>46397</v>
      </c>
      <c r="N9" s="127">
        <f t="shared" si="1"/>
        <v>346</v>
      </c>
      <c r="O9" s="127">
        <f t="shared" si="1"/>
        <v>116343</v>
      </c>
      <c r="P9" s="127">
        <f t="shared" si="1"/>
        <v>5535</v>
      </c>
      <c r="Q9" s="127">
        <f t="shared" si="1"/>
        <v>110808</v>
      </c>
      <c r="R9" s="127">
        <v>3526</v>
      </c>
      <c r="S9" s="129">
        <f>S14+S20+S21+S22+S25+S26+S27+S30+S31+S32+S33+S34+S35+S36</f>
        <v>143</v>
      </c>
    </row>
    <row r="10" spans="2:19" ht="13.5" customHeight="1">
      <c r="B10" s="91" t="s">
        <v>770</v>
      </c>
      <c r="C10" s="485">
        <f aca="true" t="shared" si="2" ref="C10:S10">C19+C38+C39+C40+C41+C42+C43+C44</f>
        <v>139286</v>
      </c>
      <c r="D10" s="127">
        <f t="shared" si="2"/>
        <v>103807</v>
      </c>
      <c r="E10" s="127">
        <f t="shared" si="2"/>
        <v>6</v>
      </c>
      <c r="F10" s="127">
        <f t="shared" si="2"/>
        <v>2972</v>
      </c>
      <c r="G10" s="127">
        <f t="shared" si="2"/>
        <v>32501</v>
      </c>
      <c r="H10" s="127">
        <f t="shared" si="2"/>
        <v>138639</v>
      </c>
      <c r="I10" s="127">
        <f t="shared" si="2"/>
        <v>135866</v>
      </c>
      <c r="J10" s="127">
        <f t="shared" si="2"/>
        <v>49011</v>
      </c>
      <c r="K10" s="127">
        <f t="shared" si="2"/>
        <v>86855</v>
      </c>
      <c r="L10" s="127">
        <f t="shared" si="2"/>
        <v>46634</v>
      </c>
      <c r="M10" s="127">
        <f t="shared" si="2"/>
        <v>46461</v>
      </c>
      <c r="N10" s="127">
        <f t="shared" si="2"/>
        <v>173</v>
      </c>
      <c r="O10" s="127">
        <f t="shared" si="2"/>
        <v>89232</v>
      </c>
      <c r="P10" s="127">
        <f t="shared" si="2"/>
        <v>2550</v>
      </c>
      <c r="Q10" s="127">
        <f t="shared" si="2"/>
        <v>86682</v>
      </c>
      <c r="R10" s="127">
        <f t="shared" si="2"/>
        <v>2773</v>
      </c>
      <c r="S10" s="129">
        <f t="shared" si="2"/>
        <v>697</v>
      </c>
    </row>
    <row r="11" spans="2:19" ht="13.5" customHeight="1">
      <c r="B11" s="91" t="s">
        <v>771</v>
      </c>
      <c r="C11" s="485">
        <f aca="true" t="shared" si="3" ref="C11:S11">C15+C24+C28+C46+C47+C48+C49+C50</f>
        <v>187833</v>
      </c>
      <c r="D11" s="127">
        <f t="shared" si="3"/>
        <v>74859</v>
      </c>
      <c r="E11" s="127">
        <f t="shared" si="3"/>
        <v>4394</v>
      </c>
      <c r="F11" s="127">
        <f t="shared" si="3"/>
        <v>26115</v>
      </c>
      <c r="G11" s="127">
        <f t="shared" si="3"/>
        <v>82465</v>
      </c>
      <c r="H11" s="127">
        <f t="shared" si="3"/>
        <v>186084</v>
      </c>
      <c r="I11" s="127">
        <f t="shared" si="3"/>
        <v>180310</v>
      </c>
      <c r="J11" s="127">
        <f t="shared" si="3"/>
        <v>47245</v>
      </c>
      <c r="K11" s="127">
        <f t="shared" si="3"/>
        <v>133065</v>
      </c>
      <c r="L11" s="127">
        <f t="shared" si="3"/>
        <v>38274</v>
      </c>
      <c r="M11" s="127">
        <f t="shared" si="3"/>
        <v>37951</v>
      </c>
      <c r="N11" s="127">
        <f t="shared" si="3"/>
        <v>323</v>
      </c>
      <c r="O11" s="127">
        <f t="shared" si="3"/>
        <v>142036</v>
      </c>
      <c r="P11" s="127">
        <f t="shared" si="3"/>
        <v>9294</v>
      </c>
      <c r="Q11" s="127">
        <f t="shared" si="3"/>
        <v>132742</v>
      </c>
      <c r="R11" s="127">
        <f t="shared" si="3"/>
        <v>5774</v>
      </c>
      <c r="S11" s="129">
        <f t="shared" si="3"/>
        <v>1202</v>
      </c>
    </row>
    <row r="12" spans="2:19" ht="13.5" customHeight="1">
      <c r="B12" s="91" t="s">
        <v>772</v>
      </c>
      <c r="C12" s="485">
        <f aca="true" t="shared" si="4" ref="C12:S12">C16+C17+C52+C53+C54+C55+C56+C57+C58+C59+C60+C61+C62+C63</f>
        <v>152678</v>
      </c>
      <c r="D12" s="127">
        <f t="shared" si="4"/>
        <v>84050</v>
      </c>
      <c r="E12" s="127">
        <f t="shared" si="4"/>
        <v>534</v>
      </c>
      <c r="F12" s="127">
        <f t="shared" si="4"/>
        <v>6994</v>
      </c>
      <c r="G12" s="127">
        <f t="shared" si="4"/>
        <v>61100</v>
      </c>
      <c r="H12" s="127">
        <f t="shared" si="4"/>
        <v>152364</v>
      </c>
      <c r="I12" s="127">
        <f t="shared" si="4"/>
        <v>145259</v>
      </c>
      <c r="J12" s="127">
        <f t="shared" si="4"/>
        <v>50289</v>
      </c>
      <c r="K12" s="127">
        <f t="shared" si="4"/>
        <v>94970</v>
      </c>
      <c r="L12" s="127">
        <f t="shared" si="4"/>
        <v>49298</v>
      </c>
      <c r="M12" s="127">
        <f t="shared" si="4"/>
        <v>49065</v>
      </c>
      <c r="N12" s="127">
        <f t="shared" si="4"/>
        <v>233</v>
      </c>
      <c r="O12" s="127">
        <f t="shared" si="4"/>
        <v>95961</v>
      </c>
      <c r="P12" s="127">
        <f t="shared" si="4"/>
        <v>1224</v>
      </c>
      <c r="Q12" s="127">
        <f t="shared" si="4"/>
        <v>94737</v>
      </c>
      <c r="R12" s="127">
        <f t="shared" si="4"/>
        <v>7105</v>
      </c>
      <c r="S12" s="129">
        <f t="shared" si="4"/>
        <v>221</v>
      </c>
    </row>
    <row r="13" spans="2:19" ht="6" customHeight="1">
      <c r="B13" s="111"/>
      <c r="C13" s="486"/>
      <c r="D13" s="487"/>
      <c r="E13" s="487"/>
      <c r="F13" s="487"/>
      <c r="G13" s="487"/>
      <c r="H13" s="487"/>
      <c r="I13" s="487"/>
      <c r="J13" s="487"/>
      <c r="K13" s="487"/>
      <c r="L13" s="487"/>
      <c r="M13" s="487"/>
      <c r="N13" s="487"/>
      <c r="O13" s="487"/>
      <c r="P13" s="487"/>
      <c r="Q13" s="487"/>
      <c r="R13" s="487"/>
      <c r="S13" s="136"/>
    </row>
    <row r="14" spans="2:19" ht="13.5" customHeight="1">
      <c r="B14" s="111" t="s">
        <v>773</v>
      </c>
      <c r="C14" s="486">
        <v>20845</v>
      </c>
      <c r="D14" s="487">
        <v>8077</v>
      </c>
      <c r="E14" s="487">
        <v>147</v>
      </c>
      <c r="F14" s="487">
        <v>1622</v>
      </c>
      <c r="G14" s="487">
        <v>10999</v>
      </c>
      <c r="H14" s="487">
        <v>20843</v>
      </c>
      <c r="I14" s="487">
        <v>20563</v>
      </c>
      <c r="J14" s="487">
        <v>6529</v>
      </c>
      <c r="K14" s="487">
        <v>14034</v>
      </c>
      <c r="L14" s="487">
        <v>5507</v>
      </c>
      <c r="M14" s="487">
        <v>5463</v>
      </c>
      <c r="N14" s="487">
        <v>44</v>
      </c>
      <c r="O14" s="487">
        <v>15056</v>
      </c>
      <c r="P14" s="487">
        <v>1066</v>
      </c>
      <c r="Q14" s="487">
        <v>13990</v>
      </c>
      <c r="R14" s="487">
        <v>280</v>
      </c>
      <c r="S14" s="136">
        <v>2</v>
      </c>
    </row>
    <row r="15" spans="2:19" ht="13.5" customHeight="1">
      <c r="B15" s="111" t="s">
        <v>774</v>
      </c>
      <c r="C15" s="486">
        <v>42128</v>
      </c>
      <c r="D15" s="487">
        <v>9869</v>
      </c>
      <c r="E15" s="487">
        <v>325</v>
      </c>
      <c r="F15" s="487">
        <v>2363</v>
      </c>
      <c r="G15" s="487">
        <v>29571</v>
      </c>
      <c r="H15" s="487">
        <v>41639</v>
      </c>
      <c r="I15" s="487">
        <v>40653</v>
      </c>
      <c r="J15" s="487">
        <v>12061</v>
      </c>
      <c r="K15" s="487">
        <v>28592</v>
      </c>
      <c r="L15" s="487">
        <v>8638</v>
      </c>
      <c r="M15" s="487">
        <v>8384</v>
      </c>
      <c r="N15" s="487">
        <v>254</v>
      </c>
      <c r="O15" s="487">
        <v>32015</v>
      </c>
      <c r="P15" s="487">
        <v>3677</v>
      </c>
      <c r="Q15" s="487">
        <v>28338</v>
      </c>
      <c r="R15" s="487">
        <v>986</v>
      </c>
      <c r="S15" s="136">
        <v>205</v>
      </c>
    </row>
    <row r="16" spans="2:19" ht="13.5" customHeight="1">
      <c r="B16" s="111" t="s">
        <v>775</v>
      </c>
      <c r="C16" s="486">
        <v>10252</v>
      </c>
      <c r="D16" s="487">
        <v>517</v>
      </c>
      <c r="E16" s="487">
        <v>259</v>
      </c>
      <c r="F16" s="487">
        <v>973</v>
      </c>
      <c r="G16" s="487">
        <v>8503</v>
      </c>
      <c r="H16" s="487">
        <v>10248</v>
      </c>
      <c r="I16" s="487">
        <v>9582</v>
      </c>
      <c r="J16" s="487">
        <v>6011</v>
      </c>
      <c r="K16" s="487">
        <v>3571</v>
      </c>
      <c r="L16" s="487">
        <v>6008</v>
      </c>
      <c r="M16" s="487">
        <v>5966</v>
      </c>
      <c r="N16" s="487">
        <v>42</v>
      </c>
      <c r="O16" s="487">
        <v>3574</v>
      </c>
      <c r="P16" s="487">
        <v>45</v>
      </c>
      <c r="Q16" s="487">
        <v>3529</v>
      </c>
      <c r="R16" s="487">
        <v>666</v>
      </c>
      <c r="S16" s="136">
        <v>1</v>
      </c>
    </row>
    <row r="17" spans="2:19" ht="13.5" customHeight="1">
      <c r="B17" s="111" t="s">
        <v>776</v>
      </c>
      <c r="C17" s="486">
        <v>2469</v>
      </c>
      <c r="D17" s="487">
        <v>505</v>
      </c>
      <c r="E17" s="487">
        <v>0</v>
      </c>
      <c r="F17" s="487">
        <v>265</v>
      </c>
      <c r="G17" s="487">
        <v>1699</v>
      </c>
      <c r="H17" s="487">
        <v>2453</v>
      </c>
      <c r="I17" s="487">
        <v>2194</v>
      </c>
      <c r="J17" s="487">
        <v>1967</v>
      </c>
      <c r="K17" s="487">
        <v>227</v>
      </c>
      <c r="L17" s="487">
        <v>1733</v>
      </c>
      <c r="M17" s="487">
        <v>1732</v>
      </c>
      <c r="N17" s="487">
        <v>1</v>
      </c>
      <c r="O17" s="487">
        <v>461</v>
      </c>
      <c r="P17" s="487">
        <v>235</v>
      </c>
      <c r="Q17" s="487">
        <v>226</v>
      </c>
      <c r="R17" s="487">
        <v>259</v>
      </c>
      <c r="S17" s="136">
        <v>3</v>
      </c>
    </row>
    <row r="18" spans="2:19" ht="6" customHeight="1">
      <c r="B18" s="111"/>
      <c r="C18" s="486"/>
      <c r="D18" s="487"/>
      <c r="E18" s="487"/>
      <c r="F18" s="487"/>
      <c r="G18" s="487"/>
      <c r="H18" s="487"/>
      <c r="I18" s="487"/>
      <c r="J18" s="487"/>
      <c r="K18" s="487"/>
      <c r="L18" s="487"/>
      <c r="M18" s="487"/>
      <c r="N18" s="487"/>
      <c r="O18" s="487"/>
      <c r="P18" s="487"/>
      <c r="Q18" s="487"/>
      <c r="R18" s="487"/>
      <c r="S18" s="136"/>
    </row>
    <row r="19" spans="2:19" ht="13.5" customHeight="1">
      <c r="B19" s="111" t="s">
        <v>777</v>
      </c>
      <c r="C19" s="486">
        <v>12559</v>
      </c>
      <c r="D19" s="487">
        <v>8002</v>
      </c>
      <c r="E19" s="487">
        <v>0</v>
      </c>
      <c r="F19" s="487">
        <v>267</v>
      </c>
      <c r="G19" s="487">
        <v>4290</v>
      </c>
      <c r="H19" s="487">
        <v>12475</v>
      </c>
      <c r="I19" s="487">
        <v>12234</v>
      </c>
      <c r="J19" s="487">
        <v>3617</v>
      </c>
      <c r="K19" s="487">
        <v>8617</v>
      </c>
      <c r="L19" s="487">
        <v>3425</v>
      </c>
      <c r="M19" s="487">
        <v>3420</v>
      </c>
      <c r="N19" s="487">
        <v>5</v>
      </c>
      <c r="O19" s="487">
        <v>8809</v>
      </c>
      <c r="P19" s="487">
        <v>197</v>
      </c>
      <c r="Q19" s="487">
        <v>8612</v>
      </c>
      <c r="R19" s="487">
        <v>241</v>
      </c>
      <c r="S19" s="136">
        <v>133</v>
      </c>
    </row>
    <row r="20" spans="2:19" ht="13.5" customHeight="1">
      <c r="B20" s="111" t="s">
        <v>778</v>
      </c>
      <c r="C20" s="486">
        <v>6948</v>
      </c>
      <c r="D20" s="487">
        <v>2238</v>
      </c>
      <c r="E20" s="487">
        <v>0</v>
      </c>
      <c r="F20" s="487">
        <v>1811</v>
      </c>
      <c r="G20" s="487">
        <v>2899</v>
      </c>
      <c r="H20" s="487">
        <v>6918</v>
      </c>
      <c r="I20" s="487">
        <v>6756</v>
      </c>
      <c r="J20" s="487">
        <v>2206</v>
      </c>
      <c r="K20" s="487">
        <v>4550</v>
      </c>
      <c r="L20" s="487">
        <v>1838</v>
      </c>
      <c r="M20" s="487">
        <v>1814</v>
      </c>
      <c r="N20" s="487">
        <v>24</v>
      </c>
      <c r="O20" s="487">
        <v>4918</v>
      </c>
      <c r="P20" s="487">
        <v>392</v>
      </c>
      <c r="Q20" s="487">
        <v>4526</v>
      </c>
      <c r="R20" s="487">
        <v>162</v>
      </c>
      <c r="S20" s="136">
        <v>30</v>
      </c>
    </row>
    <row r="21" spans="2:19" ht="13.5" customHeight="1">
      <c r="B21" s="111" t="s">
        <v>779</v>
      </c>
      <c r="C21" s="486">
        <v>16239</v>
      </c>
      <c r="D21" s="487">
        <v>4549</v>
      </c>
      <c r="E21" s="487">
        <v>383</v>
      </c>
      <c r="F21" s="487">
        <v>713</v>
      </c>
      <c r="G21" s="487">
        <v>10594</v>
      </c>
      <c r="H21" s="487">
        <v>16233</v>
      </c>
      <c r="I21" s="487">
        <v>15937</v>
      </c>
      <c r="J21" s="487">
        <v>6428</v>
      </c>
      <c r="K21" s="487">
        <v>9509</v>
      </c>
      <c r="L21" s="487">
        <v>5586</v>
      </c>
      <c r="M21" s="487">
        <v>5567</v>
      </c>
      <c r="N21" s="487">
        <v>19</v>
      </c>
      <c r="O21" s="487">
        <v>10351</v>
      </c>
      <c r="P21" s="487">
        <v>861</v>
      </c>
      <c r="Q21" s="487">
        <v>9490</v>
      </c>
      <c r="R21" s="487">
        <v>296</v>
      </c>
      <c r="S21" s="136">
        <v>6</v>
      </c>
    </row>
    <row r="22" spans="2:19" ht="13.5" customHeight="1">
      <c r="B22" s="111" t="s">
        <v>780</v>
      </c>
      <c r="C22" s="486">
        <v>10812</v>
      </c>
      <c r="D22" s="487">
        <v>4265</v>
      </c>
      <c r="E22" s="487">
        <v>73</v>
      </c>
      <c r="F22" s="487">
        <v>873</v>
      </c>
      <c r="G22" s="487">
        <v>5601</v>
      </c>
      <c r="H22" s="487">
        <v>10768</v>
      </c>
      <c r="I22" s="487">
        <v>10486</v>
      </c>
      <c r="J22" s="487">
        <v>3760</v>
      </c>
      <c r="K22" s="487">
        <v>6726</v>
      </c>
      <c r="L22" s="487">
        <v>3517</v>
      </c>
      <c r="M22" s="487">
        <v>3464</v>
      </c>
      <c r="N22" s="487">
        <v>53</v>
      </c>
      <c r="O22" s="487">
        <v>6969</v>
      </c>
      <c r="P22" s="487">
        <v>296</v>
      </c>
      <c r="Q22" s="487">
        <v>6673</v>
      </c>
      <c r="R22" s="487">
        <v>282</v>
      </c>
      <c r="S22" s="136">
        <v>31</v>
      </c>
    </row>
    <row r="23" spans="2:19" ht="6" customHeight="1">
      <c r="B23" s="111"/>
      <c r="C23" s="486"/>
      <c r="D23" s="487"/>
      <c r="E23" s="487"/>
      <c r="F23" s="487"/>
      <c r="G23" s="487"/>
      <c r="H23" s="487"/>
      <c r="I23" s="487"/>
      <c r="J23" s="487"/>
      <c r="K23" s="487"/>
      <c r="L23" s="487"/>
      <c r="M23" s="487"/>
      <c r="N23" s="487"/>
      <c r="O23" s="487"/>
      <c r="P23" s="487"/>
      <c r="Q23" s="487"/>
      <c r="R23" s="487"/>
      <c r="S23" s="136"/>
    </row>
    <row r="24" spans="2:19" ht="13.5" customHeight="1">
      <c r="B24" s="111" t="s">
        <v>781</v>
      </c>
      <c r="C24" s="486">
        <v>14003</v>
      </c>
      <c r="D24" s="487">
        <v>8305</v>
      </c>
      <c r="E24" s="487">
        <v>98</v>
      </c>
      <c r="F24" s="487">
        <v>280</v>
      </c>
      <c r="G24" s="487">
        <v>5320</v>
      </c>
      <c r="H24" s="487">
        <v>13743</v>
      </c>
      <c r="I24" s="487">
        <v>13502</v>
      </c>
      <c r="J24" s="487">
        <v>2233</v>
      </c>
      <c r="K24" s="487">
        <v>11269</v>
      </c>
      <c r="L24" s="487">
        <v>1791</v>
      </c>
      <c r="M24" s="487">
        <v>1780</v>
      </c>
      <c r="N24" s="487">
        <v>11</v>
      </c>
      <c r="O24" s="487">
        <v>11711</v>
      </c>
      <c r="P24" s="487">
        <v>453</v>
      </c>
      <c r="Q24" s="487">
        <v>11258</v>
      </c>
      <c r="R24" s="487">
        <v>241</v>
      </c>
      <c r="S24" s="136">
        <v>253</v>
      </c>
    </row>
    <row r="25" spans="2:19" ht="13.5" customHeight="1">
      <c r="B25" s="111" t="s">
        <v>782</v>
      </c>
      <c r="C25" s="486">
        <v>3771</v>
      </c>
      <c r="D25" s="487">
        <v>223</v>
      </c>
      <c r="E25" s="487">
        <v>111</v>
      </c>
      <c r="F25" s="487">
        <v>567</v>
      </c>
      <c r="G25" s="487">
        <v>2870</v>
      </c>
      <c r="H25" s="487">
        <v>3771</v>
      </c>
      <c r="I25" s="487">
        <v>3671</v>
      </c>
      <c r="J25" s="487">
        <v>1431</v>
      </c>
      <c r="K25" s="487">
        <v>2240</v>
      </c>
      <c r="L25" s="487">
        <v>1306</v>
      </c>
      <c r="M25" s="487">
        <v>1265</v>
      </c>
      <c r="N25" s="487">
        <v>41</v>
      </c>
      <c r="O25" s="487">
        <v>2365</v>
      </c>
      <c r="P25" s="487">
        <v>166</v>
      </c>
      <c r="Q25" s="487">
        <v>2199</v>
      </c>
      <c r="R25" s="487">
        <v>100</v>
      </c>
      <c r="S25" s="136">
        <v>0</v>
      </c>
    </row>
    <row r="26" spans="2:19" ht="13.5" customHeight="1">
      <c r="B26" s="111" t="s">
        <v>783</v>
      </c>
      <c r="C26" s="486">
        <v>13261</v>
      </c>
      <c r="D26" s="487">
        <v>2988</v>
      </c>
      <c r="E26" s="487">
        <v>291</v>
      </c>
      <c r="F26" s="487">
        <v>1335</v>
      </c>
      <c r="G26" s="487">
        <v>8647</v>
      </c>
      <c r="H26" s="487">
        <v>13261</v>
      </c>
      <c r="I26" s="487">
        <v>13015</v>
      </c>
      <c r="J26" s="487">
        <v>3339</v>
      </c>
      <c r="K26" s="487">
        <v>9676</v>
      </c>
      <c r="L26" s="487">
        <v>2838</v>
      </c>
      <c r="M26" s="487">
        <v>2814</v>
      </c>
      <c r="N26" s="487">
        <v>24</v>
      </c>
      <c r="O26" s="487">
        <v>10177</v>
      </c>
      <c r="P26" s="487">
        <v>525</v>
      </c>
      <c r="Q26" s="487">
        <v>9652</v>
      </c>
      <c r="R26" s="487">
        <v>246</v>
      </c>
      <c r="S26" s="136">
        <v>0</v>
      </c>
    </row>
    <row r="27" spans="2:19" ht="13.5" customHeight="1">
      <c r="B27" s="111" t="s">
        <v>784</v>
      </c>
      <c r="C27" s="486">
        <v>25961</v>
      </c>
      <c r="D27" s="487">
        <v>15747</v>
      </c>
      <c r="E27" s="487">
        <v>132</v>
      </c>
      <c r="F27" s="487">
        <v>1039</v>
      </c>
      <c r="G27" s="487">
        <v>9043</v>
      </c>
      <c r="H27" s="487">
        <v>25945</v>
      </c>
      <c r="I27" s="487">
        <v>25721</v>
      </c>
      <c r="J27" s="487">
        <v>8145</v>
      </c>
      <c r="K27" s="487">
        <v>17576</v>
      </c>
      <c r="L27" s="487">
        <v>7899</v>
      </c>
      <c r="M27" s="487">
        <v>7872</v>
      </c>
      <c r="N27" s="487">
        <v>27</v>
      </c>
      <c r="O27" s="487">
        <v>17822</v>
      </c>
      <c r="P27" s="487">
        <v>273</v>
      </c>
      <c r="Q27" s="487">
        <v>17549</v>
      </c>
      <c r="R27" s="487">
        <v>224</v>
      </c>
      <c r="S27" s="136">
        <v>16</v>
      </c>
    </row>
    <row r="28" spans="2:19" ht="13.5" customHeight="1">
      <c r="B28" s="111" t="s">
        <v>785</v>
      </c>
      <c r="C28" s="486">
        <v>9477</v>
      </c>
      <c r="D28" s="487">
        <v>409</v>
      </c>
      <c r="E28" s="487">
        <v>238</v>
      </c>
      <c r="F28" s="487">
        <v>1657</v>
      </c>
      <c r="G28" s="487">
        <v>7173</v>
      </c>
      <c r="H28" s="487">
        <v>9475</v>
      </c>
      <c r="I28" s="487">
        <v>9208</v>
      </c>
      <c r="J28" s="487">
        <v>4555</v>
      </c>
      <c r="K28" s="487">
        <v>4653</v>
      </c>
      <c r="L28" s="487">
        <v>3934</v>
      </c>
      <c r="M28" s="487">
        <v>3920</v>
      </c>
      <c r="N28" s="487">
        <v>14</v>
      </c>
      <c r="O28" s="487">
        <v>5274</v>
      </c>
      <c r="P28" s="487">
        <v>635</v>
      </c>
      <c r="Q28" s="487">
        <v>4639</v>
      </c>
      <c r="R28" s="487">
        <v>267</v>
      </c>
      <c r="S28" s="136">
        <v>0</v>
      </c>
    </row>
    <row r="29" spans="2:19" ht="6" customHeight="1">
      <c r="B29" s="111"/>
      <c r="C29" s="486"/>
      <c r="D29" s="487"/>
      <c r="E29" s="487"/>
      <c r="F29" s="487"/>
      <c r="G29" s="487"/>
      <c r="H29" s="487"/>
      <c r="I29" s="487"/>
      <c r="J29" s="487"/>
      <c r="K29" s="487"/>
      <c r="L29" s="487"/>
      <c r="M29" s="487"/>
      <c r="N29" s="487"/>
      <c r="O29" s="487"/>
      <c r="P29" s="487"/>
      <c r="Q29" s="487"/>
      <c r="R29" s="487"/>
      <c r="S29" s="136"/>
    </row>
    <row r="30" spans="2:19" ht="13.5" customHeight="1">
      <c r="B30" s="111" t="s">
        <v>786</v>
      </c>
      <c r="C30" s="486">
        <v>3379</v>
      </c>
      <c r="D30" s="487">
        <v>289</v>
      </c>
      <c r="E30" s="487">
        <v>0</v>
      </c>
      <c r="F30" s="487">
        <v>303</v>
      </c>
      <c r="G30" s="487">
        <v>2787</v>
      </c>
      <c r="H30" s="487">
        <v>3328</v>
      </c>
      <c r="I30" s="487">
        <v>3202</v>
      </c>
      <c r="J30" s="487">
        <v>1620</v>
      </c>
      <c r="K30" s="487">
        <v>1582</v>
      </c>
      <c r="L30" s="487">
        <v>1542</v>
      </c>
      <c r="M30" s="487">
        <v>1515</v>
      </c>
      <c r="N30" s="487">
        <v>27</v>
      </c>
      <c r="O30" s="487">
        <v>1660</v>
      </c>
      <c r="P30" s="487">
        <v>105</v>
      </c>
      <c r="Q30" s="487">
        <v>1555</v>
      </c>
      <c r="R30" s="487">
        <v>126</v>
      </c>
      <c r="S30" s="136">
        <v>51</v>
      </c>
    </row>
    <row r="31" spans="2:19" ht="13.5" customHeight="1">
      <c r="B31" s="111" t="s">
        <v>787</v>
      </c>
      <c r="C31" s="486">
        <v>1002</v>
      </c>
      <c r="D31" s="487">
        <v>0</v>
      </c>
      <c r="E31" s="487">
        <v>0</v>
      </c>
      <c r="F31" s="487">
        <v>26</v>
      </c>
      <c r="G31" s="487">
        <v>976</v>
      </c>
      <c r="H31" s="487">
        <v>1002</v>
      </c>
      <c r="I31" s="487">
        <v>953</v>
      </c>
      <c r="J31" s="487">
        <v>412</v>
      </c>
      <c r="K31" s="487">
        <v>541</v>
      </c>
      <c r="L31" s="487">
        <v>307</v>
      </c>
      <c r="M31" s="487">
        <v>304</v>
      </c>
      <c r="N31" s="487">
        <v>3</v>
      </c>
      <c r="O31" s="487">
        <v>646</v>
      </c>
      <c r="P31" s="487">
        <v>108</v>
      </c>
      <c r="Q31" s="487">
        <v>538</v>
      </c>
      <c r="R31" s="487">
        <v>49</v>
      </c>
      <c r="S31" s="136">
        <v>0</v>
      </c>
    </row>
    <row r="32" spans="2:19" ht="13.5" customHeight="1">
      <c r="B32" s="111" t="s">
        <v>788</v>
      </c>
      <c r="C32" s="486">
        <v>1405</v>
      </c>
      <c r="D32" s="487">
        <v>0</v>
      </c>
      <c r="E32" s="487">
        <v>0</v>
      </c>
      <c r="F32" s="487">
        <v>118</v>
      </c>
      <c r="G32" s="487">
        <v>1287</v>
      </c>
      <c r="H32" s="487">
        <v>1405</v>
      </c>
      <c r="I32" s="487">
        <v>1364</v>
      </c>
      <c r="J32" s="487">
        <v>787</v>
      </c>
      <c r="K32" s="487">
        <v>577</v>
      </c>
      <c r="L32" s="487">
        <v>338</v>
      </c>
      <c r="M32" s="487">
        <v>334</v>
      </c>
      <c r="N32" s="487">
        <v>4</v>
      </c>
      <c r="O32" s="487">
        <v>1026</v>
      </c>
      <c r="P32" s="487">
        <v>453</v>
      </c>
      <c r="Q32" s="487">
        <v>573</v>
      </c>
      <c r="R32" s="487">
        <v>41</v>
      </c>
      <c r="S32" s="136">
        <v>0</v>
      </c>
    </row>
    <row r="33" spans="2:19" ht="13.5" customHeight="1">
      <c r="B33" s="111" t="s">
        <v>789</v>
      </c>
      <c r="C33" s="486">
        <v>32511</v>
      </c>
      <c r="D33" s="487">
        <v>19294</v>
      </c>
      <c r="E33" s="487">
        <v>27</v>
      </c>
      <c r="F33" s="487">
        <v>1362</v>
      </c>
      <c r="G33" s="487">
        <v>11828</v>
      </c>
      <c r="H33" s="487">
        <v>32505</v>
      </c>
      <c r="I33" s="487">
        <v>31498</v>
      </c>
      <c r="J33" s="487">
        <v>7883</v>
      </c>
      <c r="K33" s="487">
        <v>23615</v>
      </c>
      <c r="L33" s="487">
        <v>7536</v>
      </c>
      <c r="M33" s="487">
        <v>7513</v>
      </c>
      <c r="N33" s="487">
        <v>23</v>
      </c>
      <c r="O33" s="487">
        <v>23962</v>
      </c>
      <c r="P33" s="487">
        <v>370</v>
      </c>
      <c r="Q33" s="487">
        <v>23592</v>
      </c>
      <c r="R33" s="487">
        <v>1133</v>
      </c>
      <c r="S33" s="136">
        <v>6</v>
      </c>
    </row>
    <row r="34" spans="2:19" ht="13.5" customHeight="1">
      <c r="B34" s="111" t="s">
        <v>790</v>
      </c>
      <c r="C34" s="486">
        <v>14350</v>
      </c>
      <c r="D34" s="487">
        <v>8464</v>
      </c>
      <c r="E34" s="487">
        <v>38</v>
      </c>
      <c r="F34" s="487">
        <v>453</v>
      </c>
      <c r="G34" s="487">
        <v>5395</v>
      </c>
      <c r="H34" s="487">
        <v>14350</v>
      </c>
      <c r="I34" s="487">
        <v>14161</v>
      </c>
      <c r="J34" s="487">
        <v>3667</v>
      </c>
      <c r="K34" s="487">
        <v>10494</v>
      </c>
      <c r="L34" s="487">
        <v>3072</v>
      </c>
      <c r="M34" s="487">
        <v>3043</v>
      </c>
      <c r="N34" s="487">
        <v>29</v>
      </c>
      <c r="O34" s="487">
        <v>11089</v>
      </c>
      <c r="P34" s="487">
        <v>624</v>
      </c>
      <c r="Q34" s="487">
        <v>10465</v>
      </c>
      <c r="R34" s="487">
        <v>189</v>
      </c>
      <c r="S34" s="136">
        <v>0</v>
      </c>
    </row>
    <row r="35" spans="2:19" ht="13.5" customHeight="1">
      <c r="B35" s="111" t="s">
        <v>791</v>
      </c>
      <c r="C35" s="486">
        <v>12125</v>
      </c>
      <c r="D35" s="487">
        <v>4292</v>
      </c>
      <c r="E35" s="487">
        <v>4</v>
      </c>
      <c r="F35" s="487">
        <v>305</v>
      </c>
      <c r="G35" s="487">
        <v>7524</v>
      </c>
      <c r="H35" s="487">
        <v>12125</v>
      </c>
      <c r="I35" s="487">
        <v>11771</v>
      </c>
      <c r="J35" s="487">
        <v>4440</v>
      </c>
      <c r="K35" s="487">
        <v>7331</v>
      </c>
      <c r="L35" s="487">
        <v>4197</v>
      </c>
      <c r="M35" s="487">
        <v>4173</v>
      </c>
      <c r="N35" s="487">
        <v>24</v>
      </c>
      <c r="O35" s="487">
        <v>7574</v>
      </c>
      <c r="P35" s="487">
        <v>267</v>
      </c>
      <c r="Q35" s="487">
        <v>7307</v>
      </c>
      <c r="R35" s="487">
        <v>354</v>
      </c>
      <c r="S35" s="136">
        <v>0</v>
      </c>
    </row>
    <row r="36" spans="2:19" ht="13.5" customHeight="1">
      <c r="B36" s="111" t="s">
        <v>792</v>
      </c>
      <c r="C36" s="486">
        <v>4159</v>
      </c>
      <c r="D36" s="487">
        <v>1314</v>
      </c>
      <c r="E36" s="487">
        <v>17</v>
      </c>
      <c r="F36" s="487">
        <v>227</v>
      </c>
      <c r="G36" s="487">
        <v>2601</v>
      </c>
      <c r="H36" s="487">
        <v>4158</v>
      </c>
      <c r="I36" s="487">
        <v>3988</v>
      </c>
      <c r="J36" s="487">
        <v>1285</v>
      </c>
      <c r="K36" s="487">
        <v>2703</v>
      </c>
      <c r="L36" s="487">
        <v>1260</v>
      </c>
      <c r="M36" s="487">
        <v>1256</v>
      </c>
      <c r="N36" s="487">
        <v>4</v>
      </c>
      <c r="O36" s="487">
        <v>2728</v>
      </c>
      <c r="P36" s="487">
        <v>29</v>
      </c>
      <c r="Q36" s="487">
        <v>2699</v>
      </c>
      <c r="R36" s="487">
        <v>170</v>
      </c>
      <c r="S36" s="136">
        <v>1</v>
      </c>
    </row>
    <row r="37" spans="2:19" ht="6" customHeight="1">
      <c r="B37" s="111"/>
      <c r="C37" s="486"/>
      <c r="D37" s="487"/>
      <c r="E37" s="487"/>
      <c r="F37" s="487"/>
      <c r="G37" s="487"/>
      <c r="H37" s="487"/>
      <c r="I37" s="487"/>
      <c r="J37" s="487"/>
      <c r="K37" s="487"/>
      <c r="L37" s="487"/>
      <c r="M37" s="487"/>
      <c r="N37" s="487"/>
      <c r="O37" s="487"/>
      <c r="P37" s="487"/>
      <c r="Q37" s="487"/>
      <c r="R37" s="487"/>
      <c r="S37" s="136"/>
    </row>
    <row r="38" spans="2:19" ht="13.5" customHeight="1">
      <c r="B38" s="111" t="s">
        <v>793</v>
      </c>
      <c r="C38" s="486">
        <v>12581</v>
      </c>
      <c r="D38" s="487">
        <v>6827</v>
      </c>
      <c r="E38" s="487">
        <v>0</v>
      </c>
      <c r="F38" s="487">
        <v>49</v>
      </c>
      <c r="G38" s="487">
        <v>5705</v>
      </c>
      <c r="H38" s="487">
        <v>12569</v>
      </c>
      <c r="I38" s="487">
        <v>12295</v>
      </c>
      <c r="J38" s="487">
        <v>5199</v>
      </c>
      <c r="K38" s="487">
        <v>7096</v>
      </c>
      <c r="L38" s="487">
        <v>4952</v>
      </c>
      <c r="M38" s="487">
        <v>4942</v>
      </c>
      <c r="N38" s="487">
        <v>10</v>
      </c>
      <c r="O38" s="487">
        <v>7343</v>
      </c>
      <c r="P38" s="487">
        <v>257</v>
      </c>
      <c r="Q38" s="487">
        <v>7086</v>
      </c>
      <c r="R38" s="487">
        <v>274</v>
      </c>
      <c r="S38" s="136">
        <v>12</v>
      </c>
    </row>
    <row r="39" spans="2:19" ht="13.5" customHeight="1">
      <c r="B39" s="111" t="s">
        <v>794</v>
      </c>
      <c r="C39" s="486">
        <v>26243</v>
      </c>
      <c r="D39" s="487">
        <v>20807</v>
      </c>
      <c r="E39" s="487">
        <v>0</v>
      </c>
      <c r="F39" s="487">
        <v>122</v>
      </c>
      <c r="G39" s="487">
        <v>5314</v>
      </c>
      <c r="H39" s="487">
        <v>26212</v>
      </c>
      <c r="I39" s="487">
        <v>25862</v>
      </c>
      <c r="J39" s="487">
        <v>9999</v>
      </c>
      <c r="K39" s="487">
        <v>15863</v>
      </c>
      <c r="L39" s="487">
        <v>9831</v>
      </c>
      <c r="M39" s="487">
        <v>9782</v>
      </c>
      <c r="N39" s="487">
        <v>49</v>
      </c>
      <c r="O39" s="487">
        <v>16031</v>
      </c>
      <c r="P39" s="487">
        <v>217</v>
      </c>
      <c r="Q39" s="487">
        <v>15814</v>
      </c>
      <c r="R39" s="487">
        <v>350</v>
      </c>
      <c r="S39" s="136">
        <v>32</v>
      </c>
    </row>
    <row r="40" spans="2:19" ht="13.5" customHeight="1">
      <c r="B40" s="111" t="s">
        <v>795</v>
      </c>
      <c r="C40" s="486">
        <v>8399</v>
      </c>
      <c r="D40" s="487">
        <v>5013</v>
      </c>
      <c r="E40" s="487">
        <v>0</v>
      </c>
      <c r="F40" s="487">
        <v>386</v>
      </c>
      <c r="G40" s="487">
        <v>3000</v>
      </c>
      <c r="H40" s="487">
        <v>8374</v>
      </c>
      <c r="I40" s="487">
        <v>8102</v>
      </c>
      <c r="J40" s="487">
        <v>2989</v>
      </c>
      <c r="K40" s="487">
        <v>5113</v>
      </c>
      <c r="L40" s="487">
        <v>2829</v>
      </c>
      <c r="M40" s="487">
        <v>2806</v>
      </c>
      <c r="N40" s="487">
        <v>23</v>
      </c>
      <c r="O40" s="487">
        <v>5273</v>
      </c>
      <c r="P40" s="487">
        <v>183</v>
      </c>
      <c r="Q40" s="487">
        <v>5090</v>
      </c>
      <c r="R40" s="487">
        <v>272</v>
      </c>
      <c r="S40" s="136">
        <v>25</v>
      </c>
    </row>
    <row r="41" spans="2:19" ht="13.5" customHeight="1">
      <c r="B41" s="111" t="s">
        <v>796</v>
      </c>
      <c r="C41" s="486">
        <v>32482</v>
      </c>
      <c r="D41" s="487">
        <v>25884</v>
      </c>
      <c r="E41" s="487">
        <v>0</v>
      </c>
      <c r="F41" s="487">
        <v>737</v>
      </c>
      <c r="G41" s="487">
        <v>5861</v>
      </c>
      <c r="H41" s="487">
        <v>32440</v>
      </c>
      <c r="I41" s="487">
        <v>31904</v>
      </c>
      <c r="J41" s="487">
        <v>13202</v>
      </c>
      <c r="K41" s="487">
        <v>18702</v>
      </c>
      <c r="L41" s="487">
        <v>12078</v>
      </c>
      <c r="M41" s="487">
        <v>12036</v>
      </c>
      <c r="N41" s="487">
        <v>42</v>
      </c>
      <c r="O41" s="487">
        <v>19826</v>
      </c>
      <c r="P41" s="487">
        <v>1166</v>
      </c>
      <c r="Q41" s="487">
        <v>18660</v>
      </c>
      <c r="R41" s="487">
        <v>536</v>
      </c>
      <c r="S41" s="136">
        <v>42</v>
      </c>
    </row>
    <row r="42" spans="2:19" ht="13.5" customHeight="1">
      <c r="B42" s="111" t="s">
        <v>797</v>
      </c>
      <c r="C42" s="486">
        <v>17499</v>
      </c>
      <c r="D42" s="487">
        <v>14776</v>
      </c>
      <c r="E42" s="487">
        <v>0</v>
      </c>
      <c r="F42" s="487">
        <v>796</v>
      </c>
      <c r="G42" s="487">
        <v>1927</v>
      </c>
      <c r="H42" s="487">
        <v>17464</v>
      </c>
      <c r="I42" s="487">
        <v>16901</v>
      </c>
      <c r="J42" s="487">
        <v>2720</v>
      </c>
      <c r="K42" s="487">
        <v>14181</v>
      </c>
      <c r="L42" s="487">
        <v>2629</v>
      </c>
      <c r="M42" s="487">
        <v>2627</v>
      </c>
      <c r="N42" s="487">
        <v>2</v>
      </c>
      <c r="O42" s="487">
        <v>14272</v>
      </c>
      <c r="P42" s="487">
        <v>93</v>
      </c>
      <c r="Q42" s="487">
        <v>14179</v>
      </c>
      <c r="R42" s="487">
        <v>563</v>
      </c>
      <c r="S42" s="136">
        <v>35</v>
      </c>
    </row>
    <row r="43" spans="2:19" ht="13.5" customHeight="1">
      <c r="B43" s="111" t="s">
        <v>798</v>
      </c>
      <c r="C43" s="486">
        <v>8158</v>
      </c>
      <c r="D43" s="487">
        <v>5048</v>
      </c>
      <c r="E43" s="487">
        <v>0</v>
      </c>
      <c r="F43" s="487">
        <v>132</v>
      </c>
      <c r="G43" s="487">
        <v>2978</v>
      </c>
      <c r="H43" s="487">
        <v>7983</v>
      </c>
      <c r="I43" s="487">
        <v>7846</v>
      </c>
      <c r="J43" s="487">
        <v>3988</v>
      </c>
      <c r="K43" s="487">
        <v>3858</v>
      </c>
      <c r="L43" s="487">
        <v>3920</v>
      </c>
      <c r="M43" s="487">
        <v>3912</v>
      </c>
      <c r="N43" s="487">
        <v>8</v>
      </c>
      <c r="O43" s="487">
        <v>3926</v>
      </c>
      <c r="P43" s="487">
        <v>76</v>
      </c>
      <c r="Q43" s="487">
        <v>3850</v>
      </c>
      <c r="R43" s="487">
        <v>137</v>
      </c>
      <c r="S43" s="136">
        <v>175</v>
      </c>
    </row>
    <row r="44" spans="2:19" ht="13.5" customHeight="1">
      <c r="B44" s="111" t="s">
        <v>799</v>
      </c>
      <c r="C44" s="486">
        <v>21365</v>
      </c>
      <c r="D44" s="487">
        <v>17450</v>
      </c>
      <c r="E44" s="487">
        <v>6</v>
      </c>
      <c r="F44" s="487">
        <v>483</v>
      </c>
      <c r="G44" s="487">
        <v>3426</v>
      </c>
      <c r="H44" s="487">
        <v>21122</v>
      </c>
      <c r="I44" s="487">
        <v>20722</v>
      </c>
      <c r="J44" s="487">
        <v>7297</v>
      </c>
      <c r="K44" s="487">
        <v>13425</v>
      </c>
      <c r="L44" s="487">
        <v>6970</v>
      </c>
      <c r="M44" s="487">
        <v>6936</v>
      </c>
      <c r="N44" s="487">
        <v>34</v>
      </c>
      <c r="O44" s="487">
        <v>13752</v>
      </c>
      <c r="P44" s="487">
        <v>361</v>
      </c>
      <c r="Q44" s="487">
        <v>13391</v>
      </c>
      <c r="R44" s="487">
        <v>400</v>
      </c>
      <c r="S44" s="136">
        <v>243</v>
      </c>
    </row>
    <row r="45" spans="2:19" ht="6" customHeight="1">
      <c r="B45" s="111"/>
      <c r="C45" s="486"/>
      <c r="D45" s="487"/>
      <c r="E45" s="487"/>
      <c r="F45" s="487"/>
      <c r="G45" s="487"/>
      <c r="H45" s="487"/>
      <c r="I45" s="487"/>
      <c r="J45" s="487"/>
      <c r="K45" s="487"/>
      <c r="L45" s="487"/>
      <c r="M45" s="487"/>
      <c r="N45" s="487"/>
      <c r="O45" s="487"/>
      <c r="P45" s="487"/>
      <c r="Q45" s="487"/>
      <c r="R45" s="487"/>
      <c r="S45" s="136"/>
    </row>
    <row r="46" spans="2:19" ht="13.5" customHeight="1">
      <c r="B46" s="111" t="s">
        <v>800</v>
      </c>
      <c r="C46" s="486">
        <v>10299</v>
      </c>
      <c r="D46" s="487">
        <v>1712</v>
      </c>
      <c r="E46" s="487">
        <v>328</v>
      </c>
      <c r="F46" s="487">
        <v>2356</v>
      </c>
      <c r="G46" s="487">
        <v>5903</v>
      </c>
      <c r="H46" s="487">
        <v>10154</v>
      </c>
      <c r="I46" s="487">
        <v>9997</v>
      </c>
      <c r="J46" s="487">
        <v>3960</v>
      </c>
      <c r="K46" s="487">
        <v>6037</v>
      </c>
      <c r="L46" s="487">
        <v>2970</v>
      </c>
      <c r="M46" s="487">
        <v>2966</v>
      </c>
      <c r="N46" s="487">
        <v>4</v>
      </c>
      <c r="O46" s="487">
        <v>7027</v>
      </c>
      <c r="P46" s="487">
        <v>994</v>
      </c>
      <c r="Q46" s="487">
        <v>6033</v>
      </c>
      <c r="R46" s="487">
        <v>157</v>
      </c>
      <c r="S46" s="136">
        <v>0</v>
      </c>
    </row>
    <row r="47" spans="2:19" ht="13.5" customHeight="1">
      <c r="B47" s="111" t="s">
        <v>801</v>
      </c>
      <c r="C47" s="486">
        <v>7936</v>
      </c>
      <c r="D47" s="487">
        <v>267</v>
      </c>
      <c r="E47" s="487">
        <v>410</v>
      </c>
      <c r="F47" s="487">
        <v>680</v>
      </c>
      <c r="G47" s="487">
        <v>6579</v>
      </c>
      <c r="H47" s="487">
        <v>7857</v>
      </c>
      <c r="I47" s="487">
        <v>7683</v>
      </c>
      <c r="J47" s="487">
        <v>2619</v>
      </c>
      <c r="K47" s="487">
        <v>5064</v>
      </c>
      <c r="L47" s="487">
        <v>1408</v>
      </c>
      <c r="M47" s="487">
        <v>1408</v>
      </c>
      <c r="N47" s="487">
        <v>0</v>
      </c>
      <c r="O47" s="487">
        <v>6275</v>
      </c>
      <c r="P47" s="487">
        <v>1211</v>
      </c>
      <c r="Q47" s="487">
        <v>5064</v>
      </c>
      <c r="R47" s="487">
        <v>174</v>
      </c>
      <c r="S47" s="136">
        <v>52</v>
      </c>
    </row>
    <row r="48" spans="2:19" ht="13.5" customHeight="1">
      <c r="B48" s="111" t="s">
        <v>802</v>
      </c>
      <c r="C48" s="486">
        <v>66293</v>
      </c>
      <c r="D48" s="487">
        <v>47254</v>
      </c>
      <c r="E48" s="487">
        <v>225</v>
      </c>
      <c r="F48" s="487">
        <v>7716</v>
      </c>
      <c r="G48" s="487">
        <v>11098</v>
      </c>
      <c r="H48" s="487">
        <v>65676</v>
      </c>
      <c r="I48" s="487">
        <v>63117</v>
      </c>
      <c r="J48" s="487">
        <v>11410</v>
      </c>
      <c r="K48" s="487">
        <v>51707</v>
      </c>
      <c r="L48" s="487">
        <v>9741</v>
      </c>
      <c r="M48" s="487">
        <v>9716</v>
      </c>
      <c r="N48" s="487">
        <v>25</v>
      </c>
      <c r="O48" s="487">
        <v>53376</v>
      </c>
      <c r="P48" s="487">
        <v>1694</v>
      </c>
      <c r="Q48" s="487">
        <v>51682</v>
      </c>
      <c r="R48" s="487">
        <v>2559</v>
      </c>
      <c r="S48" s="136">
        <v>512</v>
      </c>
    </row>
    <row r="49" spans="2:19" ht="13.5" customHeight="1">
      <c r="B49" s="111" t="s">
        <v>803</v>
      </c>
      <c r="C49" s="486">
        <v>10315</v>
      </c>
      <c r="D49" s="487">
        <v>884</v>
      </c>
      <c r="E49" s="487">
        <v>944</v>
      </c>
      <c r="F49" s="487">
        <v>1717</v>
      </c>
      <c r="G49" s="487">
        <v>6770</v>
      </c>
      <c r="H49" s="487">
        <v>10247</v>
      </c>
      <c r="I49" s="487">
        <v>10002</v>
      </c>
      <c r="J49" s="487">
        <v>5445</v>
      </c>
      <c r="K49" s="487">
        <v>4557</v>
      </c>
      <c r="L49" s="487">
        <v>5264</v>
      </c>
      <c r="M49" s="487">
        <v>5258</v>
      </c>
      <c r="N49" s="487">
        <v>6</v>
      </c>
      <c r="O49" s="487">
        <v>4738</v>
      </c>
      <c r="P49" s="487">
        <v>187</v>
      </c>
      <c r="Q49" s="487">
        <v>4551</v>
      </c>
      <c r="R49" s="487">
        <v>245</v>
      </c>
      <c r="S49" s="136">
        <v>155</v>
      </c>
    </row>
    <row r="50" spans="2:19" ht="13.5" customHeight="1">
      <c r="B50" s="111" t="s">
        <v>804</v>
      </c>
      <c r="C50" s="486">
        <v>27382</v>
      </c>
      <c r="D50" s="487">
        <v>6159</v>
      </c>
      <c r="E50" s="487">
        <v>1826</v>
      </c>
      <c r="F50" s="487">
        <v>9346</v>
      </c>
      <c r="G50" s="487">
        <v>10051</v>
      </c>
      <c r="H50" s="487">
        <v>27293</v>
      </c>
      <c r="I50" s="487">
        <v>26148</v>
      </c>
      <c r="J50" s="487">
        <v>4962</v>
      </c>
      <c r="K50" s="487">
        <v>21186</v>
      </c>
      <c r="L50" s="487">
        <v>4528</v>
      </c>
      <c r="M50" s="487">
        <v>4519</v>
      </c>
      <c r="N50" s="487">
        <v>9</v>
      </c>
      <c r="O50" s="487">
        <v>21620</v>
      </c>
      <c r="P50" s="487">
        <v>443</v>
      </c>
      <c r="Q50" s="487">
        <v>21177</v>
      </c>
      <c r="R50" s="487">
        <v>1145</v>
      </c>
      <c r="S50" s="136">
        <v>25</v>
      </c>
    </row>
    <row r="51" spans="2:19" ht="6" customHeight="1">
      <c r="B51" s="111"/>
      <c r="C51" s="486"/>
      <c r="D51" s="487"/>
      <c r="E51" s="487"/>
      <c r="F51" s="487"/>
      <c r="G51" s="487"/>
      <c r="H51" s="487"/>
      <c r="I51" s="487"/>
      <c r="J51" s="487"/>
      <c r="K51" s="487"/>
      <c r="L51" s="487"/>
      <c r="M51" s="487"/>
      <c r="N51" s="487"/>
      <c r="O51" s="487"/>
      <c r="P51" s="487"/>
      <c r="Q51" s="487"/>
      <c r="R51" s="487"/>
      <c r="S51" s="136"/>
    </row>
    <row r="52" spans="2:19" ht="13.5" customHeight="1">
      <c r="B52" s="111" t="s">
        <v>827</v>
      </c>
      <c r="C52" s="486">
        <v>14227</v>
      </c>
      <c r="D52" s="487">
        <v>9837</v>
      </c>
      <c r="E52" s="487">
        <v>0</v>
      </c>
      <c r="F52" s="487">
        <v>431</v>
      </c>
      <c r="G52" s="487">
        <v>3959</v>
      </c>
      <c r="H52" s="487">
        <v>14228</v>
      </c>
      <c r="I52" s="487">
        <v>13576</v>
      </c>
      <c r="J52" s="487">
        <v>3789</v>
      </c>
      <c r="K52" s="487">
        <v>9787</v>
      </c>
      <c r="L52" s="487">
        <v>3724</v>
      </c>
      <c r="M52" s="487">
        <v>3721</v>
      </c>
      <c r="N52" s="487">
        <v>3</v>
      </c>
      <c r="O52" s="487">
        <v>9852</v>
      </c>
      <c r="P52" s="487">
        <v>68</v>
      </c>
      <c r="Q52" s="487">
        <v>9784</v>
      </c>
      <c r="R52" s="487">
        <v>652</v>
      </c>
      <c r="S52" s="136">
        <v>0</v>
      </c>
    </row>
    <row r="53" spans="2:19" ht="13.5" customHeight="1">
      <c r="B53" s="111" t="s">
        <v>805</v>
      </c>
      <c r="C53" s="486">
        <v>0</v>
      </c>
      <c r="D53" s="487">
        <v>0</v>
      </c>
      <c r="E53" s="487">
        <v>0</v>
      </c>
      <c r="F53" s="487">
        <v>0</v>
      </c>
      <c r="G53" s="487">
        <v>0</v>
      </c>
      <c r="H53" s="487">
        <v>0</v>
      </c>
      <c r="I53" s="487">
        <v>0</v>
      </c>
      <c r="J53" s="487">
        <v>0</v>
      </c>
      <c r="K53" s="487">
        <v>0</v>
      </c>
      <c r="L53" s="487">
        <v>0</v>
      </c>
      <c r="M53" s="487">
        <v>0</v>
      </c>
      <c r="N53" s="487">
        <v>0</v>
      </c>
      <c r="O53" s="487">
        <v>0</v>
      </c>
      <c r="P53" s="487">
        <v>0</v>
      </c>
      <c r="Q53" s="487">
        <v>0</v>
      </c>
      <c r="R53" s="487">
        <v>0</v>
      </c>
      <c r="S53" s="136">
        <v>0</v>
      </c>
    </row>
    <row r="54" spans="2:19" ht="13.5" customHeight="1">
      <c r="B54" s="111" t="s">
        <v>806</v>
      </c>
      <c r="C54" s="486">
        <v>1076</v>
      </c>
      <c r="D54" s="487">
        <v>379</v>
      </c>
      <c r="E54" s="487">
        <v>0</v>
      </c>
      <c r="F54" s="487">
        <v>138</v>
      </c>
      <c r="G54" s="487">
        <v>559</v>
      </c>
      <c r="H54" s="487">
        <v>1076</v>
      </c>
      <c r="I54" s="487">
        <v>1053</v>
      </c>
      <c r="J54" s="487">
        <v>674</v>
      </c>
      <c r="K54" s="487">
        <v>379</v>
      </c>
      <c r="L54" s="487">
        <v>667</v>
      </c>
      <c r="M54" s="487">
        <v>666</v>
      </c>
      <c r="N54" s="487">
        <v>1</v>
      </c>
      <c r="O54" s="487">
        <v>386</v>
      </c>
      <c r="P54" s="487">
        <v>8</v>
      </c>
      <c r="Q54" s="487">
        <v>378</v>
      </c>
      <c r="R54" s="487">
        <v>23</v>
      </c>
      <c r="S54" s="136">
        <v>0</v>
      </c>
    </row>
    <row r="55" spans="2:19" ht="13.5" customHeight="1">
      <c r="B55" s="111" t="s">
        <v>807</v>
      </c>
      <c r="C55" s="486">
        <v>4301</v>
      </c>
      <c r="D55" s="487">
        <v>1834</v>
      </c>
      <c r="E55" s="487">
        <v>0</v>
      </c>
      <c r="F55" s="487">
        <v>241</v>
      </c>
      <c r="G55" s="487">
        <v>2226</v>
      </c>
      <c r="H55" s="487">
        <v>4300</v>
      </c>
      <c r="I55" s="487">
        <v>3652</v>
      </c>
      <c r="J55" s="487">
        <v>1803</v>
      </c>
      <c r="K55" s="487">
        <v>1849</v>
      </c>
      <c r="L55" s="487">
        <v>1784</v>
      </c>
      <c r="M55" s="487">
        <v>1776</v>
      </c>
      <c r="N55" s="487">
        <v>8</v>
      </c>
      <c r="O55" s="487">
        <v>1868</v>
      </c>
      <c r="P55" s="487">
        <v>27</v>
      </c>
      <c r="Q55" s="487">
        <v>1841</v>
      </c>
      <c r="R55" s="487">
        <v>648</v>
      </c>
      <c r="S55" s="136">
        <v>1</v>
      </c>
    </row>
    <row r="56" spans="2:19" ht="13.5" customHeight="1">
      <c r="B56" s="111" t="s">
        <v>808</v>
      </c>
      <c r="C56" s="486">
        <v>3840</v>
      </c>
      <c r="D56" s="487">
        <v>1627</v>
      </c>
      <c r="E56" s="487">
        <v>0</v>
      </c>
      <c r="F56" s="487">
        <v>252</v>
      </c>
      <c r="G56" s="487">
        <v>1961</v>
      </c>
      <c r="H56" s="487">
        <v>3810</v>
      </c>
      <c r="I56" s="487">
        <v>3725</v>
      </c>
      <c r="J56" s="487">
        <v>1782</v>
      </c>
      <c r="K56" s="487">
        <v>1943</v>
      </c>
      <c r="L56" s="487">
        <v>1769</v>
      </c>
      <c r="M56" s="487">
        <v>1765</v>
      </c>
      <c r="N56" s="487">
        <v>4</v>
      </c>
      <c r="O56" s="487">
        <v>1956</v>
      </c>
      <c r="P56" s="487">
        <v>17</v>
      </c>
      <c r="Q56" s="487">
        <v>1939</v>
      </c>
      <c r="R56" s="487">
        <v>85</v>
      </c>
      <c r="S56" s="136">
        <v>0</v>
      </c>
    </row>
    <row r="57" spans="2:19" ht="13.5" customHeight="1">
      <c r="B57" s="111" t="s">
        <v>809</v>
      </c>
      <c r="C57" s="486">
        <v>0</v>
      </c>
      <c r="D57" s="487">
        <v>0</v>
      </c>
      <c r="E57" s="487">
        <v>0</v>
      </c>
      <c r="F57" s="487">
        <v>0</v>
      </c>
      <c r="G57" s="487">
        <v>0</v>
      </c>
      <c r="H57" s="487">
        <v>0</v>
      </c>
      <c r="I57" s="487">
        <v>0</v>
      </c>
      <c r="J57" s="487">
        <v>0</v>
      </c>
      <c r="K57" s="487">
        <v>0</v>
      </c>
      <c r="L57" s="487">
        <v>0</v>
      </c>
      <c r="M57" s="487">
        <v>0</v>
      </c>
      <c r="N57" s="487">
        <v>0</v>
      </c>
      <c r="O57" s="487">
        <v>0</v>
      </c>
      <c r="P57" s="487">
        <v>0</v>
      </c>
      <c r="Q57" s="487">
        <v>0</v>
      </c>
      <c r="R57" s="487">
        <v>0</v>
      </c>
      <c r="S57" s="136">
        <v>0</v>
      </c>
    </row>
    <row r="58" spans="2:19" ht="13.5" customHeight="1">
      <c r="B58" s="111" t="s">
        <v>810</v>
      </c>
      <c r="C58" s="486">
        <v>49085</v>
      </c>
      <c r="D58" s="487">
        <v>35164</v>
      </c>
      <c r="E58" s="487">
        <v>128</v>
      </c>
      <c r="F58" s="487">
        <v>2799</v>
      </c>
      <c r="G58" s="487">
        <v>10994</v>
      </c>
      <c r="H58" s="487">
        <v>49072</v>
      </c>
      <c r="I58" s="487">
        <v>47432</v>
      </c>
      <c r="J58" s="487">
        <v>6080</v>
      </c>
      <c r="K58" s="487">
        <v>41352</v>
      </c>
      <c r="L58" s="487">
        <v>5551</v>
      </c>
      <c r="M58" s="487">
        <v>5485</v>
      </c>
      <c r="N58" s="487">
        <v>66</v>
      </c>
      <c r="O58" s="487">
        <v>41881</v>
      </c>
      <c r="P58" s="487">
        <v>595</v>
      </c>
      <c r="Q58" s="487">
        <v>41286</v>
      </c>
      <c r="R58" s="487">
        <v>1640</v>
      </c>
      <c r="S58" s="136">
        <v>27</v>
      </c>
    </row>
    <row r="59" spans="2:19" ht="13.5" customHeight="1">
      <c r="B59" s="111" t="s">
        <v>811</v>
      </c>
      <c r="C59" s="486">
        <v>22726</v>
      </c>
      <c r="D59" s="487">
        <v>6640</v>
      </c>
      <c r="E59" s="487">
        <v>147</v>
      </c>
      <c r="F59" s="487">
        <v>697</v>
      </c>
      <c r="G59" s="487">
        <v>15242</v>
      </c>
      <c r="H59" s="487">
        <v>22705</v>
      </c>
      <c r="I59" s="487">
        <v>21848</v>
      </c>
      <c r="J59" s="487">
        <v>9377</v>
      </c>
      <c r="K59" s="487">
        <v>12471</v>
      </c>
      <c r="L59" s="487">
        <v>9386</v>
      </c>
      <c r="M59" s="487">
        <v>9320</v>
      </c>
      <c r="N59" s="487">
        <v>66</v>
      </c>
      <c r="O59" s="487">
        <v>12462</v>
      </c>
      <c r="P59" s="487">
        <v>57</v>
      </c>
      <c r="Q59" s="487">
        <v>12405</v>
      </c>
      <c r="R59" s="487">
        <v>857</v>
      </c>
      <c r="S59" s="136">
        <v>0</v>
      </c>
    </row>
    <row r="60" spans="2:19" ht="13.5" customHeight="1">
      <c r="B60" s="111" t="s">
        <v>812</v>
      </c>
      <c r="C60" s="486">
        <v>10975</v>
      </c>
      <c r="D60" s="487">
        <v>5605</v>
      </c>
      <c r="E60" s="487">
        <v>0</v>
      </c>
      <c r="F60" s="487">
        <v>432</v>
      </c>
      <c r="G60" s="487">
        <v>4938</v>
      </c>
      <c r="H60" s="487">
        <v>10911</v>
      </c>
      <c r="I60" s="487">
        <v>9818</v>
      </c>
      <c r="J60" s="487">
        <v>5112</v>
      </c>
      <c r="K60" s="487">
        <v>4706</v>
      </c>
      <c r="L60" s="487">
        <v>5099</v>
      </c>
      <c r="M60" s="487">
        <v>5079</v>
      </c>
      <c r="N60" s="487">
        <v>20</v>
      </c>
      <c r="O60" s="487">
        <v>4719</v>
      </c>
      <c r="P60" s="487">
        <v>33</v>
      </c>
      <c r="Q60" s="487">
        <v>4686</v>
      </c>
      <c r="R60" s="487">
        <v>1093</v>
      </c>
      <c r="S60" s="136">
        <v>54</v>
      </c>
    </row>
    <row r="61" spans="2:19" ht="13.5" customHeight="1">
      <c r="B61" s="111" t="s">
        <v>813</v>
      </c>
      <c r="C61" s="486">
        <v>17022</v>
      </c>
      <c r="D61" s="487">
        <v>11916</v>
      </c>
      <c r="E61" s="487">
        <v>0</v>
      </c>
      <c r="F61" s="487">
        <v>334</v>
      </c>
      <c r="G61" s="487">
        <v>4772</v>
      </c>
      <c r="H61" s="487">
        <v>16864</v>
      </c>
      <c r="I61" s="487">
        <v>16253</v>
      </c>
      <c r="J61" s="487">
        <v>6642</v>
      </c>
      <c r="K61" s="487">
        <v>9611</v>
      </c>
      <c r="L61" s="487">
        <v>6629</v>
      </c>
      <c r="M61" s="487">
        <v>6610</v>
      </c>
      <c r="N61" s="487">
        <v>19</v>
      </c>
      <c r="O61" s="487">
        <v>9624</v>
      </c>
      <c r="P61" s="487">
        <v>32</v>
      </c>
      <c r="Q61" s="487">
        <v>9592</v>
      </c>
      <c r="R61" s="487">
        <v>611</v>
      </c>
      <c r="S61" s="136">
        <v>128</v>
      </c>
    </row>
    <row r="62" spans="2:19" ht="13.5" customHeight="1">
      <c r="B62" s="111" t="s">
        <v>814</v>
      </c>
      <c r="C62" s="486">
        <v>2154</v>
      </c>
      <c r="D62" s="487">
        <v>230</v>
      </c>
      <c r="E62" s="487">
        <v>0</v>
      </c>
      <c r="F62" s="487">
        <v>233</v>
      </c>
      <c r="G62" s="487">
        <v>1691</v>
      </c>
      <c r="H62" s="487">
        <v>2153</v>
      </c>
      <c r="I62" s="487">
        <v>2012</v>
      </c>
      <c r="J62" s="487">
        <v>1567</v>
      </c>
      <c r="K62" s="487">
        <v>445</v>
      </c>
      <c r="L62" s="487">
        <v>1523</v>
      </c>
      <c r="M62" s="487">
        <v>1523</v>
      </c>
      <c r="N62" s="487">
        <v>0</v>
      </c>
      <c r="O62" s="487">
        <v>489</v>
      </c>
      <c r="P62" s="487">
        <v>44</v>
      </c>
      <c r="Q62" s="487">
        <v>445</v>
      </c>
      <c r="R62" s="487">
        <v>141</v>
      </c>
      <c r="S62" s="136">
        <v>0</v>
      </c>
    </row>
    <row r="63" spans="2:19" ht="13.5" customHeight="1">
      <c r="B63" s="187" t="s">
        <v>815</v>
      </c>
      <c r="C63" s="488">
        <v>14551</v>
      </c>
      <c r="D63" s="489">
        <v>9796</v>
      </c>
      <c r="E63" s="489">
        <v>0</v>
      </c>
      <c r="F63" s="489">
        <v>199</v>
      </c>
      <c r="G63" s="489">
        <v>4556</v>
      </c>
      <c r="H63" s="489">
        <v>14544</v>
      </c>
      <c r="I63" s="489">
        <v>14114</v>
      </c>
      <c r="J63" s="489">
        <v>5485</v>
      </c>
      <c r="K63" s="489">
        <v>8629</v>
      </c>
      <c r="L63" s="489">
        <v>5425</v>
      </c>
      <c r="M63" s="489">
        <v>5422</v>
      </c>
      <c r="N63" s="489">
        <v>3</v>
      </c>
      <c r="O63" s="489">
        <v>8689</v>
      </c>
      <c r="P63" s="489">
        <v>63</v>
      </c>
      <c r="Q63" s="489">
        <v>8626</v>
      </c>
      <c r="R63" s="489">
        <v>430</v>
      </c>
      <c r="S63" s="490">
        <v>7</v>
      </c>
    </row>
    <row r="64" ht="12">
      <c r="B64" s="105" t="s">
        <v>1037</v>
      </c>
    </row>
    <row r="65" ht="12">
      <c r="B65" s="467" t="s">
        <v>1038</v>
      </c>
    </row>
  </sheetData>
  <mergeCells count="18">
    <mergeCell ref="B4:B7"/>
    <mergeCell ref="R6:R7"/>
    <mergeCell ref="K6:K7"/>
    <mergeCell ref="L6:L7"/>
    <mergeCell ref="M6:M7"/>
    <mergeCell ref="N6:N7"/>
    <mergeCell ref="O6:O7"/>
    <mergeCell ref="P6:P7"/>
    <mergeCell ref="Q6:Q7"/>
    <mergeCell ref="C4:G5"/>
    <mergeCell ref="H5:H7"/>
    <mergeCell ref="I6:I7"/>
    <mergeCell ref="J6:J7"/>
    <mergeCell ref="C6:C7"/>
    <mergeCell ref="D6:D7"/>
    <mergeCell ref="E6:E7"/>
    <mergeCell ref="F6:F7"/>
    <mergeCell ref="G6:G7"/>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9.00390625" defaultRowHeight="13.5"/>
  <cols>
    <col min="1" max="1" width="2.625" style="491" customWidth="1"/>
    <col min="2" max="2" width="14.25390625" style="491" customWidth="1"/>
    <col min="3" max="9" width="8.125" style="491" customWidth="1"/>
    <col min="10" max="15" width="6.125" style="491" customWidth="1"/>
    <col min="16" max="16384" width="9.00390625" style="491" customWidth="1"/>
  </cols>
  <sheetData>
    <row r="1" ht="12" customHeight="1"/>
    <row r="2" ht="18" customHeight="1">
      <c r="B2" s="492" t="s">
        <v>1093</v>
      </c>
    </row>
    <row r="3" ht="18" customHeight="1">
      <c r="B3" s="492" t="s">
        <v>1071</v>
      </c>
    </row>
    <row r="4" ht="12" customHeight="1" thickBot="1"/>
    <row r="5" spans="2:15" ht="18" customHeight="1" thickTop="1">
      <c r="B5" s="493"/>
      <c r="C5" s="1497" t="s">
        <v>1040</v>
      </c>
      <c r="D5" s="1501" t="s">
        <v>1041</v>
      </c>
      <c r="E5" s="1502"/>
      <c r="F5" s="1502"/>
      <c r="G5" s="1502"/>
      <c r="H5" s="1502"/>
      <c r="I5" s="1503"/>
      <c r="J5" s="1501" t="s">
        <v>1042</v>
      </c>
      <c r="K5" s="1502"/>
      <c r="L5" s="1502"/>
      <c r="M5" s="1502"/>
      <c r="N5" s="1502"/>
      <c r="O5" s="1503"/>
    </row>
    <row r="6" spans="2:15" ht="18" customHeight="1">
      <c r="B6" s="494" t="s">
        <v>893</v>
      </c>
      <c r="C6" s="1498"/>
      <c r="D6" s="495" t="s">
        <v>1043</v>
      </c>
      <c r="E6" s="495" t="s">
        <v>1044</v>
      </c>
      <c r="F6" s="495" t="s">
        <v>1045</v>
      </c>
      <c r="G6" s="495" t="s">
        <v>1045</v>
      </c>
      <c r="H6" s="495" t="s">
        <v>1046</v>
      </c>
      <c r="I6" s="495" t="s">
        <v>1047</v>
      </c>
      <c r="J6" s="495" t="s">
        <v>1072</v>
      </c>
      <c r="K6" s="496">
        <v>30</v>
      </c>
      <c r="L6" s="497">
        <v>90</v>
      </c>
      <c r="M6" s="497">
        <v>150</v>
      </c>
      <c r="N6" s="497">
        <v>200</v>
      </c>
      <c r="O6" s="497">
        <v>250</v>
      </c>
    </row>
    <row r="7" spans="2:15" ht="18" customHeight="1">
      <c r="B7" s="494" t="s">
        <v>1048</v>
      </c>
      <c r="C7" s="1499" t="s">
        <v>1073</v>
      </c>
      <c r="D7" s="499"/>
      <c r="E7" s="499"/>
      <c r="F7" s="499" t="s">
        <v>1049</v>
      </c>
      <c r="G7" s="499" t="s">
        <v>1050</v>
      </c>
      <c r="H7" s="499"/>
      <c r="I7" s="499" t="s">
        <v>1051</v>
      </c>
      <c r="J7" s="499"/>
      <c r="K7" s="500" t="s">
        <v>1074</v>
      </c>
      <c r="L7" s="498" t="s">
        <v>1052</v>
      </c>
      <c r="M7" s="498" t="s">
        <v>1052</v>
      </c>
      <c r="N7" s="498" t="s">
        <v>1052</v>
      </c>
      <c r="O7" s="499"/>
    </row>
    <row r="8" spans="2:15" ht="18" customHeight="1">
      <c r="B8" s="501" t="s">
        <v>1053</v>
      </c>
      <c r="C8" s="1500"/>
      <c r="D8" s="502" t="s">
        <v>1054</v>
      </c>
      <c r="E8" s="502" t="s">
        <v>1055</v>
      </c>
      <c r="F8" s="502" t="s">
        <v>1056</v>
      </c>
      <c r="G8" s="502" t="s">
        <v>1056</v>
      </c>
      <c r="H8" s="502" t="s">
        <v>1054</v>
      </c>
      <c r="I8" s="502" t="s">
        <v>1057</v>
      </c>
      <c r="J8" s="502" t="s">
        <v>1075</v>
      </c>
      <c r="K8" s="503">
        <v>89</v>
      </c>
      <c r="L8" s="504">
        <v>149</v>
      </c>
      <c r="M8" s="504">
        <v>199</v>
      </c>
      <c r="N8" s="504">
        <v>249</v>
      </c>
      <c r="O8" s="502" t="s">
        <v>1058</v>
      </c>
    </row>
    <row r="9" spans="2:15" ht="15" customHeight="1">
      <c r="B9" s="498" t="s">
        <v>1076</v>
      </c>
      <c r="C9" s="505">
        <f>SUM(D9:I9)</f>
        <v>661</v>
      </c>
      <c r="D9" s="506">
        <v>638</v>
      </c>
      <c r="E9" s="506">
        <v>8</v>
      </c>
      <c r="F9" s="506">
        <v>1</v>
      </c>
      <c r="G9" s="506">
        <v>7</v>
      </c>
      <c r="H9" s="506">
        <v>5</v>
      </c>
      <c r="I9" s="506">
        <v>2</v>
      </c>
      <c r="J9" s="506">
        <v>0</v>
      </c>
      <c r="K9" s="506">
        <v>140</v>
      </c>
      <c r="L9" s="506">
        <v>225</v>
      </c>
      <c r="M9" s="506">
        <v>140</v>
      </c>
      <c r="N9" s="506">
        <v>122</v>
      </c>
      <c r="O9" s="507">
        <v>34</v>
      </c>
    </row>
    <row r="10" spans="2:15" ht="15" customHeight="1">
      <c r="B10" s="498" t="s">
        <v>1077</v>
      </c>
      <c r="C10" s="508">
        <f>SUM(D10:I10)</f>
        <v>647</v>
      </c>
      <c r="D10" s="509">
        <v>620</v>
      </c>
      <c r="E10" s="509">
        <v>8</v>
      </c>
      <c r="F10" s="509">
        <v>0</v>
      </c>
      <c r="G10" s="509">
        <v>5</v>
      </c>
      <c r="H10" s="509">
        <v>11</v>
      </c>
      <c r="I10" s="509">
        <v>3</v>
      </c>
      <c r="J10" s="509">
        <v>7</v>
      </c>
      <c r="K10" s="509">
        <v>222</v>
      </c>
      <c r="L10" s="509">
        <v>230</v>
      </c>
      <c r="M10" s="509">
        <v>107</v>
      </c>
      <c r="N10" s="509">
        <v>67</v>
      </c>
      <c r="O10" s="510">
        <v>14</v>
      </c>
    </row>
    <row r="11" spans="2:15" ht="15" customHeight="1">
      <c r="B11" s="498">
        <v>2</v>
      </c>
      <c r="C11" s="508">
        <f>SUM(D11:I11)</f>
        <v>615</v>
      </c>
      <c r="D11" s="509">
        <v>585</v>
      </c>
      <c r="E11" s="509">
        <v>8</v>
      </c>
      <c r="F11" s="509">
        <v>0</v>
      </c>
      <c r="G11" s="509">
        <v>6</v>
      </c>
      <c r="H11" s="509">
        <v>13</v>
      </c>
      <c r="I11" s="509">
        <v>3</v>
      </c>
      <c r="J11" s="509">
        <v>9</v>
      </c>
      <c r="K11" s="509">
        <v>240</v>
      </c>
      <c r="L11" s="509">
        <v>214</v>
      </c>
      <c r="M11" s="509">
        <v>101</v>
      </c>
      <c r="N11" s="509">
        <v>37</v>
      </c>
      <c r="O11" s="510">
        <v>14</v>
      </c>
    </row>
    <row r="12" spans="2:15" ht="15" customHeight="1">
      <c r="B12" s="498">
        <v>3</v>
      </c>
      <c r="C12" s="508">
        <f>SUM(D12:I12)</f>
        <v>566</v>
      </c>
      <c r="D12" s="509">
        <v>535</v>
      </c>
      <c r="E12" s="509">
        <v>7</v>
      </c>
      <c r="F12" s="509">
        <v>0</v>
      </c>
      <c r="G12" s="509">
        <v>5</v>
      </c>
      <c r="H12" s="509">
        <v>16</v>
      </c>
      <c r="I12" s="509">
        <v>3</v>
      </c>
      <c r="J12" s="509">
        <v>12</v>
      </c>
      <c r="K12" s="509">
        <v>238</v>
      </c>
      <c r="L12" s="509">
        <v>213</v>
      </c>
      <c r="M12" s="509">
        <v>68</v>
      </c>
      <c r="N12" s="509">
        <v>22</v>
      </c>
      <c r="O12" s="510">
        <v>13</v>
      </c>
    </row>
    <row r="13" spans="1:15" s="517" customFormat="1" ht="15" customHeight="1">
      <c r="A13" s="511"/>
      <c r="B13" s="512">
        <v>4</v>
      </c>
      <c r="C13" s="513">
        <f>SUM(D13:I13)</f>
        <v>569</v>
      </c>
      <c r="D13" s="514">
        <f aca="true" t="shared" si="0" ref="D13:O13">SUM(D16:D29)</f>
        <v>542</v>
      </c>
      <c r="E13" s="514">
        <f t="shared" si="0"/>
        <v>6</v>
      </c>
      <c r="F13" s="514">
        <f t="shared" si="0"/>
        <v>0</v>
      </c>
      <c r="G13" s="514">
        <f t="shared" si="0"/>
        <v>5</v>
      </c>
      <c r="H13" s="514">
        <f t="shared" si="0"/>
        <v>13</v>
      </c>
      <c r="I13" s="514">
        <f t="shared" si="0"/>
        <v>3</v>
      </c>
      <c r="J13" s="514">
        <f t="shared" si="0"/>
        <v>10</v>
      </c>
      <c r="K13" s="515">
        <f t="shared" si="0"/>
        <v>258</v>
      </c>
      <c r="L13" s="514">
        <f t="shared" si="0"/>
        <v>207</v>
      </c>
      <c r="M13" s="514">
        <f t="shared" si="0"/>
        <v>61</v>
      </c>
      <c r="N13" s="514">
        <f t="shared" si="0"/>
        <v>22</v>
      </c>
      <c r="O13" s="516">
        <f t="shared" si="0"/>
        <v>11</v>
      </c>
    </row>
    <row r="14" spans="1:15" ht="9.75" customHeight="1">
      <c r="A14" s="518"/>
      <c r="B14" s="519"/>
      <c r="C14" s="520"/>
      <c r="D14" s="514"/>
      <c r="E14" s="514"/>
      <c r="F14" s="514"/>
      <c r="G14" s="514"/>
      <c r="H14" s="514"/>
      <c r="I14" s="514"/>
      <c r="J14" s="514"/>
      <c r="K14" s="514"/>
      <c r="L14" s="514"/>
      <c r="M14" s="514"/>
      <c r="N14" s="514"/>
      <c r="O14" s="516"/>
    </row>
    <row r="15" spans="2:15" ht="24" customHeight="1">
      <c r="B15" s="521" t="s">
        <v>1059</v>
      </c>
      <c r="C15" s="522"/>
      <c r="D15" s="523"/>
      <c r="E15" s="523"/>
      <c r="F15" s="523"/>
      <c r="G15" s="523"/>
      <c r="H15" s="523"/>
      <c r="I15" s="523"/>
      <c r="J15" s="523"/>
      <c r="K15" s="523"/>
      <c r="L15" s="523"/>
      <c r="M15" s="523"/>
      <c r="N15" s="523"/>
      <c r="O15" s="524"/>
    </row>
    <row r="16" spans="2:15" ht="13.5" customHeight="1">
      <c r="B16" s="499" t="s">
        <v>1060</v>
      </c>
      <c r="C16" s="508">
        <f aca="true" t="shared" si="1" ref="C16:C29">SUM(D16:I16)</f>
        <v>31</v>
      </c>
      <c r="D16" s="509">
        <v>31</v>
      </c>
      <c r="E16" s="509">
        <v>0</v>
      </c>
      <c r="F16" s="509">
        <v>0</v>
      </c>
      <c r="G16" s="509">
        <v>0</v>
      </c>
      <c r="H16" s="509">
        <v>0</v>
      </c>
      <c r="I16" s="509">
        <v>0</v>
      </c>
      <c r="J16" s="509">
        <v>0</v>
      </c>
      <c r="K16" s="525">
        <v>31</v>
      </c>
      <c r="L16" s="509">
        <v>0</v>
      </c>
      <c r="M16" s="509">
        <v>0</v>
      </c>
      <c r="N16" s="509">
        <v>0</v>
      </c>
      <c r="O16" s="510">
        <v>0</v>
      </c>
    </row>
    <row r="17" spans="2:15" ht="13.5" customHeight="1">
      <c r="B17" s="499" t="s">
        <v>1078</v>
      </c>
      <c r="C17" s="508">
        <f t="shared" si="1"/>
        <v>1</v>
      </c>
      <c r="D17" s="509">
        <v>1</v>
      </c>
      <c r="E17" s="509">
        <v>0</v>
      </c>
      <c r="F17" s="509">
        <v>0</v>
      </c>
      <c r="G17" s="509">
        <v>0</v>
      </c>
      <c r="H17" s="509">
        <v>0</v>
      </c>
      <c r="I17" s="509">
        <v>0</v>
      </c>
      <c r="J17" s="509">
        <v>0</v>
      </c>
      <c r="K17" s="509">
        <v>1</v>
      </c>
      <c r="L17" s="509">
        <v>0</v>
      </c>
      <c r="M17" s="509">
        <v>0</v>
      </c>
      <c r="N17" s="509">
        <v>0</v>
      </c>
      <c r="O17" s="510">
        <v>0</v>
      </c>
    </row>
    <row r="18" spans="2:15" ht="13.5" customHeight="1">
      <c r="B18" s="499" t="s">
        <v>1079</v>
      </c>
      <c r="C18" s="508">
        <f t="shared" si="1"/>
        <v>138</v>
      </c>
      <c r="D18" s="509">
        <v>128</v>
      </c>
      <c r="E18" s="509">
        <v>0</v>
      </c>
      <c r="F18" s="509">
        <v>0</v>
      </c>
      <c r="G18" s="509">
        <v>1</v>
      </c>
      <c r="H18" s="509">
        <v>9</v>
      </c>
      <c r="I18" s="509">
        <v>0</v>
      </c>
      <c r="J18" s="509">
        <v>10</v>
      </c>
      <c r="K18" s="509">
        <v>92</v>
      </c>
      <c r="L18" s="509">
        <v>33</v>
      </c>
      <c r="M18" s="509">
        <v>2</v>
      </c>
      <c r="N18" s="509">
        <v>1</v>
      </c>
      <c r="O18" s="510">
        <v>0</v>
      </c>
    </row>
    <row r="19" spans="2:15" ht="13.5" customHeight="1">
      <c r="B19" s="526" t="s">
        <v>1080</v>
      </c>
      <c r="C19" s="508">
        <f t="shared" si="1"/>
        <v>227</v>
      </c>
      <c r="D19" s="509">
        <v>227</v>
      </c>
      <c r="E19" s="509">
        <v>0</v>
      </c>
      <c r="F19" s="509">
        <v>0</v>
      </c>
      <c r="G19" s="509">
        <v>0</v>
      </c>
      <c r="H19" s="509">
        <v>0</v>
      </c>
      <c r="I19" s="509">
        <v>0</v>
      </c>
      <c r="J19" s="509">
        <v>0</v>
      </c>
      <c r="K19" s="509">
        <v>101</v>
      </c>
      <c r="L19" s="509">
        <v>101</v>
      </c>
      <c r="M19" s="509">
        <v>23</v>
      </c>
      <c r="N19" s="509">
        <v>2</v>
      </c>
      <c r="O19" s="510">
        <v>0</v>
      </c>
    </row>
    <row r="20" spans="2:15" ht="13.5" customHeight="1">
      <c r="B20" s="526" t="s">
        <v>1081</v>
      </c>
      <c r="C20" s="508">
        <f t="shared" si="1"/>
        <v>81</v>
      </c>
      <c r="D20" s="509">
        <v>81</v>
      </c>
      <c r="E20" s="509">
        <v>0</v>
      </c>
      <c r="F20" s="509">
        <v>0</v>
      </c>
      <c r="G20" s="509">
        <v>0</v>
      </c>
      <c r="H20" s="509">
        <v>0</v>
      </c>
      <c r="I20" s="509">
        <v>0</v>
      </c>
      <c r="J20" s="509">
        <v>0</v>
      </c>
      <c r="K20" s="509">
        <v>18</v>
      </c>
      <c r="L20" s="509">
        <v>35</v>
      </c>
      <c r="M20" s="509">
        <v>20</v>
      </c>
      <c r="N20" s="509">
        <v>8</v>
      </c>
      <c r="O20" s="510">
        <v>0</v>
      </c>
    </row>
    <row r="21" spans="2:15" ht="13.5" customHeight="1">
      <c r="B21" s="526" t="s">
        <v>1082</v>
      </c>
      <c r="C21" s="508">
        <f t="shared" si="1"/>
        <v>42</v>
      </c>
      <c r="D21" s="509">
        <v>42</v>
      </c>
      <c r="E21" s="509">
        <v>0</v>
      </c>
      <c r="F21" s="509">
        <v>0</v>
      </c>
      <c r="G21" s="509">
        <v>0</v>
      </c>
      <c r="H21" s="509">
        <v>0</v>
      </c>
      <c r="I21" s="509">
        <v>0</v>
      </c>
      <c r="J21" s="509">
        <v>0</v>
      </c>
      <c r="K21" s="509">
        <v>8</v>
      </c>
      <c r="L21" s="509">
        <v>15</v>
      </c>
      <c r="M21" s="509">
        <v>9</v>
      </c>
      <c r="N21" s="509">
        <v>8</v>
      </c>
      <c r="O21" s="510">
        <v>2</v>
      </c>
    </row>
    <row r="22" spans="2:15" ht="13.5" customHeight="1">
      <c r="B22" s="526" t="s">
        <v>1083</v>
      </c>
      <c r="C22" s="508">
        <f t="shared" si="1"/>
        <v>26</v>
      </c>
      <c r="D22" s="509">
        <v>24</v>
      </c>
      <c r="E22" s="509">
        <v>1</v>
      </c>
      <c r="F22" s="509">
        <v>0</v>
      </c>
      <c r="G22" s="509">
        <v>1</v>
      </c>
      <c r="H22" s="509">
        <v>0</v>
      </c>
      <c r="I22" s="509">
        <v>0</v>
      </c>
      <c r="J22" s="509">
        <v>0</v>
      </c>
      <c r="K22" s="509">
        <v>0</v>
      </c>
      <c r="L22" s="509">
        <v>19</v>
      </c>
      <c r="M22" s="509">
        <v>5</v>
      </c>
      <c r="N22" s="509">
        <v>1</v>
      </c>
      <c r="O22" s="510">
        <v>1</v>
      </c>
    </row>
    <row r="23" spans="2:15" ht="13.5" customHeight="1">
      <c r="B23" s="526" t="s">
        <v>1084</v>
      </c>
      <c r="C23" s="508">
        <f t="shared" si="1"/>
        <v>1</v>
      </c>
      <c r="D23" s="509">
        <v>1</v>
      </c>
      <c r="E23" s="509">
        <v>0</v>
      </c>
      <c r="F23" s="509">
        <v>0</v>
      </c>
      <c r="G23" s="509">
        <v>0</v>
      </c>
      <c r="H23" s="509">
        <v>0</v>
      </c>
      <c r="I23" s="509">
        <v>0</v>
      </c>
      <c r="J23" s="509">
        <v>0</v>
      </c>
      <c r="K23" s="509">
        <v>0</v>
      </c>
      <c r="L23" s="509">
        <v>0</v>
      </c>
      <c r="M23" s="509">
        <v>0</v>
      </c>
      <c r="N23" s="509">
        <v>0</v>
      </c>
      <c r="O23" s="510">
        <v>1</v>
      </c>
    </row>
    <row r="24" spans="2:15" ht="13.5" customHeight="1">
      <c r="B24" s="526" t="s">
        <v>1085</v>
      </c>
      <c r="C24" s="508">
        <f t="shared" si="1"/>
        <v>3</v>
      </c>
      <c r="D24" s="509">
        <v>3</v>
      </c>
      <c r="E24" s="509">
        <v>0</v>
      </c>
      <c r="F24" s="509">
        <v>0</v>
      </c>
      <c r="G24" s="509">
        <v>0</v>
      </c>
      <c r="H24" s="509">
        <v>0</v>
      </c>
      <c r="I24" s="509">
        <v>0</v>
      </c>
      <c r="J24" s="509">
        <v>0</v>
      </c>
      <c r="K24" s="509">
        <v>0</v>
      </c>
      <c r="L24" s="509">
        <v>1</v>
      </c>
      <c r="M24" s="509">
        <v>0</v>
      </c>
      <c r="N24" s="509">
        <v>0</v>
      </c>
      <c r="O24" s="510">
        <v>2</v>
      </c>
    </row>
    <row r="25" spans="2:15" ht="13.5" customHeight="1">
      <c r="B25" s="526" t="s">
        <v>1086</v>
      </c>
      <c r="C25" s="508">
        <f t="shared" si="1"/>
        <v>2</v>
      </c>
      <c r="D25" s="509">
        <v>0</v>
      </c>
      <c r="E25" s="509">
        <v>2</v>
      </c>
      <c r="F25" s="509">
        <v>0</v>
      </c>
      <c r="G25" s="509">
        <v>0</v>
      </c>
      <c r="H25" s="509">
        <v>0</v>
      </c>
      <c r="I25" s="509">
        <v>0</v>
      </c>
      <c r="J25" s="509">
        <v>0</v>
      </c>
      <c r="K25" s="509">
        <v>0</v>
      </c>
      <c r="L25" s="509">
        <v>0</v>
      </c>
      <c r="M25" s="509">
        <v>0</v>
      </c>
      <c r="N25" s="509">
        <v>1</v>
      </c>
      <c r="O25" s="510">
        <v>1</v>
      </c>
    </row>
    <row r="26" spans="2:15" ht="13.5" customHeight="1">
      <c r="B26" s="526" t="s">
        <v>1087</v>
      </c>
      <c r="C26" s="508">
        <f t="shared" si="1"/>
        <v>2</v>
      </c>
      <c r="D26" s="509">
        <v>0</v>
      </c>
      <c r="E26" s="509">
        <v>1</v>
      </c>
      <c r="F26" s="509">
        <v>0</v>
      </c>
      <c r="G26" s="509">
        <v>0</v>
      </c>
      <c r="H26" s="509">
        <v>0</v>
      </c>
      <c r="I26" s="509">
        <v>1</v>
      </c>
      <c r="J26" s="509">
        <v>0</v>
      </c>
      <c r="K26" s="509">
        <v>1</v>
      </c>
      <c r="L26" s="509">
        <v>0</v>
      </c>
      <c r="M26" s="509">
        <v>0</v>
      </c>
      <c r="N26" s="509">
        <v>0</v>
      </c>
      <c r="O26" s="510">
        <v>1</v>
      </c>
    </row>
    <row r="27" spans="2:15" ht="13.5" customHeight="1">
      <c r="B27" s="526" t="s">
        <v>1088</v>
      </c>
      <c r="C27" s="508">
        <f t="shared" si="1"/>
        <v>2</v>
      </c>
      <c r="D27" s="509">
        <v>0</v>
      </c>
      <c r="E27" s="509">
        <v>1</v>
      </c>
      <c r="F27" s="509">
        <v>0</v>
      </c>
      <c r="G27" s="509">
        <v>0</v>
      </c>
      <c r="H27" s="509">
        <v>0</v>
      </c>
      <c r="I27" s="509">
        <v>1</v>
      </c>
      <c r="J27" s="509">
        <v>0</v>
      </c>
      <c r="K27" s="509">
        <v>0</v>
      </c>
      <c r="L27" s="509">
        <v>1</v>
      </c>
      <c r="M27" s="509">
        <v>0</v>
      </c>
      <c r="N27" s="509">
        <v>0</v>
      </c>
      <c r="O27" s="510">
        <v>1</v>
      </c>
    </row>
    <row r="28" spans="2:15" ht="13.5" customHeight="1">
      <c r="B28" s="499" t="s">
        <v>1061</v>
      </c>
      <c r="C28" s="508">
        <f t="shared" si="1"/>
        <v>10</v>
      </c>
      <c r="D28" s="509">
        <v>4</v>
      </c>
      <c r="E28" s="509">
        <v>1</v>
      </c>
      <c r="F28" s="509">
        <v>0</v>
      </c>
      <c r="G28" s="509">
        <v>2</v>
      </c>
      <c r="H28" s="509">
        <v>3</v>
      </c>
      <c r="I28" s="509">
        <v>0</v>
      </c>
      <c r="J28" s="509">
        <v>0</v>
      </c>
      <c r="K28" s="509">
        <v>5</v>
      </c>
      <c r="L28" s="509">
        <v>2</v>
      </c>
      <c r="M28" s="509">
        <v>2</v>
      </c>
      <c r="N28" s="509">
        <v>1</v>
      </c>
      <c r="O28" s="510">
        <v>0</v>
      </c>
    </row>
    <row r="29" spans="2:15" ht="13.5" customHeight="1">
      <c r="B29" s="499" t="s">
        <v>1062</v>
      </c>
      <c r="C29" s="508">
        <f t="shared" si="1"/>
        <v>3</v>
      </c>
      <c r="D29" s="509">
        <v>0</v>
      </c>
      <c r="E29" s="509">
        <v>0</v>
      </c>
      <c r="F29" s="509">
        <v>0</v>
      </c>
      <c r="G29" s="509">
        <v>1</v>
      </c>
      <c r="H29" s="509">
        <v>1</v>
      </c>
      <c r="I29" s="509">
        <v>1</v>
      </c>
      <c r="J29" s="509">
        <v>0</v>
      </c>
      <c r="K29" s="509">
        <v>1</v>
      </c>
      <c r="L29" s="509">
        <v>0</v>
      </c>
      <c r="M29" s="509">
        <v>0</v>
      </c>
      <c r="N29" s="509">
        <v>0</v>
      </c>
      <c r="O29" s="510">
        <v>2</v>
      </c>
    </row>
    <row r="30" spans="2:15" ht="9.75" customHeight="1">
      <c r="B30" s="499"/>
      <c r="C30" s="508"/>
      <c r="D30" s="509"/>
      <c r="E30" s="509"/>
      <c r="F30" s="509"/>
      <c r="G30" s="509"/>
      <c r="H30" s="509"/>
      <c r="I30" s="509"/>
      <c r="J30" s="509"/>
      <c r="K30" s="509"/>
      <c r="L30" s="509"/>
      <c r="M30" s="509"/>
      <c r="N30" s="509"/>
      <c r="O30" s="510"/>
    </row>
    <row r="31" spans="2:15" ht="19.5" customHeight="1">
      <c r="B31" s="521" t="s">
        <v>1063</v>
      </c>
      <c r="C31" s="508"/>
      <c r="D31" s="509"/>
      <c r="E31" s="509"/>
      <c r="F31" s="509"/>
      <c r="G31" s="509"/>
      <c r="H31" s="509"/>
      <c r="I31" s="509"/>
      <c r="J31" s="509"/>
      <c r="K31" s="509"/>
      <c r="L31" s="509"/>
      <c r="M31" s="509"/>
      <c r="N31" s="509"/>
      <c r="O31" s="510"/>
    </row>
    <row r="32" spans="2:15" ht="13.5" customHeight="1">
      <c r="B32" s="499" t="s">
        <v>1089</v>
      </c>
      <c r="C32" s="508">
        <f aca="true" t="shared" si="2" ref="C32:C40">SUM(D32:I32)</f>
        <v>58</v>
      </c>
      <c r="D32" s="509">
        <v>56</v>
      </c>
      <c r="E32" s="509">
        <v>1</v>
      </c>
      <c r="F32" s="509"/>
      <c r="G32" s="509">
        <v>1</v>
      </c>
      <c r="H32" s="509">
        <v>0</v>
      </c>
      <c r="I32" s="509">
        <v>0</v>
      </c>
      <c r="J32" s="509">
        <v>0</v>
      </c>
      <c r="K32" s="509">
        <v>38</v>
      </c>
      <c r="L32" s="509">
        <v>9</v>
      </c>
      <c r="M32" s="509">
        <v>7</v>
      </c>
      <c r="N32" s="509">
        <v>4</v>
      </c>
      <c r="O32" s="510">
        <v>0</v>
      </c>
    </row>
    <row r="33" spans="2:15" ht="13.5" customHeight="1">
      <c r="B33" s="499" t="s">
        <v>1090</v>
      </c>
      <c r="C33" s="508">
        <f t="shared" si="2"/>
        <v>8</v>
      </c>
      <c r="D33" s="509">
        <v>7</v>
      </c>
      <c r="E33" s="509">
        <v>0</v>
      </c>
      <c r="F33" s="509">
        <v>0</v>
      </c>
      <c r="G33" s="509">
        <v>0</v>
      </c>
      <c r="H33" s="509">
        <v>1</v>
      </c>
      <c r="I33" s="509">
        <v>0</v>
      </c>
      <c r="J33" s="509">
        <v>0</v>
      </c>
      <c r="K33" s="509">
        <v>6</v>
      </c>
      <c r="L33" s="509">
        <v>1</v>
      </c>
      <c r="M33" s="509">
        <v>0</v>
      </c>
      <c r="N33" s="509">
        <v>1</v>
      </c>
      <c r="O33" s="510">
        <v>0</v>
      </c>
    </row>
    <row r="34" spans="2:15" ht="13.5" customHeight="1">
      <c r="B34" s="499" t="s">
        <v>1064</v>
      </c>
      <c r="C34" s="508">
        <f t="shared" si="2"/>
        <v>104</v>
      </c>
      <c r="D34" s="509">
        <v>101</v>
      </c>
      <c r="E34" s="509">
        <v>3</v>
      </c>
      <c r="F34" s="509">
        <v>0</v>
      </c>
      <c r="G34" s="509">
        <v>0</v>
      </c>
      <c r="H34" s="509">
        <v>0</v>
      </c>
      <c r="I34" s="509">
        <v>0</v>
      </c>
      <c r="J34" s="509">
        <v>0</v>
      </c>
      <c r="K34" s="509">
        <v>37</v>
      </c>
      <c r="L34" s="509">
        <v>38</v>
      </c>
      <c r="M34" s="509">
        <v>24</v>
      </c>
      <c r="N34" s="509">
        <v>2</v>
      </c>
      <c r="O34" s="510">
        <v>3</v>
      </c>
    </row>
    <row r="35" spans="2:15" ht="13.5" customHeight="1">
      <c r="B35" s="499" t="s">
        <v>1065</v>
      </c>
      <c r="C35" s="508">
        <f t="shared" si="2"/>
        <v>112</v>
      </c>
      <c r="D35" s="509">
        <v>110</v>
      </c>
      <c r="E35" s="509">
        <v>0</v>
      </c>
      <c r="F35" s="509">
        <v>0</v>
      </c>
      <c r="G35" s="509">
        <v>1</v>
      </c>
      <c r="H35" s="509">
        <v>1</v>
      </c>
      <c r="I35" s="509">
        <v>0</v>
      </c>
      <c r="J35" s="509">
        <v>0</v>
      </c>
      <c r="K35" s="509">
        <v>46</v>
      </c>
      <c r="L35" s="509">
        <v>36</v>
      </c>
      <c r="M35" s="509">
        <v>16</v>
      </c>
      <c r="N35" s="509">
        <v>11</v>
      </c>
      <c r="O35" s="510">
        <v>3</v>
      </c>
    </row>
    <row r="36" spans="2:15" ht="13.5" customHeight="1">
      <c r="B36" s="499" t="s">
        <v>1066</v>
      </c>
      <c r="C36" s="508">
        <f t="shared" si="2"/>
        <v>48</v>
      </c>
      <c r="D36" s="509">
        <v>43</v>
      </c>
      <c r="E36" s="509">
        <v>1</v>
      </c>
      <c r="F36" s="509">
        <v>0</v>
      </c>
      <c r="G36" s="509">
        <v>0</v>
      </c>
      <c r="H36" s="509">
        <v>2</v>
      </c>
      <c r="I36" s="509">
        <v>2</v>
      </c>
      <c r="J36" s="509">
        <v>2</v>
      </c>
      <c r="K36" s="509">
        <v>30</v>
      </c>
      <c r="L36" s="509">
        <v>12</v>
      </c>
      <c r="M36" s="509">
        <v>2</v>
      </c>
      <c r="N36" s="509">
        <v>1</v>
      </c>
      <c r="O36" s="510">
        <v>1</v>
      </c>
    </row>
    <row r="37" spans="2:15" ht="13.5" customHeight="1">
      <c r="B37" s="499" t="s">
        <v>1067</v>
      </c>
      <c r="C37" s="508">
        <f t="shared" si="2"/>
        <v>42</v>
      </c>
      <c r="D37" s="509">
        <v>40</v>
      </c>
      <c r="E37" s="509">
        <v>0</v>
      </c>
      <c r="F37" s="509">
        <v>0</v>
      </c>
      <c r="G37" s="509">
        <v>0</v>
      </c>
      <c r="H37" s="509">
        <v>2</v>
      </c>
      <c r="I37" s="509">
        <v>0</v>
      </c>
      <c r="J37" s="509">
        <v>1</v>
      </c>
      <c r="K37" s="509">
        <v>20</v>
      </c>
      <c r="L37" s="509">
        <v>20</v>
      </c>
      <c r="M37" s="509">
        <v>1</v>
      </c>
      <c r="N37" s="509">
        <v>0</v>
      </c>
      <c r="O37" s="510">
        <v>0</v>
      </c>
    </row>
    <row r="38" spans="2:15" ht="13.5" customHeight="1">
      <c r="B38" s="499" t="s">
        <v>1068</v>
      </c>
      <c r="C38" s="508">
        <f t="shared" si="2"/>
        <v>61</v>
      </c>
      <c r="D38" s="509">
        <v>56</v>
      </c>
      <c r="E38" s="509">
        <v>1</v>
      </c>
      <c r="F38" s="509">
        <v>0</v>
      </c>
      <c r="G38" s="509">
        <v>0</v>
      </c>
      <c r="H38" s="509">
        <v>3</v>
      </c>
      <c r="I38" s="509">
        <v>1</v>
      </c>
      <c r="J38" s="509">
        <v>3</v>
      </c>
      <c r="K38" s="509">
        <v>21</v>
      </c>
      <c r="L38" s="509">
        <v>28</v>
      </c>
      <c r="M38" s="509">
        <v>5</v>
      </c>
      <c r="N38" s="509">
        <v>1</v>
      </c>
      <c r="O38" s="510">
        <v>3</v>
      </c>
    </row>
    <row r="39" spans="2:15" ht="13.5" customHeight="1">
      <c r="B39" s="499" t="s">
        <v>1069</v>
      </c>
      <c r="C39" s="508">
        <f t="shared" si="2"/>
        <v>37</v>
      </c>
      <c r="D39" s="509">
        <v>36</v>
      </c>
      <c r="E39" s="509">
        <v>0</v>
      </c>
      <c r="F39" s="509">
        <v>0</v>
      </c>
      <c r="G39" s="509">
        <v>1</v>
      </c>
      <c r="H39" s="509">
        <v>0</v>
      </c>
      <c r="I39" s="509">
        <v>0</v>
      </c>
      <c r="J39" s="509">
        <v>1</v>
      </c>
      <c r="K39" s="509">
        <v>18</v>
      </c>
      <c r="L39" s="509">
        <v>16</v>
      </c>
      <c r="M39" s="509">
        <v>2</v>
      </c>
      <c r="N39" s="509">
        <v>0</v>
      </c>
      <c r="O39" s="510">
        <v>0</v>
      </c>
    </row>
    <row r="40" spans="2:15" ht="13.5" customHeight="1">
      <c r="B40" s="502" t="s">
        <v>1070</v>
      </c>
      <c r="C40" s="527">
        <f t="shared" si="2"/>
        <v>99</v>
      </c>
      <c r="D40" s="528">
        <v>93</v>
      </c>
      <c r="E40" s="528">
        <v>0</v>
      </c>
      <c r="F40" s="528">
        <v>0</v>
      </c>
      <c r="G40" s="528">
        <v>2</v>
      </c>
      <c r="H40" s="528">
        <v>4</v>
      </c>
      <c r="I40" s="528">
        <v>0</v>
      </c>
      <c r="J40" s="528">
        <v>3</v>
      </c>
      <c r="K40" s="528">
        <v>42</v>
      </c>
      <c r="L40" s="528">
        <v>47</v>
      </c>
      <c r="M40" s="528">
        <v>4</v>
      </c>
      <c r="N40" s="528">
        <v>2</v>
      </c>
      <c r="O40" s="529">
        <v>1</v>
      </c>
    </row>
    <row r="41" spans="2:15" ht="13.5" customHeight="1">
      <c r="B41" s="530" t="s">
        <v>1091</v>
      </c>
      <c r="C41" s="530"/>
      <c r="D41" s="530"/>
      <c r="E41" s="530"/>
      <c r="F41" s="530"/>
      <c r="G41" s="530"/>
      <c r="H41" s="530"/>
      <c r="I41" s="530"/>
      <c r="J41" s="530"/>
      <c r="K41" s="531"/>
      <c r="L41" s="531"/>
      <c r="M41" s="531"/>
      <c r="N41" s="531"/>
      <c r="O41" s="531"/>
    </row>
    <row r="42" ht="12">
      <c r="B42" s="491" t="s">
        <v>1092</v>
      </c>
    </row>
  </sheetData>
  <mergeCells count="4">
    <mergeCell ref="C5:C6"/>
    <mergeCell ref="C7:C8"/>
    <mergeCell ref="D5:I5"/>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4.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9.00390625" defaultRowHeight="15" customHeight="1"/>
  <cols>
    <col min="1" max="1" width="2.625" style="532" customWidth="1"/>
    <col min="2" max="2" width="3.125" style="532" customWidth="1"/>
    <col min="3" max="3" width="14.625" style="532" customWidth="1"/>
    <col min="4" max="9" width="9.625" style="532" customWidth="1"/>
    <col min="10" max="16384" width="9.00390625" style="532" customWidth="1"/>
  </cols>
  <sheetData>
    <row r="1" ht="12" customHeight="1"/>
    <row r="2" spans="1:2" ht="15" customHeight="1">
      <c r="A2" s="533"/>
      <c r="B2" s="533" t="s">
        <v>1119</v>
      </c>
    </row>
    <row r="3" spans="1:9" ht="12" customHeight="1" thickBot="1">
      <c r="A3" s="533"/>
      <c r="I3" s="534" t="s">
        <v>1094</v>
      </c>
    </row>
    <row r="4" spans="1:9" ht="21" customHeight="1" thickTop="1">
      <c r="A4" s="533"/>
      <c r="B4" s="1507" t="s">
        <v>1095</v>
      </c>
      <c r="C4" s="1507"/>
      <c r="D4" s="535" t="s">
        <v>1096</v>
      </c>
      <c r="E4" s="535" t="s">
        <v>1097</v>
      </c>
      <c r="F4" s="536">
        <v>2</v>
      </c>
      <c r="G4" s="537">
        <v>3</v>
      </c>
      <c r="H4" s="537">
        <v>4</v>
      </c>
      <c r="I4" s="537">
        <v>5</v>
      </c>
    </row>
    <row r="5" spans="2:9" s="538" customFormat="1" ht="15" customHeight="1">
      <c r="B5" s="1506" t="s">
        <v>850</v>
      </c>
      <c r="C5" s="1506"/>
      <c r="D5" s="539">
        <f aca="true" t="shared" si="0" ref="D5:I5">D6+D17+D21+D25</f>
        <v>8091.499999999999</v>
      </c>
      <c r="E5" s="540">
        <f t="shared" si="0"/>
        <v>10264.099999999999</v>
      </c>
      <c r="F5" s="540">
        <f t="shared" si="0"/>
        <v>8676.900000000001</v>
      </c>
      <c r="G5" s="540">
        <f t="shared" si="0"/>
        <v>10826.5</v>
      </c>
      <c r="H5" s="540">
        <f t="shared" si="0"/>
        <v>9955</v>
      </c>
      <c r="I5" s="541">
        <f t="shared" si="0"/>
        <v>10494.6</v>
      </c>
    </row>
    <row r="6" spans="2:9" ht="15" customHeight="1">
      <c r="B6" s="1508" t="s">
        <v>1098</v>
      </c>
      <c r="C6" s="1508"/>
      <c r="D6" s="542">
        <f aca="true" t="shared" si="1" ref="D6:I6">SUM(D7:D16)</f>
        <v>3425.3</v>
      </c>
      <c r="E6" s="543">
        <f t="shared" si="1"/>
        <v>4441.9</v>
      </c>
      <c r="F6" s="543">
        <f t="shared" si="1"/>
        <v>4122.2</v>
      </c>
      <c r="G6" s="543">
        <f t="shared" si="1"/>
        <v>6124.6</v>
      </c>
      <c r="H6" s="543">
        <f t="shared" si="1"/>
        <v>3556.9999999999995</v>
      </c>
      <c r="I6" s="544">
        <f t="shared" si="1"/>
        <v>3281.4</v>
      </c>
    </row>
    <row r="7" spans="2:9" ht="15" customHeight="1">
      <c r="B7" s="545"/>
      <c r="C7" s="546" t="s">
        <v>1099</v>
      </c>
      <c r="D7" s="542">
        <v>431.8</v>
      </c>
      <c r="E7" s="543">
        <v>283</v>
      </c>
      <c r="F7" s="543">
        <v>306.5</v>
      </c>
      <c r="G7" s="543">
        <v>393</v>
      </c>
      <c r="H7" s="543">
        <v>371.9</v>
      </c>
      <c r="I7" s="544">
        <v>391.3</v>
      </c>
    </row>
    <row r="8" spans="2:9" ht="15" customHeight="1">
      <c r="B8" s="547"/>
      <c r="C8" s="548" t="s">
        <v>1100</v>
      </c>
      <c r="D8" s="542">
        <v>83.5</v>
      </c>
      <c r="E8" s="543">
        <v>138.7</v>
      </c>
      <c r="F8" s="543">
        <v>129.1</v>
      </c>
      <c r="G8" s="543">
        <v>136.1</v>
      </c>
      <c r="H8" s="543">
        <v>195.8</v>
      </c>
      <c r="I8" s="544">
        <v>254.9</v>
      </c>
    </row>
    <row r="9" spans="2:9" ht="15" customHeight="1">
      <c r="B9" s="547"/>
      <c r="C9" s="548" t="s">
        <v>1101</v>
      </c>
      <c r="D9" s="542">
        <v>266.3</v>
      </c>
      <c r="E9" s="543">
        <v>257.3</v>
      </c>
      <c r="F9" s="543">
        <v>258</v>
      </c>
      <c r="G9" s="543">
        <v>248.8</v>
      </c>
      <c r="H9" s="543">
        <v>289.4</v>
      </c>
      <c r="I9" s="544">
        <v>346.5</v>
      </c>
    </row>
    <row r="10" spans="2:9" ht="15" customHeight="1">
      <c r="B10" s="547"/>
      <c r="C10" s="548" t="s">
        <v>1102</v>
      </c>
      <c r="D10" s="542">
        <v>502.9</v>
      </c>
      <c r="E10" s="543">
        <v>709.8</v>
      </c>
      <c r="F10" s="543">
        <v>492.3</v>
      </c>
      <c r="G10" s="543">
        <v>202.7</v>
      </c>
      <c r="H10" s="543">
        <v>123.8</v>
      </c>
      <c r="I10" s="544">
        <v>85.2</v>
      </c>
    </row>
    <row r="11" spans="2:9" ht="15" customHeight="1">
      <c r="B11" s="547"/>
      <c r="C11" s="548" t="s">
        <v>1103</v>
      </c>
      <c r="D11" s="542">
        <v>558.6</v>
      </c>
      <c r="E11" s="543">
        <v>1100.1</v>
      </c>
      <c r="F11" s="543">
        <v>730.6</v>
      </c>
      <c r="G11" s="543">
        <v>1446</v>
      </c>
      <c r="H11" s="543">
        <v>1028.3</v>
      </c>
      <c r="I11" s="544">
        <v>788.4</v>
      </c>
    </row>
    <row r="12" spans="2:9" ht="15" customHeight="1">
      <c r="B12" s="547"/>
      <c r="C12" s="548" t="s">
        <v>1104</v>
      </c>
      <c r="D12" s="542">
        <v>203.7</v>
      </c>
      <c r="E12" s="543">
        <v>176.4</v>
      </c>
      <c r="F12" s="543">
        <v>141.2</v>
      </c>
      <c r="G12" s="543">
        <v>107.7</v>
      </c>
      <c r="H12" s="543">
        <v>104.4</v>
      </c>
      <c r="I12" s="544">
        <v>112.3</v>
      </c>
    </row>
    <row r="13" spans="2:9" ht="15" customHeight="1">
      <c r="B13" s="547"/>
      <c r="C13" s="548" t="s">
        <v>1105</v>
      </c>
      <c r="D13" s="542">
        <v>58.5</v>
      </c>
      <c r="E13" s="543">
        <v>36.3</v>
      </c>
      <c r="F13" s="543">
        <v>23.9</v>
      </c>
      <c r="G13" s="543">
        <v>26.8</v>
      </c>
      <c r="H13" s="543">
        <v>31.1</v>
      </c>
      <c r="I13" s="544">
        <v>41.5</v>
      </c>
    </row>
    <row r="14" spans="2:9" ht="15" customHeight="1">
      <c r="B14" s="547"/>
      <c r="C14" s="548" t="s">
        <v>1106</v>
      </c>
      <c r="D14" s="542">
        <v>54</v>
      </c>
      <c r="E14" s="543">
        <v>82.7</v>
      </c>
      <c r="F14" s="543">
        <v>159.1</v>
      </c>
      <c r="G14" s="543">
        <v>200.6</v>
      </c>
      <c r="H14" s="543">
        <v>161.5</v>
      </c>
      <c r="I14" s="544">
        <v>76.3</v>
      </c>
    </row>
    <row r="15" spans="2:9" ht="15" customHeight="1">
      <c r="B15" s="547"/>
      <c r="C15" s="548" t="s">
        <v>1107</v>
      </c>
      <c r="D15" s="542">
        <v>96</v>
      </c>
      <c r="E15" s="543">
        <v>119.6</v>
      </c>
      <c r="F15" s="543">
        <v>86.2</v>
      </c>
      <c r="G15" s="543">
        <v>108.5</v>
      </c>
      <c r="H15" s="543">
        <v>138.7</v>
      </c>
      <c r="I15" s="544">
        <v>102.9</v>
      </c>
    </row>
    <row r="16" spans="2:9" ht="15" customHeight="1">
      <c r="B16" s="547"/>
      <c r="C16" s="548" t="s">
        <v>820</v>
      </c>
      <c r="D16" s="542">
        <v>1170</v>
      </c>
      <c r="E16" s="543">
        <v>1538</v>
      </c>
      <c r="F16" s="543">
        <v>1795.3</v>
      </c>
      <c r="G16" s="543">
        <v>3254.4</v>
      </c>
      <c r="H16" s="543">
        <v>1112.1</v>
      </c>
      <c r="I16" s="544">
        <v>1082.1</v>
      </c>
    </row>
    <row r="17" spans="2:9" ht="15" customHeight="1">
      <c r="B17" s="1504" t="s">
        <v>1108</v>
      </c>
      <c r="C17" s="1505"/>
      <c r="D17" s="542">
        <f aca="true" t="shared" si="2" ref="D17:I17">SUM(D18:D20)</f>
        <v>285.2</v>
      </c>
      <c r="E17" s="543">
        <f t="shared" si="2"/>
        <v>369.4</v>
      </c>
      <c r="F17" s="543">
        <f t="shared" si="2"/>
        <v>387.29999999999995</v>
      </c>
      <c r="G17" s="543">
        <f t="shared" si="2"/>
        <v>317.8</v>
      </c>
      <c r="H17" s="543">
        <f t="shared" si="2"/>
        <v>307</v>
      </c>
      <c r="I17" s="544">
        <f t="shared" si="2"/>
        <v>319.1</v>
      </c>
    </row>
    <row r="18" spans="2:9" ht="15" customHeight="1">
      <c r="B18" s="547"/>
      <c r="C18" s="548" t="s">
        <v>1109</v>
      </c>
      <c r="D18" s="542">
        <v>16.6</v>
      </c>
      <c r="E18" s="543">
        <v>21.2</v>
      </c>
      <c r="F18" s="543">
        <v>18</v>
      </c>
      <c r="G18" s="543">
        <v>15.6</v>
      </c>
      <c r="H18" s="543">
        <v>11.8</v>
      </c>
      <c r="I18" s="544">
        <v>9.2</v>
      </c>
    </row>
    <row r="19" spans="2:9" ht="15" customHeight="1">
      <c r="B19" s="547"/>
      <c r="C19" s="548" t="s">
        <v>1110</v>
      </c>
      <c r="D19" s="542">
        <v>93.1</v>
      </c>
      <c r="E19" s="543">
        <v>134.3</v>
      </c>
      <c r="F19" s="543">
        <v>160.7</v>
      </c>
      <c r="G19" s="543">
        <v>119.4</v>
      </c>
      <c r="H19" s="543">
        <v>124.2</v>
      </c>
      <c r="I19" s="544">
        <v>95.7</v>
      </c>
    </row>
    <row r="20" spans="2:9" ht="15" customHeight="1">
      <c r="B20" s="547"/>
      <c r="C20" s="548" t="s">
        <v>820</v>
      </c>
      <c r="D20" s="542">
        <v>175.5</v>
      </c>
      <c r="E20" s="543">
        <v>213.9</v>
      </c>
      <c r="F20" s="543">
        <v>208.6</v>
      </c>
      <c r="G20" s="543">
        <v>182.8</v>
      </c>
      <c r="H20" s="543">
        <v>171</v>
      </c>
      <c r="I20" s="544">
        <v>214.2</v>
      </c>
    </row>
    <row r="21" spans="2:9" ht="15" customHeight="1">
      <c r="B21" s="1504" t="s">
        <v>1111</v>
      </c>
      <c r="C21" s="1505"/>
      <c r="D21" s="542">
        <f aca="true" t="shared" si="3" ref="D21:I21">SUM(D22:D24)</f>
        <v>4363.599999999999</v>
      </c>
      <c r="E21" s="543">
        <f t="shared" si="3"/>
        <v>5434.5</v>
      </c>
      <c r="F21" s="543">
        <f t="shared" si="3"/>
        <v>4151.400000000001</v>
      </c>
      <c r="G21" s="543">
        <f t="shared" si="3"/>
        <v>4372.6</v>
      </c>
      <c r="H21" s="543">
        <f t="shared" si="3"/>
        <v>6076.299999999999</v>
      </c>
      <c r="I21" s="544">
        <f t="shared" si="3"/>
        <v>6877.1</v>
      </c>
    </row>
    <row r="22" spans="2:9" ht="15" customHeight="1">
      <c r="B22" s="547"/>
      <c r="C22" s="548" t="s">
        <v>1112</v>
      </c>
      <c r="D22" s="542">
        <v>3463.2</v>
      </c>
      <c r="E22" s="543">
        <v>4050.1</v>
      </c>
      <c r="F22" s="543">
        <v>2928.6</v>
      </c>
      <c r="G22" s="543">
        <v>3151.9</v>
      </c>
      <c r="H22" s="543">
        <v>5013.9</v>
      </c>
      <c r="I22" s="544">
        <v>5960.8</v>
      </c>
    </row>
    <row r="23" spans="2:9" ht="15" customHeight="1">
      <c r="B23" s="547"/>
      <c r="C23" s="548" t="s">
        <v>1113</v>
      </c>
      <c r="D23" s="542">
        <v>670.4</v>
      </c>
      <c r="E23" s="543">
        <v>1141.3</v>
      </c>
      <c r="F23" s="543">
        <v>1033.7</v>
      </c>
      <c r="G23" s="543">
        <v>1062.9</v>
      </c>
      <c r="H23" s="543">
        <v>865.9</v>
      </c>
      <c r="I23" s="544">
        <v>631.3</v>
      </c>
    </row>
    <row r="24" spans="2:9" ht="15" customHeight="1">
      <c r="B24" s="547"/>
      <c r="C24" s="548" t="s">
        <v>820</v>
      </c>
      <c r="D24" s="542">
        <v>230</v>
      </c>
      <c r="E24" s="543">
        <v>243.1</v>
      </c>
      <c r="F24" s="543">
        <v>189.1</v>
      </c>
      <c r="G24" s="543">
        <v>157.8</v>
      </c>
      <c r="H24" s="543">
        <v>196.5</v>
      </c>
      <c r="I24" s="544">
        <v>285</v>
      </c>
    </row>
    <row r="25" spans="2:9" ht="15" customHeight="1">
      <c r="B25" s="1504" t="s">
        <v>1114</v>
      </c>
      <c r="C25" s="1505"/>
      <c r="D25" s="542">
        <f aca="true" t="shared" si="4" ref="D25:I25">SUM(D26:D28)</f>
        <v>17.4</v>
      </c>
      <c r="E25" s="543">
        <f t="shared" si="4"/>
        <v>18.3</v>
      </c>
      <c r="F25" s="543">
        <f t="shared" si="4"/>
        <v>16</v>
      </c>
      <c r="G25" s="543">
        <f t="shared" si="4"/>
        <v>11.5</v>
      </c>
      <c r="H25" s="543">
        <f t="shared" si="4"/>
        <v>14.7</v>
      </c>
      <c r="I25" s="544">
        <f t="shared" si="4"/>
        <v>17</v>
      </c>
    </row>
    <row r="26" spans="2:9" ht="15" customHeight="1">
      <c r="B26" s="545"/>
      <c r="C26" s="546" t="s">
        <v>1115</v>
      </c>
      <c r="D26" s="542">
        <v>1.2</v>
      </c>
      <c r="E26" s="543">
        <v>2.4</v>
      </c>
      <c r="F26" s="543">
        <v>0.9</v>
      </c>
      <c r="G26" s="543">
        <v>1.3</v>
      </c>
      <c r="H26" s="543">
        <v>1.7</v>
      </c>
      <c r="I26" s="544">
        <v>0.3</v>
      </c>
    </row>
    <row r="27" spans="2:9" ht="15" customHeight="1">
      <c r="B27" s="545"/>
      <c r="C27" s="546" t="s">
        <v>1116</v>
      </c>
      <c r="D27" s="542">
        <v>1.1</v>
      </c>
      <c r="E27" s="543">
        <v>0.6</v>
      </c>
      <c r="F27" s="543">
        <v>0.3</v>
      </c>
      <c r="G27" s="543">
        <v>1.1</v>
      </c>
      <c r="H27" s="543">
        <v>0.5</v>
      </c>
      <c r="I27" s="544">
        <v>0.7</v>
      </c>
    </row>
    <row r="28" spans="2:9" ht="15" customHeight="1">
      <c r="B28" s="549"/>
      <c r="C28" s="550" t="s">
        <v>820</v>
      </c>
      <c r="D28" s="551">
        <v>15.1</v>
      </c>
      <c r="E28" s="552">
        <v>15.3</v>
      </c>
      <c r="F28" s="552">
        <v>14.8</v>
      </c>
      <c r="G28" s="552">
        <v>9.1</v>
      </c>
      <c r="H28" s="552">
        <v>12.5</v>
      </c>
      <c r="I28" s="553">
        <v>16</v>
      </c>
    </row>
    <row r="29" spans="2:3" ht="15" customHeight="1">
      <c r="B29" s="532" t="s">
        <v>1117</v>
      </c>
      <c r="C29" s="554"/>
    </row>
    <row r="30" ht="15" customHeight="1">
      <c r="B30" s="532" t="s">
        <v>1118</v>
      </c>
    </row>
  </sheetData>
  <mergeCells count="6">
    <mergeCell ref="B21:C21"/>
    <mergeCell ref="B25:C25"/>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3.5"/>
  <cols>
    <col min="1" max="1" width="2.625" style="555" customWidth="1"/>
    <col min="2" max="2" width="3.625" style="555" customWidth="1"/>
    <col min="3" max="3" width="28.75390625" style="555" customWidth="1"/>
    <col min="4" max="9" width="12.125" style="555" customWidth="1"/>
    <col min="10" max="16384" width="9.00390625" style="555" customWidth="1"/>
  </cols>
  <sheetData>
    <row r="1" ht="14.25">
      <c r="C1" s="556"/>
    </row>
    <row r="2" spans="2:3" ht="14.25">
      <c r="B2" s="556" t="s">
        <v>1171</v>
      </c>
      <c r="C2" s="556"/>
    </row>
    <row r="3" spans="2:3" ht="14.25">
      <c r="B3" s="556" t="s">
        <v>1143</v>
      </c>
      <c r="C3" s="556"/>
    </row>
    <row r="4" ht="12.75" thickBot="1">
      <c r="I4" s="557" t="s">
        <v>1144</v>
      </c>
    </row>
    <row r="5" spans="1:9" ht="54" customHeight="1" thickTop="1">
      <c r="A5" s="558"/>
      <c r="B5" s="1509" t="s">
        <v>1145</v>
      </c>
      <c r="C5" s="1510"/>
      <c r="D5" s="560" t="s">
        <v>1120</v>
      </c>
      <c r="E5" s="560" t="s">
        <v>1121</v>
      </c>
      <c r="F5" s="559" t="s">
        <v>1146</v>
      </c>
      <c r="G5" s="559" t="s">
        <v>1147</v>
      </c>
      <c r="H5" s="561" t="s">
        <v>1148</v>
      </c>
      <c r="I5" s="561" t="s">
        <v>1149</v>
      </c>
    </row>
    <row r="6" spans="1:9" ht="6" customHeight="1">
      <c r="A6" s="558"/>
      <c r="B6" s="562"/>
      <c r="C6" s="563"/>
      <c r="D6" s="564"/>
      <c r="E6" s="565"/>
      <c r="F6" s="565"/>
      <c r="G6" s="565"/>
      <c r="H6" s="565"/>
      <c r="I6" s="566"/>
    </row>
    <row r="7" spans="1:9" ht="13.5" customHeight="1">
      <c r="A7" s="558"/>
      <c r="B7" s="1513" t="s">
        <v>1122</v>
      </c>
      <c r="C7" s="1514"/>
      <c r="D7" s="567">
        <v>5166</v>
      </c>
      <c r="E7" s="568">
        <v>154369</v>
      </c>
      <c r="F7" s="568">
        <v>1430662</v>
      </c>
      <c r="G7" s="568">
        <v>2486659</v>
      </c>
      <c r="H7" s="568">
        <v>2055128</v>
      </c>
      <c r="I7" s="569">
        <v>746431</v>
      </c>
    </row>
    <row r="8" spans="1:9" ht="13.5" customHeight="1">
      <c r="A8" s="558"/>
      <c r="B8" s="1511" t="s">
        <v>1150</v>
      </c>
      <c r="C8" s="1512"/>
      <c r="D8" s="570">
        <v>5234</v>
      </c>
      <c r="E8" s="571">
        <v>157925</v>
      </c>
      <c r="F8" s="571">
        <v>1558092</v>
      </c>
      <c r="G8" s="571">
        <v>2680434</v>
      </c>
      <c r="H8" s="571">
        <v>2223774</v>
      </c>
      <c r="I8" s="572">
        <v>786676</v>
      </c>
    </row>
    <row r="9" spans="1:9" s="579" customFormat="1" ht="11.25">
      <c r="A9" s="573"/>
      <c r="B9" s="574"/>
      <c r="C9" s="575">
        <v>4</v>
      </c>
      <c r="D9" s="576">
        <v>5141</v>
      </c>
      <c r="E9" s="577">
        <v>155981</v>
      </c>
      <c r="F9" s="577">
        <v>1498945</v>
      </c>
      <c r="G9" s="577">
        <v>2617825</v>
      </c>
      <c r="H9" s="577">
        <v>2169827</v>
      </c>
      <c r="I9" s="578">
        <v>775699</v>
      </c>
    </row>
    <row r="10" spans="1:9" ht="9" customHeight="1">
      <c r="A10" s="558"/>
      <c r="B10" s="580"/>
      <c r="C10" s="581"/>
      <c r="D10" s="567"/>
      <c r="E10" s="568"/>
      <c r="F10" s="568"/>
      <c r="G10" s="568"/>
      <c r="H10" s="568"/>
      <c r="I10" s="569"/>
    </row>
    <row r="11" spans="1:9" s="579" customFormat="1" ht="12" customHeight="1">
      <c r="A11" s="573"/>
      <c r="B11" s="574"/>
      <c r="C11" s="582" t="s">
        <v>1151</v>
      </c>
      <c r="D11" s="583">
        <f>SUM(D14:D21,D24:D27,D35)</f>
        <v>3067</v>
      </c>
      <c r="E11" s="584">
        <f>SUM(E14:E21,E24:E27,E35)</f>
        <v>70837</v>
      </c>
      <c r="F11" s="584">
        <v>474447</v>
      </c>
      <c r="G11" s="584">
        <v>907612</v>
      </c>
      <c r="H11" s="584">
        <f>SUM(H14:H21,H24:H27,H35)</f>
        <v>635460</v>
      </c>
      <c r="I11" s="585">
        <v>269091</v>
      </c>
    </row>
    <row r="12" spans="1:9" s="579" customFormat="1" ht="12" customHeight="1">
      <c r="A12" s="573"/>
      <c r="B12" s="574"/>
      <c r="C12" s="582" t="s">
        <v>1152</v>
      </c>
      <c r="D12" s="583">
        <f>SUM(D22:D23,D28:D34)</f>
        <v>2074</v>
      </c>
      <c r="E12" s="584">
        <f>SUM(E22:E23,E28:E34)</f>
        <v>85144</v>
      </c>
      <c r="F12" s="584">
        <f>SUM(F22:F23,F28:F34)</f>
        <v>1024498</v>
      </c>
      <c r="G12" s="584">
        <f>SUM(G22:G23,G28:G34)</f>
        <v>1710213</v>
      </c>
      <c r="H12" s="584">
        <v>1534367</v>
      </c>
      <c r="I12" s="585">
        <v>506680</v>
      </c>
    </row>
    <row r="13" spans="1:9" s="579" customFormat="1" ht="6" customHeight="1">
      <c r="A13" s="573"/>
      <c r="B13" s="574"/>
      <c r="C13" s="582"/>
      <c r="D13" s="583"/>
      <c r="E13" s="584"/>
      <c r="F13" s="584"/>
      <c r="G13" s="584"/>
      <c r="H13" s="584"/>
      <c r="I13" s="585"/>
    </row>
    <row r="14" spans="1:9" ht="12">
      <c r="A14" s="558"/>
      <c r="B14" s="580" t="s">
        <v>1123</v>
      </c>
      <c r="C14" s="586" t="s">
        <v>1124</v>
      </c>
      <c r="D14" s="587">
        <v>624</v>
      </c>
      <c r="E14" s="382">
        <v>14568</v>
      </c>
      <c r="F14" s="382">
        <v>140781</v>
      </c>
      <c r="G14" s="382">
        <v>240931</v>
      </c>
      <c r="H14" s="382">
        <v>180210</v>
      </c>
      <c r="I14" s="137">
        <v>67174</v>
      </c>
    </row>
    <row r="15" spans="1:9" ht="12">
      <c r="A15" s="558"/>
      <c r="B15" s="580" t="s">
        <v>1123</v>
      </c>
      <c r="C15" s="586" t="s">
        <v>1125</v>
      </c>
      <c r="D15" s="587">
        <v>93</v>
      </c>
      <c r="E15" s="382">
        <v>2465</v>
      </c>
      <c r="F15" s="382">
        <v>36487</v>
      </c>
      <c r="G15" s="382">
        <v>61521</v>
      </c>
      <c r="H15" s="382">
        <v>46955</v>
      </c>
      <c r="I15" s="137">
        <v>13939</v>
      </c>
    </row>
    <row r="16" spans="1:9" ht="12">
      <c r="A16" s="558"/>
      <c r="B16" s="580" t="s">
        <v>1123</v>
      </c>
      <c r="C16" s="586" t="s">
        <v>1126</v>
      </c>
      <c r="D16" s="587">
        <v>539</v>
      </c>
      <c r="E16" s="382">
        <v>11263</v>
      </c>
      <c r="F16" s="382">
        <v>60419</v>
      </c>
      <c r="G16" s="382">
        <v>117478</v>
      </c>
      <c r="H16" s="382">
        <v>77881</v>
      </c>
      <c r="I16" s="137">
        <v>32259</v>
      </c>
    </row>
    <row r="17" spans="1:9" ht="12">
      <c r="A17" s="558"/>
      <c r="B17" s="580" t="s">
        <v>1123</v>
      </c>
      <c r="C17" s="586" t="s">
        <v>1153</v>
      </c>
      <c r="D17" s="587">
        <v>448</v>
      </c>
      <c r="E17" s="382">
        <v>14626</v>
      </c>
      <c r="F17" s="382">
        <v>26700</v>
      </c>
      <c r="G17" s="382">
        <v>75124</v>
      </c>
      <c r="H17" s="382">
        <v>56939</v>
      </c>
      <c r="I17" s="137">
        <v>34058</v>
      </c>
    </row>
    <row r="18" spans="1:9" ht="12">
      <c r="A18" s="558"/>
      <c r="B18" s="580" t="s">
        <v>1123</v>
      </c>
      <c r="C18" s="586" t="s">
        <v>1127</v>
      </c>
      <c r="D18" s="587">
        <v>288</v>
      </c>
      <c r="E18" s="382">
        <v>3173</v>
      </c>
      <c r="F18" s="382">
        <v>32022</v>
      </c>
      <c r="G18" s="382">
        <v>51944</v>
      </c>
      <c r="H18" s="382">
        <v>14627</v>
      </c>
      <c r="I18" s="137">
        <v>5515</v>
      </c>
    </row>
    <row r="19" spans="1:9" ht="12">
      <c r="A19" s="558"/>
      <c r="B19" s="580" t="s">
        <v>1123</v>
      </c>
      <c r="C19" s="586" t="s">
        <v>1128</v>
      </c>
      <c r="D19" s="587">
        <v>206</v>
      </c>
      <c r="E19" s="382">
        <v>4178</v>
      </c>
      <c r="F19" s="382">
        <v>29081</v>
      </c>
      <c r="G19" s="382">
        <v>65037</v>
      </c>
      <c r="H19" s="382">
        <v>51035</v>
      </c>
      <c r="I19" s="137">
        <v>26821</v>
      </c>
    </row>
    <row r="20" spans="1:9" ht="12">
      <c r="A20" s="558"/>
      <c r="B20" s="580" t="s">
        <v>1123</v>
      </c>
      <c r="C20" s="586" t="s">
        <v>1129</v>
      </c>
      <c r="D20" s="587">
        <v>80</v>
      </c>
      <c r="E20" s="382">
        <v>2104</v>
      </c>
      <c r="F20" s="382">
        <v>21348</v>
      </c>
      <c r="G20" s="382">
        <v>34759</v>
      </c>
      <c r="H20" s="382">
        <v>24859</v>
      </c>
      <c r="I20" s="137">
        <v>8340</v>
      </c>
    </row>
    <row r="21" spans="1:9" ht="12">
      <c r="A21" s="558"/>
      <c r="B21" s="580" t="s">
        <v>1123</v>
      </c>
      <c r="C21" s="586" t="s">
        <v>1154</v>
      </c>
      <c r="D21" s="587">
        <v>210</v>
      </c>
      <c r="E21" s="382">
        <v>4120</v>
      </c>
      <c r="F21" s="382">
        <v>20696</v>
      </c>
      <c r="G21" s="382">
        <v>51230</v>
      </c>
      <c r="H21" s="382">
        <v>36063</v>
      </c>
      <c r="I21" s="137">
        <v>19228</v>
      </c>
    </row>
    <row r="22" spans="1:9" ht="12">
      <c r="A22" s="558"/>
      <c r="B22" s="580"/>
      <c r="C22" s="586" t="s">
        <v>1130</v>
      </c>
      <c r="D22" s="587">
        <v>29</v>
      </c>
      <c r="E22" s="382">
        <v>2410</v>
      </c>
      <c r="F22" s="382">
        <v>36015</v>
      </c>
      <c r="G22" s="382">
        <v>88575</v>
      </c>
      <c r="H22" s="382">
        <v>86805</v>
      </c>
      <c r="I22" s="137">
        <v>46243</v>
      </c>
    </row>
    <row r="23" spans="1:9" ht="12">
      <c r="A23" s="558"/>
      <c r="B23" s="580"/>
      <c r="C23" s="586" t="s">
        <v>1131</v>
      </c>
      <c r="D23" s="587">
        <v>18</v>
      </c>
      <c r="E23" s="382">
        <v>142</v>
      </c>
      <c r="F23" s="382">
        <v>5248</v>
      </c>
      <c r="G23" s="382">
        <v>7354</v>
      </c>
      <c r="H23" s="382">
        <v>0</v>
      </c>
      <c r="I23" s="137">
        <v>0</v>
      </c>
    </row>
    <row r="24" spans="1:9" ht="12">
      <c r="A24" s="558"/>
      <c r="B24" s="580" t="s">
        <v>1123</v>
      </c>
      <c r="C24" s="586" t="s">
        <v>1132</v>
      </c>
      <c r="D24" s="587">
        <v>111</v>
      </c>
      <c r="E24" s="382">
        <v>3157</v>
      </c>
      <c r="F24" s="382">
        <v>27058</v>
      </c>
      <c r="G24" s="382">
        <v>47576</v>
      </c>
      <c r="H24" s="382">
        <v>37318</v>
      </c>
      <c r="I24" s="137">
        <v>13771</v>
      </c>
    </row>
    <row r="25" spans="1:9" ht="12">
      <c r="A25" s="558"/>
      <c r="B25" s="580" t="s">
        <v>1123</v>
      </c>
      <c r="C25" s="586" t="s">
        <v>1133</v>
      </c>
      <c r="D25" s="587">
        <v>23</v>
      </c>
      <c r="E25" s="382">
        <v>486</v>
      </c>
      <c r="F25" s="382">
        <v>1890</v>
      </c>
      <c r="G25" s="382">
        <v>4409</v>
      </c>
      <c r="H25" s="382">
        <v>3479</v>
      </c>
      <c r="I25" s="137">
        <v>1808</v>
      </c>
    </row>
    <row r="26" spans="1:9" ht="12">
      <c r="A26" s="558"/>
      <c r="B26" s="580" t="s">
        <v>1123</v>
      </c>
      <c r="C26" s="586" t="s">
        <v>1155</v>
      </c>
      <c r="D26" s="587">
        <v>87</v>
      </c>
      <c r="E26" s="382">
        <v>1992</v>
      </c>
      <c r="F26" s="382">
        <v>13712</v>
      </c>
      <c r="G26" s="382">
        <v>25957</v>
      </c>
      <c r="H26" s="382">
        <v>22432</v>
      </c>
      <c r="I26" s="137">
        <v>9030</v>
      </c>
    </row>
    <row r="27" spans="1:9" ht="12">
      <c r="A27" s="558"/>
      <c r="B27" s="580" t="s">
        <v>1123</v>
      </c>
      <c r="C27" s="586" t="s">
        <v>1134</v>
      </c>
      <c r="D27" s="587">
        <v>214</v>
      </c>
      <c r="E27" s="382">
        <v>5646</v>
      </c>
      <c r="F27" s="382">
        <v>46094</v>
      </c>
      <c r="G27" s="382">
        <v>97093</v>
      </c>
      <c r="H27" s="382">
        <v>57545</v>
      </c>
      <c r="I27" s="137">
        <v>25384</v>
      </c>
    </row>
    <row r="28" spans="1:9" ht="12">
      <c r="A28" s="558"/>
      <c r="B28" s="580"/>
      <c r="C28" s="586" t="s">
        <v>1135</v>
      </c>
      <c r="D28" s="587">
        <v>76</v>
      </c>
      <c r="E28" s="382">
        <v>1953</v>
      </c>
      <c r="F28" s="382">
        <v>21141</v>
      </c>
      <c r="G28" s="382">
        <v>40751</v>
      </c>
      <c r="H28" s="382">
        <v>27301</v>
      </c>
      <c r="I28" s="137">
        <v>11497</v>
      </c>
    </row>
    <row r="29" spans="1:9" ht="12">
      <c r="A29" s="558"/>
      <c r="B29" s="580"/>
      <c r="C29" s="586" t="s">
        <v>1136</v>
      </c>
      <c r="D29" s="587">
        <v>60</v>
      </c>
      <c r="E29" s="382">
        <v>1494</v>
      </c>
      <c r="F29" s="382">
        <v>30666</v>
      </c>
      <c r="G29" s="382">
        <v>44880</v>
      </c>
      <c r="H29" s="382">
        <v>35926</v>
      </c>
      <c r="I29" s="137">
        <v>8864</v>
      </c>
    </row>
    <row r="30" spans="1:9" ht="12">
      <c r="A30" s="558"/>
      <c r="B30" s="580"/>
      <c r="C30" s="586" t="s">
        <v>1137</v>
      </c>
      <c r="D30" s="587">
        <v>366</v>
      </c>
      <c r="E30" s="382">
        <v>6889</v>
      </c>
      <c r="F30" s="382">
        <v>65282</v>
      </c>
      <c r="G30" s="382">
        <v>127599</v>
      </c>
      <c r="H30" s="382">
        <v>82046</v>
      </c>
      <c r="I30" s="137">
        <v>33001</v>
      </c>
    </row>
    <row r="31" spans="1:9" ht="12">
      <c r="A31" s="558"/>
      <c r="B31" s="580"/>
      <c r="C31" s="586" t="s">
        <v>1138</v>
      </c>
      <c r="D31" s="587">
        <v>447</v>
      </c>
      <c r="E31" s="382">
        <v>13318</v>
      </c>
      <c r="F31" s="382">
        <v>129558</v>
      </c>
      <c r="G31" s="382">
        <v>247796</v>
      </c>
      <c r="H31" s="382">
        <v>207561</v>
      </c>
      <c r="I31" s="137">
        <v>82156</v>
      </c>
    </row>
    <row r="32" spans="1:9" ht="12">
      <c r="A32" s="558"/>
      <c r="B32" s="580"/>
      <c r="C32" s="586" t="s">
        <v>1139</v>
      </c>
      <c r="D32" s="587">
        <v>869</v>
      </c>
      <c r="E32" s="382">
        <v>49085</v>
      </c>
      <c r="F32" s="382">
        <v>624335</v>
      </c>
      <c r="G32" s="382">
        <v>975673</v>
      </c>
      <c r="H32" s="382">
        <v>926862</v>
      </c>
      <c r="I32" s="137">
        <v>273269</v>
      </c>
    </row>
    <row r="33" spans="1:9" ht="12">
      <c r="A33" s="558"/>
      <c r="B33" s="580"/>
      <c r="C33" s="586" t="s">
        <v>1140</v>
      </c>
      <c r="D33" s="587">
        <v>130</v>
      </c>
      <c r="E33" s="382">
        <v>5790</v>
      </c>
      <c r="F33" s="382">
        <v>57202</v>
      </c>
      <c r="G33" s="382">
        <v>103107</v>
      </c>
      <c r="H33" s="382">
        <v>93019</v>
      </c>
      <c r="I33" s="137">
        <v>31780</v>
      </c>
    </row>
    <row r="34" spans="1:9" ht="12">
      <c r="A34" s="558"/>
      <c r="B34" s="580"/>
      <c r="C34" s="586" t="s">
        <v>1141</v>
      </c>
      <c r="D34" s="587">
        <v>79</v>
      </c>
      <c r="E34" s="382">
        <v>4063</v>
      </c>
      <c r="F34" s="382">
        <v>55051</v>
      </c>
      <c r="G34" s="382">
        <v>74478</v>
      </c>
      <c r="H34" s="382">
        <v>74848</v>
      </c>
      <c r="I34" s="137">
        <v>19869</v>
      </c>
    </row>
    <row r="35" spans="1:9" ht="12">
      <c r="A35" s="558"/>
      <c r="B35" s="580" t="s">
        <v>1123</v>
      </c>
      <c r="C35" s="586" t="s">
        <v>1142</v>
      </c>
      <c r="D35" s="587">
        <v>144</v>
      </c>
      <c r="E35" s="382">
        <v>3059</v>
      </c>
      <c r="F35" s="382">
        <v>18179</v>
      </c>
      <c r="G35" s="382">
        <v>34552</v>
      </c>
      <c r="H35" s="382">
        <v>26117</v>
      </c>
      <c r="I35" s="137">
        <v>11691</v>
      </c>
    </row>
    <row r="36" spans="1:9" ht="9" customHeight="1">
      <c r="A36" s="558"/>
      <c r="B36" s="580"/>
      <c r="C36" s="588"/>
      <c r="D36" s="567"/>
      <c r="E36" s="568"/>
      <c r="F36" s="568"/>
      <c r="G36" s="568"/>
      <c r="H36" s="568"/>
      <c r="I36" s="569"/>
    </row>
    <row r="37" spans="1:9" s="579" customFormat="1" ht="11.25">
      <c r="A37" s="573"/>
      <c r="B37" s="574"/>
      <c r="C37" s="589" t="s">
        <v>1156</v>
      </c>
      <c r="D37" s="590">
        <f>SUM(D38:D40)</f>
        <v>4048</v>
      </c>
      <c r="E37" s="128">
        <f>SUM(E38:E40)</f>
        <v>44740</v>
      </c>
      <c r="F37" s="128">
        <f>SUM(F38:F40)</f>
        <v>214327</v>
      </c>
      <c r="G37" s="128">
        <f>SUM(G38:G40)</f>
        <v>455351</v>
      </c>
      <c r="H37" s="128">
        <v>0</v>
      </c>
      <c r="I37" s="591">
        <f>SUM(I38:I40)</f>
        <v>0</v>
      </c>
    </row>
    <row r="38" spans="1:9" ht="12">
      <c r="A38" s="558"/>
      <c r="B38" s="580"/>
      <c r="C38" s="592" t="s">
        <v>1157</v>
      </c>
      <c r="D38" s="587">
        <v>2302</v>
      </c>
      <c r="E38" s="382">
        <v>13878</v>
      </c>
      <c r="F38" s="382">
        <v>56723</v>
      </c>
      <c r="G38" s="382">
        <v>121112</v>
      </c>
      <c r="H38" s="382">
        <v>0</v>
      </c>
      <c r="I38" s="137">
        <v>0</v>
      </c>
    </row>
    <row r="39" spans="1:9" ht="12">
      <c r="A39" s="558"/>
      <c r="B39" s="580"/>
      <c r="C39" s="592" t="s">
        <v>1158</v>
      </c>
      <c r="D39" s="587">
        <v>1100</v>
      </c>
      <c r="E39" s="382">
        <v>15289</v>
      </c>
      <c r="F39" s="382">
        <v>69308</v>
      </c>
      <c r="G39" s="382">
        <v>151994</v>
      </c>
      <c r="H39" s="382">
        <v>0</v>
      </c>
      <c r="I39" s="137">
        <v>0</v>
      </c>
    </row>
    <row r="40" spans="1:9" ht="12">
      <c r="A40" s="558"/>
      <c r="B40" s="580"/>
      <c r="C40" s="592" t="s">
        <v>1159</v>
      </c>
      <c r="D40" s="587">
        <v>646</v>
      </c>
      <c r="E40" s="382">
        <v>15573</v>
      </c>
      <c r="F40" s="382">
        <v>88296</v>
      </c>
      <c r="G40" s="382">
        <v>182245</v>
      </c>
      <c r="H40" s="382">
        <v>0</v>
      </c>
      <c r="I40" s="137">
        <v>0</v>
      </c>
    </row>
    <row r="41" spans="1:9" s="579" customFormat="1" ht="11.25">
      <c r="A41" s="573"/>
      <c r="B41" s="574"/>
      <c r="C41" s="589" t="s">
        <v>1160</v>
      </c>
      <c r="D41" s="590">
        <f>SUM(D42:D48)</f>
        <v>1093</v>
      </c>
      <c r="E41" s="128">
        <f>SUM(E42:E48)</f>
        <v>111241</v>
      </c>
      <c r="F41" s="128">
        <f>SUM(F42:F48)</f>
        <v>1284618</v>
      </c>
      <c r="G41" s="128">
        <f>SUM(G42:G48)</f>
        <v>2162474</v>
      </c>
      <c r="H41" s="128">
        <v>2169827</v>
      </c>
      <c r="I41" s="591">
        <f>SUM(I42:I48)</f>
        <v>775699</v>
      </c>
    </row>
    <row r="42" spans="1:9" ht="12">
      <c r="A42" s="558"/>
      <c r="B42" s="580"/>
      <c r="C42" s="592" t="s">
        <v>1161</v>
      </c>
      <c r="D42" s="587">
        <v>409</v>
      </c>
      <c r="E42" s="382">
        <v>15897</v>
      </c>
      <c r="F42" s="382">
        <v>118325</v>
      </c>
      <c r="G42" s="382">
        <v>212923</v>
      </c>
      <c r="H42" s="382">
        <v>213606</v>
      </c>
      <c r="I42" s="137">
        <v>85836</v>
      </c>
    </row>
    <row r="43" spans="1:9" ht="12">
      <c r="A43" s="558"/>
      <c r="B43" s="580"/>
      <c r="C43" s="592" t="s">
        <v>1162</v>
      </c>
      <c r="D43" s="587">
        <v>379</v>
      </c>
      <c r="E43" s="382">
        <v>25610</v>
      </c>
      <c r="F43" s="382">
        <v>208785</v>
      </c>
      <c r="G43" s="382">
        <v>369719</v>
      </c>
      <c r="H43" s="382">
        <v>371377</v>
      </c>
      <c r="I43" s="137">
        <v>147023</v>
      </c>
    </row>
    <row r="44" spans="1:9" ht="12">
      <c r="A44" s="558"/>
      <c r="B44" s="580"/>
      <c r="C44" s="592" t="s">
        <v>1163</v>
      </c>
      <c r="D44" s="587">
        <v>206</v>
      </c>
      <c r="E44" s="382">
        <v>27884</v>
      </c>
      <c r="F44" s="382">
        <v>295639</v>
      </c>
      <c r="G44" s="382">
        <v>506814</v>
      </c>
      <c r="H44" s="382">
        <v>506957</v>
      </c>
      <c r="I44" s="137">
        <v>188298</v>
      </c>
    </row>
    <row r="45" spans="1:9" ht="12">
      <c r="A45" s="558"/>
      <c r="B45" s="580"/>
      <c r="C45" s="592" t="s">
        <v>1164</v>
      </c>
      <c r="D45" s="587">
        <v>47</v>
      </c>
      <c r="E45" s="382">
        <v>11477</v>
      </c>
      <c r="F45" s="382">
        <v>156236</v>
      </c>
      <c r="G45" s="382">
        <v>270962</v>
      </c>
      <c r="H45" s="382">
        <v>268669</v>
      </c>
      <c r="I45" s="137">
        <v>95498</v>
      </c>
    </row>
    <row r="46" spans="1:9" ht="12">
      <c r="A46" s="558"/>
      <c r="B46" s="580"/>
      <c r="C46" s="592" t="s">
        <v>1165</v>
      </c>
      <c r="D46" s="587">
        <v>25</v>
      </c>
      <c r="E46" s="382">
        <v>9485</v>
      </c>
      <c r="F46" s="382">
        <v>155660</v>
      </c>
      <c r="G46" s="382">
        <v>261776</v>
      </c>
      <c r="H46" s="382">
        <v>261797</v>
      </c>
      <c r="I46" s="137">
        <v>94376</v>
      </c>
    </row>
    <row r="47" spans="1:9" ht="12">
      <c r="A47" s="558"/>
      <c r="B47" s="580"/>
      <c r="C47" s="592" t="s">
        <v>1166</v>
      </c>
      <c r="D47" s="587">
        <v>20</v>
      </c>
      <c r="E47" s="382">
        <v>13255</v>
      </c>
      <c r="F47" s="382">
        <v>204193</v>
      </c>
      <c r="G47" s="382">
        <v>334967</v>
      </c>
      <c r="H47" s="382">
        <v>340216</v>
      </c>
      <c r="I47" s="137">
        <v>115096</v>
      </c>
    </row>
    <row r="48" spans="1:9" ht="12">
      <c r="A48" s="588"/>
      <c r="B48" s="593"/>
      <c r="C48" s="594" t="s">
        <v>1167</v>
      </c>
      <c r="D48" s="595">
        <v>7</v>
      </c>
      <c r="E48" s="596">
        <v>7633</v>
      </c>
      <c r="F48" s="596">
        <v>145780</v>
      </c>
      <c r="G48" s="596">
        <v>205313</v>
      </c>
      <c r="H48" s="596">
        <v>207206</v>
      </c>
      <c r="I48" s="141">
        <v>49572</v>
      </c>
    </row>
    <row r="49" ht="12">
      <c r="B49" s="555" t="s">
        <v>1168</v>
      </c>
    </row>
    <row r="50" ht="12">
      <c r="B50" s="555" t="s">
        <v>1169</v>
      </c>
    </row>
    <row r="51" spans="2:3" ht="12">
      <c r="B51" s="597"/>
      <c r="C51" s="555" t="s">
        <v>1170</v>
      </c>
    </row>
  </sheetData>
  <mergeCells count="3">
    <mergeCell ref="B5:C5"/>
    <mergeCell ref="B8:C8"/>
    <mergeCell ref="B7:C7"/>
  </mergeCells>
  <printOptions/>
  <pageMargins left="0.2755905511811024" right="0.31496062992125984" top="0.5905511811023623" bottom="0.3937007874015748" header="0.2755905511811024" footer="0.196850393700787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AE135"/>
  <sheetViews>
    <sheetView workbookViewId="0" topLeftCell="A1">
      <selection activeCell="A1" sqref="A1"/>
    </sheetView>
  </sheetViews>
  <sheetFormatPr defaultColWidth="9.00390625" defaultRowHeight="13.5"/>
  <cols>
    <col min="1" max="1" width="2.625" style="598" customWidth="1"/>
    <col min="2" max="2" width="10.625" style="598" customWidth="1"/>
    <col min="3" max="6" width="8.125" style="599" customWidth="1"/>
    <col min="7" max="7" width="7.75390625" style="599" customWidth="1"/>
    <col min="8" max="8" width="7.375" style="599" customWidth="1"/>
    <col min="9" max="16" width="7.125" style="599" customWidth="1"/>
    <col min="17" max="17" width="9.625" style="599" customWidth="1"/>
    <col min="18" max="21" width="8.625" style="599" customWidth="1"/>
    <col min="22" max="22" width="12.625" style="599" customWidth="1"/>
    <col min="23" max="25" width="13.625" style="599" customWidth="1"/>
    <col min="26" max="26" width="12.625" style="599" customWidth="1"/>
    <col min="27" max="27" width="9.625" style="599" customWidth="1"/>
    <col min="28" max="16384" width="9.00390625" style="599" customWidth="1"/>
  </cols>
  <sheetData>
    <row r="1" ht="12" customHeight="1"/>
    <row r="2" ht="18" customHeight="1">
      <c r="B2" s="600" t="s">
        <v>1208</v>
      </c>
    </row>
    <row r="3" spans="26:27" ht="12" customHeight="1" thickBot="1">
      <c r="Z3" s="601"/>
      <c r="AA3" s="601" t="s">
        <v>1190</v>
      </c>
    </row>
    <row r="4" spans="2:27" ht="13.5" customHeight="1" thickTop="1">
      <c r="B4" s="602"/>
      <c r="C4" s="1520" t="s">
        <v>1172</v>
      </c>
      <c r="D4" s="1521"/>
      <c r="E4" s="1521"/>
      <c r="F4" s="1521"/>
      <c r="G4" s="1521"/>
      <c r="H4" s="1521"/>
      <c r="I4" s="1521"/>
      <c r="J4" s="1521"/>
      <c r="K4" s="1521"/>
      <c r="L4" s="1521"/>
      <c r="M4" s="1521"/>
      <c r="N4" s="1521"/>
      <c r="O4" s="1521"/>
      <c r="P4" s="1522"/>
      <c r="Q4" s="1515" t="s">
        <v>1173</v>
      </c>
      <c r="R4" s="1515"/>
      <c r="S4" s="1515"/>
      <c r="T4" s="1515"/>
      <c r="U4" s="1515"/>
      <c r="V4" s="603"/>
      <c r="W4" s="603"/>
      <c r="X4" s="1515" t="s">
        <v>1174</v>
      </c>
      <c r="Y4" s="1516"/>
      <c r="Z4" s="1516"/>
      <c r="AA4" s="1516"/>
    </row>
    <row r="5" spans="2:31" ht="13.5" customHeight="1">
      <c r="B5" s="604" t="s">
        <v>1191</v>
      </c>
      <c r="C5" s="1523" t="s">
        <v>850</v>
      </c>
      <c r="D5" s="1517" t="s">
        <v>1175</v>
      </c>
      <c r="E5" s="1517"/>
      <c r="F5" s="1517"/>
      <c r="G5" s="1517" t="s">
        <v>1176</v>
      </c>
      <c r="H5" s="1517"/>
      <c r="I5" s="1517"/>
      <c r="J5" s="1517"/>
      <c r="K5" s="1517"/>
      <c r="L5" s="1517"/>
      <c r="M5" s="1517"/>
      <c r="N5" s="1517"/>
      <c r="O5" s="1517"/>
      <c r="P5" s="1517"/>
      <c r="Q5" s="1525" t="s">
        <v>850</v>
      </c>
      <c r="R5" s="1526"/>
      <c r="S5" s="1527"/>
      <c r="T5" s="1518" t="s">
        <v>1177</v>
      </c>
      <c r="U5" s="1519"/>
      <c r="V5" s="606" t="s">
        <v>1178</v>
      </c>
      <c r="W5" s="607" t="s">
        <v>1179</v>
      </c>
      <c r="X5" s="608"/>
      <c r="Y5" s="609" t="s">
        <v>1180</v>
      </c>
      <c r="Z5" s="609" t="s">
        <v>1181</v>
      </c>
      <c r="AA5" s="609" t="s">
        <v>1182</v>
      </c>
      <c r="AC5" s="610"/>
      <c r="AD5" s="610"/>
      <c r="AE5" s="610"/>
    </row>
    <row r="6" spans="2:31" ht="36" customHeight="1">
      <c r="B6" s="611" t="s">
        <v>747</v>
      </c>
      <c r="C6" s="1524"/>
      <c r="D6" s="612" t="s">
        <v>1044</v>
      </c>
      <c r="E6" s="613" t="s">
        <v>1192</v>
      </c>
      <c r="F6" s="612" t="s">
        <v>1043</v>
      </c>
      <c r="G6" s="613" t="s">
        <v>1193</v>
      </c>
      <c r="H6" s="613" t="s">
        <v>1194</v>
      </c>
      <c r="I6" s="613" t="s">
        <v>1195</v>
      </c>
      <c r="J6" s="613" t="s">
        <v>1196</v>
      </c>
      <c r="K6" s="613" t="s">
        <v>1197</v>
      </c>
      <c r="L6" s="613" t="s">
        <v>1198</v>
      </c>
      <c r="M6" s="613" t="s">
        <v>1199</v>
      </c>
      <c r="N6" s="613" t="s">
        <v>1200</v>
      </c>
      <c r="O6" s="613" t="s">
        <v>1201</v>
      </c>
      <c r="P6" s="614" t="s">
        <v>1183</v>
      </c>
      <c r="Q6" s="615" t="s">
        <v>748</v>
      </c>
      <c r="R6" s="616" t="s">
        <v>1184</v>
      </c>
      <c r="S6" s="617" t="s">
        <v>1185</v>
      </c>
      <c r="T6" s="605" t="s">
        <v>1202</v>
      </c>
      <c r="U6" s="605" t="s">
        <v>1203</v>
      </c>
      <c r="V6" s="618" t="s">
        <v>1186</v>
      </c>
      <c r="W6" s="619" t="s">
        <v>1187</v>
      </c>
      <c r="X6" s="619" t="s">
        <v>850</v>
      </c>
      <c r="Y6" s="612" t="s">
        <v>1188</v>
      </c>
      <c r="Z6" s="612" t="s">
        <v>1189</v>
      </c>
      <c r="AA6" s="612" t="s">
        <v>1189</v>
      </c>
      <c r="AC6" s="610"/>
      <c r="AD6" s="610"/>
      <c r="AE6" s="610"/>
    </row>
    <row r="7" spans="1:27" s="625" customFormat="1" ht="15" customHeight="1">
      <c r="A7" s="620"/>
      <c r="B7" s="621" t="s">
        <v>748</v>
      </c>
      <c r="C7" s="622">
        <f aca="true" t="shared" si="0" ref="C7:H7">SUM(C9:C10)</f>
        <v>5141</v>
      </c>
      <c r="D7" s="623">
        <f t="shared" si="0"/>
        <v>3930</v>
      </c>
      <c r="E7" s="623">
        <f t="shared" si="0"/>
        <v>69</v>
      </c>
      <c r="F7" s="623">
        <f t="shared" si="0"/>
        <v>1142</v>
      </c>
      <c r="G7" s="623">
        <f t="shared" si="0"/>
        <v>2302</v>
      </c>
      <c r="H7" s="623">
        <f t="shared" si="0"/>
        <v>1100</v>
      </c>
      <c r="I7" s="623">
        <v>646</v>
      </c>
      <c r="J7" s="623">
        <f aca="true" t="shared" si="1" ref="J7:AA7">SUM(J9:J10)</f>
        <v>409</v>
      </c>
      <c r="K7" s="623">
        <f t="shared" si="1"/>
        <v>379</v>
      </c>
      <c r="L7" s="623">
        <f t="shared" si="1"/>
        <v>206</v>
      </c>
      <c r="M7" s="623">
        <f t="shared" si="1"/>
        <v>47</v>
      </c>
      <c r="N7" s="623">
        <f t="shared" si="1"/>
        <v>25</v>
      </c>
      <c r="O7" s="623">
        <f t="shared" si="1"/>
        <v>20</v>
      </c>
      <c r="P7" s="623">
        <f t="shared" si="1"/>
        <v>7</v>
      </c>
      <c r="Q7" s="623">
        <f t="shared" si="1"/>
        <v>155981</v>
      </c>
      <c r="R7" s="623">
        <f t="shared" si="1"/>
        <v>78464</v>
      </c>
      <c r="S7" s="623">
        <f t="shared" si="1"/>
        <v>77517</v>
      </c>
      <c r="T7" s="623">
        <f t="shared" si="1"/>
        <v>77264</v>
      </c>
      <c r="U7" s="623">
        <f t="shared" si="1"/>
        <v>76834</v>
      </c>
      <c r="V7" s="623">
        <f t="shared" si="1"/>
        <v>47043985</v>
      </c>
      <c r="W7" s="623">
        <f t="shared" si="1"/>
        <v>149894522</v>
      </c>
      <c r="X7" s="623">
        <f t="shared" si="1"/>
        <v>261782518</v>
      </c>
      <c r="Y7" s="623">
        <f t="shared" si="1"/>
        <v>237552051</v>
      </c>
      <c r="Z7" s="623">
        <f t="shared" si="1"/>
        <v>24036450</v>
      </c>
      <c r="AA7" s="624">
        <f t="shared" si="1"/>
        <v>194017</v>
      </c>
    </row>
    <row r="8" spans="1:27" s="625" customFormat="1" ht="15" customHeight="1">
      <c r="A8" s="620"/>
      <c r="B8" s="626"/>
      <c r="C8" s="627"/>
      <c r="D8" s="392"/>
      <c r="E8" s="392"/>
      <c r="F8" s="392"/>
      <c r="G8" s="392"/>
      <c r="H8" s="392"/>
      <c r="I8" s="392"/>
      <c r="J8" s="392"/>
      <c r="K8" s="392"/>
      <c r="L8" s="392"/>
      <c r="M8" s="392"/>
      <c r="N8" s="392"/>
      <c r="O8" s="392"/>
      <c r="P8" s="392"/>
      <c r="Q8" s="392"/>
      <c r="R8" s="392"/>
      <c r="S8" s="392"/>
      <c r="T8" s="392"/>
      <c r="U8" s="392"/>
      <c r="V8" s="392"/>
      <c r="W8" s="392"/>
      <c r="X8" s="392"/>
      <c r="Y8" s="392"/>
      <c r="Z8" s="392"/>
      <c r="AA8" s="628"/>
    </row>
    <row r="9" spans="1:31" s="625" customFormat="1" ht="15" customHeight="1">
      <c r="A9" s="620"/>
      <c r="B9" s="626" t="s">
        <v>767</v>
      </c>
      <c r="C9" s="627">
        <f aca="true" t="shared" si="2" ref="C9:H9">SUM(C17:C31)</f>
        <v>3690</v>
      </c>
      <c r="D9" s="392">
        <f t="shared" si="2"/>
        <v>2878</v>
      </c>
      <c r="E9" s="392">
        <f t="shared" si="2"/>
        <v>38</v>
      </c>
      <c r="F9" s="392">
        <f t="shared" si="2"/>
        <v>774</v>
      </c>
      <c r="G9" s="392">
        <f t="shared" si="2"/>
        <v>1688</v>
      </c>
      <c r="H9" s="392">
        <f t="shared" si="2"/>
        <v>764</v>
      </c>
      <c r="I9" s="392">
        <v>435</v>
      </c>
      <c r="J9" s="392">
        <f aca="true" t="shared" si="3" ref="J9:P9">SUM(J17:J31)</f>
        <v>290</v>
      </c>
      <c r="K9" s="392">
        <f t="shared" si="3"/>
        <v>271</v>
      </c>
      <c r="L9" s="392">
        <f t="shared" si="3"/>
        <v>145</v>
      </c>
      <c r="M9" s="392">
        <f t="shared" si="3"/>
        <v>34</v>
      </c>
      <c r="N9" s="392">
        <f t="shared" si="3"/>
        <v>22</v>
      </c>
      <c r="O9" s="392">
        <f t="shared" si="3"/>
        <v>17</v>
      </c>
      <c r="P9" s="392">
        <f t="shared" si="3"/>
        <v>6</v>
      </c>
      <c r="Q9" s="392">
        <v>115725</v>
      </c>
      <c r="R9" s="392">
        <f>SUM(R17:R31)</f>
        <v>61671</v>
      </c>
      <c r="S9" s="392">
        <f>SUM(S17:S31)</f>
        <v>54054</v>
      </c>
      <c r="T9" s="392">
        <v>60843</v>
      </c>
      <c r="U9" s="392">
        <f>SUM(U17:U31)</f>
        <v>53585</v>
      </c>
      <c r="V9" s="392">
        <f>SUM(V17:V31)</f>
        <v>36359478</v>
      </c>
      <c r="W9" s="392">
        <v>122325336</v>
      </c>
      <c r="X9" s="392">
        <f>SUM(X17:X31)</f>
        <v>211409319</v>
      </c>
      <c r="Y9" s="392">
        <f>SUM(Y17:Y31)</f>
        <v>194353459</v>
      </c>
      <c r="Z9" s="392">
        <f>SUM(Z17:Z31)</f>
        <v>16872092</v>
      </c>
      <c r="AA9" s="628">
        <f>SUM(AA17:AA31)</f>
        <v>183768</v>
      </c>
      <c r="AC9" s="629"/>
      <c r="AD9" s="629"/>
      <c r="AE9" s="629"/>
    </row>
    <row r="10" spans="1:31" s="625" customFormat="1" ht="15" customHeight="1">
      <c r="A10" s="620"/>
      <c r="B10" s="626" t="s">
        <v>768</v>
      </c>
      <c r="C10" s="392">
        <f>SUM(C33:C66)</f>
        <v>1451</v>
      </c>
      <c r="D10" s="392">
        <v>1052</v>
      </c>
      <c r="E10" s="392">
        <f aca="true" t="shared" si="4" ref="E10:V10">SUM(E33:E66)</f>
        <v>31</v>
      </c>
      <c r="F10" s="392">
        <f t="shared" si="4"/>
        <v>368</v>
      </c>
      <c r="G10" s="392">
        <f t="shared" si="4"/>
        <v>614</v>
      </c>
      <c r="H10" s="392">
        <f t="shared" si="4"/>
        <v>336</v>
      </c>
      <c r="I10" s="392">
        <f t="shared" si="4"/>
        <v>193</v>
      </c>
      <c r="J10" s="392">
        <f t="shared" si="4"/>
        <v>119</v>
      </c>
      <c r="K10" s="392">
        <f t="shared" si="4"/>
        <v>108</v>
      </c>
      <c r="L10" s="392">
        <f t="shared" si="4"/>
        <v>61</v>
      </c>
      <c r="M10" s="392">
        <f t="shared" si="4"/>
        <v>13</v>
      </c>
      <c r="N10" s="392">
        <f t="shared" si="4"/>
        <v>3</v>
      </c>
      <c r="O10" s="392">
        <f t="shared" si="4"/>
        <v>3</v>
      </c>
      <c r="P10" s="392">
        <f t="shared" si="4"/>
        <v>1</v>
      </c>
      <c r="Q10" s="392">
        <f t="shared" si="4"/>
        <v>40256</v>
      </c>
      <c r="R10" s="392">
        <f t="shared" si="4"/>
        <v>16793</v>
      </c>
      <c r="S10" s="392">
        <f t="shared" si="4"/>
        <v>23463</v>
      </c>
      <c r="T10" s="392">
        <f t="shared" si="4"/>
        <v>16421</v>
      </c>
      <c r="U10" s="392">
        <f t="shared" si="4"/>
        <v>23249</v>
      </c>
      <c r="V10" s="392">
        <f t="shared" si="4"/>
        <v>10684507</v>
      </c>
      <c r="W10" s="392">
        <v>27569186</v>
      </c>
      <c r="X10" s="392">
        <f>SUM(X33:X66)</f>
        <v>50373199</v>
      </c>
      <c r="Y10" s="392">
        <v>43198592</v>
      </c>
      <c r="Z10" s="392">
        <f>SUM(Z33:Z66)</f>
        <v>7164358</v>
      </c>
      <c r="AA10" s="628">
        <f>SUM(AA33:AA66)</f>
        <v>10249</v>
      </c>
      <c r="AC10" s="629"/>
      <c r="AD10" s="629"/>
      <c r="AE10" s="629"/>
    </row>
    <row r="11" spans="1:27" s="629" customFormat="1" ht="12" customHeight="1">
      <c r="A11" s="630"/>
      <c r="B11" s="631"/>
      <c r="C11" s="632"/>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4"/>
    </row>
    <row r="12" spans="1:27" s="629" customFormat="1" ht="12" customHeight="1">
      <c r="A12" s="630"/>
      <c r="B12" s="91" t="s">
        <v>1204</v>
      </c>
      <c r="C12" s="632">
        <f>SUM(C17,C23:C25,C28:C30,C33:C39)</f>
        <v>2185</v>
      </c>
      <c r="D12" s="633">
        <v>1662</v>
      </c>
      <c r="E12" s="633">
        <f aca="true" t="shared" si="5" ref="E12:P12">SUM(E17,E23:E25,E28:E30,E33:E39)</f>
        <v>23</v>
      </c>
      <c r="F12" s="633">
        <f t="shared" si="5"/>
        <v>500</v>
      </c>
      <c r="G12" s="633">
        <f t="shared" si="5"/>
        <v>1045</v>
      </c>
      <c r="H12" s="633">
        <f t="shared" si="5"/>
        <v>443</v>
      </c>
      <c r="I12" s="633">
        <f t="shared" si="5"/>
        <v>246</v>
      </c>
      <c r="J12" s="633">
        <f t="shared" si="5"/>
        <v>160</v>
      </c>
      <c r="K12" s="633">
        <f t="shared" si="5"/>
        <v>162</v>
      </c>
      <c r="L12" s="633">
        <f t="shared" si="5"/>
        <v>88</v>
      </c>
      <c r="M12" s="633">
        <f t="shared" si="5"/>
        <v>21</v>
      </c>
      <c r="N12" s="633">
        <f t="shared" si="5"/>
        <v>9</v>
      </c>
      <c r="O12" s="633">
        <f t="shared" si="5"/>
        <v>9</v>
      </c>
      <c r="P12" s="633">
        <f t="shared" si="5"/>
        <v>2</v>
      </c>
      <c r="Q12" s="633">
        <v>64485</v>
      </c>
      <c r="R12" s="633">
        <f>SUM(R17,R23:R25,R28:R30,R33:R39)</f>
        <v>34243</v>
      </c>
      <c r="S12" s="633">
        <f>SUM(S17,S23:S25,S28:S30,S33:S39)</f>
        <v>30242</v>
      </c>
      <c r="T12" s="633">
        <v>33690</v>
      </c>
      <c r="U12" s="633">
        <f>SUM(U17,U23:U25,U28:U30,U33:U39)</f>
        <v>29916</v>
      </c>
      <c r="V12" s="633">
        <f>SUM(V17,V23:V25,V28:V30,V33:V39)</f>
        <v>20353882</v>
      </c>
      <c r="W12" s="633">
        <v>70277392</v>
      </c>
      <c r="X12" s="633">
        <f>SUM(X17,X23:X25,X28:X30,X33:X39)</f>
        <v>119277101</v>
      </c>
      <c r="Y12" s="633">
        <f>SUM(Y17,Y23:Y25,Y28:Y30,Y33:Y39)</f>
        <v>111129176</v>
      </c>
      <c r="Z12" s="633">
        <f>SUM(Z17,Z23:Z25,Z28:Z30,Z33:Z39)</f>
        <v>8062028</v>
      </c>
      <c r="AA12" s="634">
        <f>SUM(AA17,AA23:AA25,AA28:AA30,AA33:AA39)</f>
        <v>85897</v>
      </c>
    </row>
    <row r="13" spans="1:27" s="629" customFormat="1" ht="12" customHeight="1">
      <c r="A13" s="630"/>
      <c r="B13" s="91" t="s">
        <v>770</v>
      </c>
      <c r="C13" s="632">
        <f aca="true" t="shared" si="6" ref="C13:AA13">SUM(C22,C41:C47)</f>
        <v>401</v>
      </c>
      <c r="D13" s="633">
        <f t="shared" si="6"/>
        <v>293</v>
      </c>
      <c r="E13" s="633">
        <f t="shared" si="6"/>
        <v>9</v>
      </c>
      <c r="F13" s="633">
        <f t="shared" si="6"/>
        <v>99</v>
      </c>
      <c r="G13" s="633">
        <f t="shared" si="6"/>
        <v>151</v>
      </c>
      <c r="H13" s="633">
        <f t="shared" si="6"/>
        <v>100</v>
      </c>
      <c r="I13" s="633">
        <f t="shared" si="6"/>
        <v>56</v>
      </c>
      <c r="J13" s="633">
        <f t="shared" si="6"/>
        <v>39</v>
      </c>
      <c r="K13" s="633">
        <f t="shared" si="6"/>
        <v>32</v>
      </c>
      <c r="L13" s="633">
        <f t="shared" si="6"/>
        <v>13</v>
      </c>
      <c r="M13" s="633">
        <f t="shared" si="6"/>
        <v>7</v>
      </c>
      <c r="N13" s="633">
        <f t="shared" si="6"/>
        <v>2</v>
      </c>
      <c r="O13" s="633">
        <f t="shared" si="6"/>
        <v>1</v>
      </c>
      <c r="P13" s="633">
        <f t="shared" si="6"/>
        <v>0</v>
      </c>
      <c r="Q13" s="633">
        <f t="shared" si="6"/>
        <v>12115</v>
      </c>
      <c r="R13" s="633">
        <f t="shared" si="6"/>
        <v>4993</v>
      </c>
      <c r="S13" s="633">
        <f t="shared" si="6"/>
        <v>7122</v>
      </c>
      <c r="T13" s="633">
        <f t="shared" si="6"/>
        <v>4904</v>
      </c>
      <c r="U13" s="633">
        <f t="shared" si="6"/>
        <v>7071</v>
      </c>
      <c r="V13" s="633">
        <f t="shared" si="6"/>
        <v>2977080</v>
      </c>
      <c r="W13" s="633">
        <f t="shared" si="6"/>
        <v>7862663</v>
      </c>
      <c r="X13" s="633">
        <f t="shared" si="6"/>
        <v>13630337</v>
      </c>
      <c r="Y13" s="633">
        <f t="shared" si="6"/>
        <v>11468366</v>
      </c>
      <c r="Z13" s="633">
        <f t="shared" si="6"/>
        <v>2160495</v>
      </c>
      <c r="AA13" s="634">
        <f t="shared" si="6"/>
        <v>1476</v>
      </c>
    </row>
    <row r="14" spans="1:27" s="629" customFormat="1" ht="12" customHeight="1">
      <c r="A14" s="630"/>
      <c r="B14" s="91" t="s">
        <v>771</v>
      </c>
      <c r="C14" s="632">
        <f aca="true" t="shared" si="7" ref="C14:W14">SUM(C18,C27,C31,C49:C53)</f>
        <v>1327</v>
      </c>
      <c r="D14" s="633">
        <f t="shared" si="7"/>
        <v>1017</v>
      </c>
      <c r="E14" s="633">
        <f t="shared" si="7"/>
        <v>9</v>
      </c>
      <c r="F14" s="633">
        <f t="shared" si="7"/>
        <v>301</v>
      </c>
      <c r="G14" s="633">
        <f t="shared" si="7"/>
        <v>626</v>
      </c>
      <c r="H14" s="633">
        <f t="shared" si="7"/>
        <v>254</v>
      </c>
      <c r="I14" s="633">
        <f t="shared" si="7"/>
        <v>164</v>
      </c>
      <c r="J14" s="633">
        <f t="shared" si="7"/>
        <v>107</v>
      </c>
      <c r="K14" s="633">
        <f t="shared" si="7"/>
        <v>86</v>
      </c>
      <c r="L14" s="633">
        <f t="shared" si="7"/>
        <v>62</v>
      </c>
      <c r="M14" s="633">
        <f t="shared" si="7"/>
        <v>15</v>
      </c>
      <c r="N14" s="633">
        <f t="shared" si="7"/>
        <v>6</v>
      </c>
      <c r="O14" s="633">
        <f t="shared" si="7"/>
        <v>5</v>
      </c>
      <c r="P14" s="633">
        <f t="shared" si="7"/>
        <v>2</v>
      </c>
      <c r="Q14" s="633">
        <f t="shared" si="7"/>
        <v>41023</v>
      </c>
      <c r="R14" s="633">
        <f t="shared" si="7"/>
        <v>21717</v>
      </c>
      <c r="S14" s="633">
        <f t="shared" si="7"/>
        <v>19306</v>
      </c>
      <c r="T14" s="633">
        <f t="shared" si="7"/>
        <v>21389</v>
      </c>
      <c r="U14" s="633">
        <f t="shared" si="7"/>
        <v>19135</v>
      </c>
      <c r="V14" s="633">
        <f t="shared" si="7"/>
        <v>13190208</v>
      </c>
      <c r="W14" s="633">
        <f t="shared" si="7"/>
        <v>45193240</v>
      </c>
      <c r="X14" s="633">
        <v>77211207</v>
      </c>
      <c r="Y14" s="633">
        <f>SUM(Y18,Y27,Y31,Y49:Y53)</f>
        <v>70562978</v>
      </c>
      <c r="Z14" s="633">
        <f>SUM(Z18,Z27,Z31,Z49:Z53)</f>
        <v>6582172</v>
      </c>
      <c r="AA14" s="634">
        <f>SUM(AA18,AA27,AA31,AA49:AA53)</f>
        <v>66053</v>
      </c>
    </row>
    <row r="15" spans="1:27" s="629" customFormat="1" ht="12" customHeight="1">
      <c r="A15" s="630"/>
      <c r="B15" s="91" t="s">
        <v>772</v>
      </c>
      <c r="C15" s="632">
        <f aca="true" t="shared" si="8" ref="C15:X15">SUM(C19:C20,C55:C66)</f>
        <v>1228</v>
      </c>
      <c r="D15" s="633">
        <f t="shared" si="8"/>
        <v>958</v>
      </c>
      <c r="E15" s="633">
        <f t="shared" si="8"/>
        <v>28</v>
      </c>
      <c r="F15" s="633">
        <f t="shared" si="8"/>
        <v>242</v>
      </c>
      <c r="G15" s="633">
        <f t="shared" si="8"/>
        <v>480</v>
      </c>
      <c r="H15" s="633">
        <f t="shared" si="8"/>
        <v>303</v>
      </c>
      <c r="I15" s="633">
        <f t="shared" si="8"/>
        <v>180</v>
      </c>
      <c r="J15" s="633">
        <f t="shared" si="8"/>
        <v>103</v>
      </c>
      <c r="K15" s="633">
        <f t="shared" si="8"/>
        <v>99</v>
      </c>
      <c r="L15" s="633">
        <f t="shared" si="8"/>
        <v>43</v>
      </c>
      <c r="M15" s="633">
        <f t="shared" si="8"/>
        <v>4</v>
      </c>
      <c r="N15" s="633">
        <f t="shared" si="8"/>
        <v>8</v>
      </c>
      <c r="O15" s="633">
        <f t="shared" si="8"/>
        <v>5</v>
      </c>
      <c r="P15" s="633">
        <f t="shared" si="8"/>
        <v>3</v>
      </c>
      <c r="Q15" s="633">
        <f t="shared" si="8"/>
        <v>38358</v>
      </c>
      <c r="R15" s="633">
        <f t="shared" si="8"/>
        <v>17511</v>
      </c>
      <c r="S15" s="633">
        <f t="shared" si="8"/>
        <v>20847</v>
      </c>
      <c r="T15" s="633">
        <f t="shared" si="8"/>
        <v>17281</v>
      </c>
      <c r="U15" s="633">
        <f t="shared" si="8"/>
        <v>20712</v>
      </c>
      <c r="V15" s="633">
        <f t="shared" si="8"/>
        <v>10522815</v>
      </c>
      <c r="W15" s="633">
        <f t="shared" si="8"/>
        <v>26561227</v>
      </c>
      <c r="X15" s="633">
        <f t="shared" si="8"/>
        <v>51663877</v>
      </c>
      <c r="Y15" s="633">
        <v>44391531</v>
      </c>
      <c r="Z15" s="633">
        <f>SUM(Z19:Z20,Z55:Z66)</f>
        <v>7231755</v>
      </c>
      <c r="AA15" s="634">
        <f>SUM(AA19:AA20,AA55:AA66)</f>
        <v>40591</v>
      </c>
    </row>
    <row r="16" spans="2:27" ht="12" customHeight="1">
      <c r="B16" s="635"/>
      <c r="C16" s="636"/>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8"/>
    </row>
    <row r="17" spans="2:27" ht="12" customHeight="1">
      <c r="B17" s="99" t="s">
        <v>1205</v>
      </c>
      <c r="C17" s="639">
        <f>SUM(D17:F17)</f>
        <v>762</v>
      </c>
      <c r="D17" s="640">
        <v>613</v>
      </c>
      <c r="E17" s="640">
        <v>8</v>
      </c>
      <c r="F17" s="640">
        <v>141</v>
      </c>
      <c r="G17" s="640">
        <v>385</v>
      </c>
      <c r="H17" s="640">
        <v>159</v>
      </c>
      <c r="I17" s="640">
        <v>74</v>
      </c>
      <c r="J17" s="640">
        <v>52</v>
      </c>
      <c r="K17" s="640">
        <v>47</v>
      </c>
      <c r="L17" s="640">
        <v>33</v>
      </c>
      <c r="M17" s="640">
        <v>6</v>
      </c>
      <c r="N17" s="640">
        <v>4</v>
      </c>
      <c r="O17" s="640">
        <v>1</v>
      </c>
      <c r="P17" s="640">
        <v>1</v>
      </c>
      <c r="Q17" s="640">
        <f>SUM(R17:S17)</f>
        <v>20809</v>
      </c>
      <c r="R17" s="640">
        <v>12535</v>
      </c>
      <c r="S17" s="640">
        <v>8274</v>
      </c>
      <c r="T17" s="640">
        <v>12377</v>
      </c>
      <c r="U17" s="640">
        <v>8194</v>
      </c>
      <c r="V17" s="640">
        <v>7155403</v>
      </c>
      <c r="W17" s="640">
        <v>19272791</v>
      </c>
      <c r="X17" s="640">
        <f>SUM(Y17:AA17)</f>
        <v>36563935</v>
      </c>
      <c r="Y17" s="640">
        <v>34568960</v>
      </c>
      <c r="Z17" s="640">
        <v>1951493</v>
      </c>
      <c r="AA17" s="641">
        <v>43482</v>
      </c>
    </row>
    <row r="18" spans="2:27" ht="12" customHeight="1">
      <c r="B18" s="99" t="s">
        <v>774</v>
      </c>
      <c r="C18" s="639">
        <f>SUM(D18:F18)</f>
        <v>552</v>
      </c>
      <c r="D18" s="133">
        <v>431</v>
      </c>
      <c r="E18" s="133">
        <v>4</v>
      </c>
      <c r="F18" s="133">
        <v>117</v>
      </c>
      <c r="G18" s="133">
        <v>266</v>
      </c>
      <c r="H18" s="133">
        <v>93</v>
      </c>
      <c r="I18" s="133">
        <v>74</v>
      </c>
      <c r="J18" s="640">
        <v>45</v>
      </c>
      <c r="K18" s="133">
        <v>33</v>
      </c>
      <c r="L18" s="133">
        <v>27</v>
      </c>
      <c r="M18" s="133">
        <v>7</v>
      </c>
      <c r="N18" s="133">
        <v>4</v>
      </c>
      <c r="O18" s="133">
        <v>2</v>
      </c>
      <c r="P18" s="133">
        <v>1</v>
      </c>
      <c r="Q18" s="640">
        <f>SUM(R18:S18)</f>
        <v>17636</v>
      </c>
      <c r="R18" s="133">
        <v>10111</v>
      </c>
      <c r="S18" s="133">
        <v>7525</v>
      </c>
      <c r="T18" s="133">
        <v>9986</v>
      </c>
      <c r="U18" s="133">
        <v>7463</v>
      </c>
      <c r="V18" s="133">
        <v>5997052</v>
      </c>
      <c r="W18" s="133">
        <v>27939176</v>
      </c>
      <c r="X18" s="640">
        <f>SUM(Y18:AA18)</f>
        <v>42612078</v>
      </c>
      <c r="Y18" s="133">
        <v>39619588</v>
      </c>
      <c r="Z18" s="133">
        <v>2930184</v>
      </c>
      <c r="AA18" s="134">
        <v>62306</v>
      </c>
    </row>
    <row r="19" spans="2:27" ht="12" customHeight="1">
      <c r="B19" s="99" t="s">
        <v>775</v>
      </c>
      <c r="C19" s="639">
        <f>SUM(D19:F19)</f>
        <v>385</v>
      </c>
      <c r="D19" s="133">
        <v>300</v>
      </c>
      <c r="E19" s="133">
        <v>5</v>
      </c>
      <c r="F19" s="133">
        <v>80</v>
      </c>
      <c r="G19" s="133">
        <v>159</v>
      </c>
      <c r="H19" s="133">
        <v>93</v>
      </c>
      <c r="I19" s="133">
        <v>46</v>
      </c>
      <c r="J19" s="640">
        <v>38</v>
      </c>
      <c r="K19" s="133">
        <v>28</v>
      </c>
      <c r="L19" s="133">
        <v>11</v>
      </c>
      <c r="M19" s="133">
        <v>2</v>
      </c>
      <c r="N19" s="133">
        <v>3</v>
      </c>
      <c r="O19" s="133">
        <v>4</v>
      </c>
      <c r="P19" s="133">
        <v>1</v>
      </c>
      <c r="Q19" s="640">
        <f>SUM(R19:S19)</f>
        <v>13540</v>
      </c>
      <c r="R19" s="133">
        <v>6582</v>
      </c>
      <c r="S19" s="133">
        <v>6958</v>
      </c>
      <c r="T19" s="133">
        <v>6502</v>
      </c>
      <c r="U19" s="133">
        <v>6904</v>
      </c>
      <c r="V19" s="133">
        <v>3966869</v>
      </c>
      <c r="W19" s="133">
        <v>7832873</v>
      </c>
      <c r="X19" s="640">
        <f>SUM(Y19:AA19)</f>
        <v>16519184</v>
      </c>
      <c r="Y19" s="133">
        <v>13782116</v>
      </c>
      <c r="Z19" s="133">
        <v>2728074</v>
      </c>
      <c r="AA19" s="134">
        <v>8994</v>
      </c>
    </row>
    <row r="20" spans="2:27" ht="12" customHeight="1">
      <c r="B20" s="99" t="s">
        <v>776</v>
      </c>
      <c r="C20" s="639">
        <f>SUM(D20:F20)</f>
        <v>366</v>
      </c>
      <c r="D20" s="133">
        <v>301</v>
      </c>
      <c r="E20" s="133">
        <v>3</v>
      </c>
      <c r="F20" s="133">
        <v>62</v>
      </c>
      <c r="G20" s="133">
        <v>135</v>
      </c>
      <c r="H20" s="133">
        <v>86</v>
      </c>
      <c r="I20" s="133">
        <v>69</v>
      </c>
      <c r="J20" s="640">
        <v>27</v>
      </c>
      <c r="K20" s="133">
        <v>32</v>
      </c>
      <c r="L20" s="133">
        <v>11</v>
      </c>
      <c r="M20" s="133">
        <v>1</v>
      </c>
      <c r="N20" s="133">
        <v>3</v>
      </c>
      <c r="O20" s="133">
        <v>0</v>
      </c>
      <c r="P20" s="133">
        <v>2</v>
      </c>
      <c r="Q20" s="640">
        <f>SUM(R20:S20)</f>
        <v>11861</v>
      </c>
      <c r="R20" s="133">
        <v>5965</v>
      </c>
      <c r="S20" s="133">
        <v>5896</v>
      </c>
      <c r="T20" s="133">
        <v>5912</v>
      </c>
      <c r="U20" s="133">
        <v>5869</v>
      </c>
      <c r="V20" s="133">
        <v>3402416</v>
      </c>
      <c r="W20" s="133">
        <v>10609130</v>
      </c>
      <c r="X20" s="640">
        <f>SUM(Y20:AA20)</f>
        <v>20374487</v>
      </c>
      <c r="Y20" s="133">
        <v>18335404</v>
      </c>
      <c r="Z20" s="133">
        <v>2009768</v>
      </c>
      <c r="AA20" s="134">
        <v>29315</v>
      </c>
    </row>
    <row r="21" spans="2:27" ht="12" customHeight="1">
      <c r="B21" s="99"/>
      <c r="C21" s="639"/>
      <c r="D21" s="133"/>
      <c r="E21" s="133"/>
      <c r="F21" s="133"/>
      <c r="G21" s="133"/>
      <c r="H21" s="133"/>
      <c r="I21" s="133"/>
      <c r="J21" s="640"/>
      <c r="K21" s="133"/>
      <c r="L21" s="133"/>
      <c r="M21" s="133"/>
      <c r="N21" s="133"/>
      <c r="O21" s="133"/>
      <c r="P21" s="133"/>
      <c r="Q21" s="640"/>
      <c r="R21" s="133"/>
      <c r="S21" s="133"/>
      <c r="T21" s="133"/>
      <c r="U21" s="133"/>
      <c r="V21" s="133"/>
      <c r="W21" s="133"/>
      <c r="X21" s="640"/>
      <c r="Y21" s="133"/>
      <c r="Z21" s="133"/>
      <c r="AA21" s="134"/>
    </row>
    <row r="22" spans="2:27" ht="12" customHeight="1">
      <c r="B22" s="99" t="s">
        <v>777</v>
      </c>
      <c r="C22" s="639">
        <f>SUM(D22:F22)</f>
        <v>184</v>
      </c>
      <c r="D22" s="133">
        <v>152</v>
      </c>
      <c r="E22" s="133">
        <v>2</v>
      </c>
      <c r="F22" s="133">
        <v>30</v>
      </c>
      <c r="G22" s="133">
        <v>63</v>
      </c>
      <c r="H22" s="133">
        <v>48</v>
      </c>
      <c r="I22" s="133">
        <v>25</v>
      </c>
      <c r="J22" s="640">
        <v>17</v>
      </c>
      <c r="K22" s="133">
        <v>19</v>
      </c>
      <c r="L22" s="133">
        <v>8</v>
      </c>
      <c r="M22" s="133">
        <v>2</v>
      </c>
      <c r="N22" s="133">
        <v>1</v>
      </c>
      <c r="O22" s="133">
        <v>1</v>
      </c>
      <c r="P22" s="133">
        <v>0</v>
      </c>
      <c r="Q22" s="640">
        <f>SUM(R22:S22)</f>
        <v>6263</v>
      </c>
      <c r="R22" s="133">
        <v>3086</v>
      </c>
      <c r="S22" s="133">
        <v>3177</v>
      </c>
      <c r="T22" s="133">
        <v>3057</v>
      </c>
      <c r="U22" s="133">
        <v>3163</v>
      </c>
      <c r="V22" s="133">
        <v>1674760</v>
      </c>
      <c r="W22" s="133">
        <v>5479447</v>
      </c>
      <c r="X22" s="640">
        <f>SUM(Y22:AA22)</f>
        <v>8667360</v>
      </c>
      <c r="Y22" s="133">
        <v>7783889</v>
      </c>
      <c r="Z22" s="133">
        <v>882943</v>
      </c>
      <c r="AA22" s="134">
        <v>528</v>
      </c>
    </row>
    <row r="23" spans="2:27" ht="12" customHeight="1">
      <c r="B23" s="99" t="s">
        <v>778</v>
      </c>
      <c r="C23" s="639">
        <f>SUM(D23:F23)</f>
        <v>219</v>
      </c>
      <c r="D23" s="133">
        <v>150</v>
      </c>
      <c r="E23" s="133">
        <v>2</v>
      </c>
      <c r="F23" s="133">
        <v>67</v>
      </c>
      <c r="G23" s="133">
        <v>108</v>
      </c>
      <c r="H23" s="133">
        <v>38</v>
      </c>
      <c r="I23" s="133">
        <v>26</v>
      </c>
      <c r="J23" s="640">
        <v>14</v>
      </c>
      <c r="K23" s="133">
        <v>24</v>
      </c>
      <c r="L23" s="133">
        <v>4</v>
      </c>
      <c r="M23" s="133">
        <v>3</v>
      </c>
      <c r="N23" s="133">
        <v>2</v>
      </c>
      <c r="O23" s="133">
        <v>0</v>
      </c>
      <c r="P23" s="133">
        <v>0</v>
      </c>
      <c r="Q23" s="640">
        <v>6055</v>
      </c>
      <c r="R23" s="133">
        <v>2613</v>
      </c>
      <c r="S23" s="133">
        <v>3452</v>
      </c>
      <c r="T23" s="133">
        <v>2541</v>
      </c>
      <c r="U23" s="133">
        <v>3397</v>
      </c>
      <c r="V23" s="133">
        <v>1715508</v>
      </c>
      <c r="W23" s="133">
        <v>5935280</v>
      </c>
      <c r="X23" s="640">
        <f>SUM(Y23:AA23)</f>
        <v>10261216</v>
      </c>
      <c r="Y23" s="133">
        <v>9507555</v>
      </c>
      <c r="Z23" s="133">
        <v>746017</v>
      </c>
      <c r="AA23" s="134">
        <v>7644</v>
      </c>
    </row>
    <row r="24" spans="2:27" ht="12" customHeight="1">
      <c r="B24" s="99" t="s">
        <v>779</v>
      </c>
      <c r="C24" s="639">
        <f>SUM(D24:F24)</f>
        <v>174</v>
      </c>
      <c r="D24" s="133">
        <v>136</v>
      </c>
      <c r="E24" s="133">
        <v>5</v>
      </c>
      <c r="F24" s="133">
        <v>33</v>
      </c>
      <c r="G24" s="133">
        <v>85</v>
      </c>
      <c r="H24" s="133">
        <v>43</v>
      </c>
      <c r="I24" s="133">
        <v>17</v>
      </c>
      <c r="J24" s="640">
        <v>10</v>
      </c>
      <c r="K24" s="133">
        <v>11</v>
      </c>
      <c r="L24" s="133">
        <v>8</v>
      </c>
      <c r="M24" s="133">
        <v>0</v>
      </c>
      <c r="N24" s="133">
        <v>0</v>
      </c>
      <c r="O24" s="133">
        <v>0</v>
      </c>
      <c r="P24" s="133">
        <v>0</v>
      </c>
      <c r="Q24" s="640">
        <f>SUM(R24:S24)</f>
        <v>3659</v>
      </c>
      <c r="R24" s="133">
        <v>1715</v>
      </c>
      <c r="S24" s="133">
        <v>1944</v>
      </c>
      <c r="T24" s="133">
        <v>1689</v>
      </c>
      <c r="U24" s="133">
        <v>1924</v>
      </c>
      <c r="V24" s="133">
        <v>1072700</v>
      </c>
      <c r="W24" s="133">
        <v>3188029</v>
      </c>
      <c r="X24" s="640">
        <f>SUM(Y24:AA24)</f>
        <v>5726437</v>
      </c>
      <c r="Y24" s="133">
        <v>5211679</v>
      </c>
      <c r="Z24" s="133">
        <v>511625</v>
      </c>
      <c r="AA24" s="134">
        <v>3133</v>
      </c>
    </row>
    <row r="25" spans="2:27" ht="12" customHeight="1">
      <c r="B25" s="99" t="s">
        <v>780</v>
      </c>
      <c r="C25" s="639">
        <f>SUM(D25:F25)</f>
        <v>154</v>
      </c>
      <c r="D25" s="133">
        <v>110</v>
      </c>
      <c r="E25" s="133">
        <v>0</v>
      </c>
      <c r="F25" s="133">
        <v>44</v>
      </c>
      <c r="G25" s="133">
        <v>78</v>
      </c>
      <c r="H25" s="133">
        <v>23</v>
      </c>
      <c r="I25" s="133">
        <v>23</v>
      </c>
      <c r="J25" s="133">
        <v>10</v>
      </c>
      <c r="K25" s="133">
        <v>12</v>
      </c>
      <c r="L25" s="133">
        <v>7</v>
      </c>
      <c r="M25" s="133">
        <v>1</v>
      </c>
      <c r="N25" s="133">
        <v>0</v>
      </c>
      <c r="O25" s="133">
        <v>0</v>
      </c>
      <c r="P25" s="133">
        <v>0</v>
      </c>
      <c r="Q25" s="640">
        <f>SUM(R25:S25)</f>
        <v>3872</v>
      </c>
      <c r="R25" s="133">
        <v>1867</v>
      </c>
      <c r="S25" s="133">
        <v>2005</v>
      </c>
      <c r="T25" s="133">
        <v>1815</v>
      </c>
      <c r="U25" s="133">
        <v>1972</v>
      </c>
      <c r="V25" s="133">
        <v>1151012</v>
      </c>
      <c r="W25" s="133">
        <v>3095450</v>
      </c>
      <c r="X25" s="640">
        <f>SUM(Y25:AA25)</f>
        <v>5418090</v>
      </c>
      <c r="Y25" s="133">
        <v>4586567</v>
      </c>
      <c r="Z25" s="133">
        <v>831353</v>
      </c>
      <c r="AA25" s="134">
        <v>170</v>
      </c>
    </row>
    <row r="26" spans="2:27" ht="12" customHeight="1">
      <c r="B26" s="99"/>
      <c r="C26" s="639"/>
      <c r="D26" s="133"/>
      <c r="E26" s="133"/>
      <c r="F26" s="133"/>
      <c r="G26" s="133"/>
      <c r="H26" s="133"/>
      <c r="I26" s="133"/>
      <c r="J26" s="133"/>
      <c r="K26" s="133"/>
      <c r="L26" s="133"/>
      <c r="M26" s="133"/>
      <c r="N26" s="133"/>
      <c r="O26" s="133"/>
      <c r="P26" s="133"/>
      <c r="Q26" s="640"/>
      <c r="R26" s="133"/>
      <c r="S26" s="133"/>
      <c r="T26" s="133"/>
      <c r="U26" s="133"/>
      <c r="V26" s="133"/>
      <c r="W26" s="133"/>
      <c r="X26" s="640"/>
      <c r="Y26" s="133"/>
      <c r="Z26" s="133"/>
      <c r="AA26" s="134"/>
    </row>
    <row r="27" spans="2:27" ht="12" customHeight="1">
      <c r="B27" s="99" t="s">
        <v>781</v>
      </c>
      <c r="C27" s="639">
        <f>SUM(D27:F27)</f>
        <v>201</v>
      </c>
      <c r="D27" s="133">
        <v>147</v>
      </c>
      <c r="E27" s="133">
        <v>1</v>
      </c>
      <c r="F27" s="133">
        <v>53</v>
      </c>
      <c r="G27" s="133">
        <v>102</v>
      </c>
      <c r="H27" s="133">
        <v>35</v>
      </c>
      <c r="I27" s="133">
        <v>22</v>
      </c>
      <c r="J27" s="133">
        <v>15</v>
      </c>
      <c r="K27" s="133">
        <v>14</v>
      </c>
      <c r="L27" s="133">
        <v>9</v>
      </c>
      <c r="M27" s="133">
        <v>1</v>
      </c>
      <c r="N27" s="133">
        <v>2</v>
      </c>
      <c r="O27" s="133">
        <v>1</v>
      </c>
      <c r="P27" s="133">
        <v>0</v>
      </c>
      <c r="Q27" s="640">
        <f>SUM(R27:S27)</f>
        <v>6354</v>
      </c>
      <c r="R27" s="133">
        <v>3203</v>
      </c>
      <c r="S27" s="133">
        <v>3151</v>
      </c>
      <c r="T27" s="133">
        <v>3145</v>
      </c>
      <c r="U27" s="133">
        <v>3122</v>
      </c>
      <c r="V27" s="133">
        <v>2008392</v>
      </c>
      <c r="W27" s="133">
        <v>3877487</v>
      </c>
      <c r="X27" s="640">
        <f>SUM(Y27:AA27)</f>
        <v>9030455</v>
      </c>
      <c r="Y27" s="133">
        <v>8244396</v>
      </c>
      <c r="Z27" s="133">
        <v>785367</v>
      </c>
      <c r="AA27" s="134">
        <v>692</v>
      </c>
    </row>
    <row r="28" spans="2:31" ht="12" customHeight="1">
      <c r="B28" s="99" t="s">
        <v>782</v>
      </c>
      <c r="C28" s="639">
        <f>SUM(D28:F28)</f>
        <v>229</v>
      </c>
      <c r="D28" s="133">
        <v>190</v>
      </c>
      <c r="E28" s="133">
        <v>0</v>
      </c>
      <c r="F28" s="133">
        <v>39</v>
      </c>
      <c r="G28" s="133">
        <v>109</v>
      </c>
      <c r="H28" s="133">
        <v>39</v>
      </c>
      <c r="I28" s="133">
        <v>21</v>
      </c>
      <c r="J28" s="133">
        <v>25</v>
      </c>
      <c r="K28" s="133">
        <v>17</v>
      </c>
      <c r="L28" s="133">
        <v>10</v>
      </c>
      <c r="M28" s="133">
        <v>4</v>
      </c>
      <c r="N28" s="133">
        <v>0</v>
      </c>
      <c r="O28" s="133">
        <v>3</v>
      </c>
      <c r="P28" s="133">
        <v>1</v>
      </c>
      <c r="Q28" s="640">
        <f>SUM(R28:S28)</f>
        <v>9270</v>
      </c>
      <c r="R28" s="133">
        <v>5335</v>
      </c>
      <c r="S28" s="133">
        <v>3935</v>
      </c>
      <c r="T28" s="133">
        <v>5287</v>
      </c>
      <c r="U28" s="133">
        <v>3903</v>
      </c>
      <c r="V28" s="133">
        <v>3210903</v>
      </c>
      <c r="W28" s="133">
        <v>14853765</v>
      </c>
      <c r="X28" s="640">
        <f>SUM(Y28:AA28)</f>
        <v>22278321</v>
      </c>
      <c r="Y28" s="133">
        <v>21394449</v>
      </c>
      <c r="Z28" s="133">
        <v>861928</v>
      </c>
      <c r="AA28" s="134">
        <v>21944</v>
      </c>
      <c r="AC28" s="642"/>
      <c r="AD28" s="642"/>
      <c r="AE28" s="642"/>
    </row>
    <row r="29" spans="2:27" ht="12" customHeight="1">
      <c r="B29" s="99" t="s">
        <v>783</v>
      </c>
      <c r="C29" s="639">
        <f>SUM(D29:F29)</f>
        <v>161</v>
      </c>
      <c r="D29" s="133">
        <v>123</v>
      </c>
      <c r="E29" s="133">
        <v>4</v>
      </c>
      <c r="F29" s="133">
        <v>34</v>
      </c>
      <c r="G29" s="133">
        <v>64</v>
      </c>
      <c r="H29" s="133">
        <v>34</v>
      </c>
      <c r="I29" s="133">
        <v>25</v>
      </c>
      <c r="J29" s="133">
        <v>9</v>
      </c>
      <c r="K29" s="133">
        <v>14</v>
      </c>
      <c r="L29" s="133">
        <v>3</v>
      </c>
      <c r="M29" s="133">
        <v>5</v>
      </c>
      <c r="N29" s="133">
        <v>2</v>
      </c>
      <c r="O29" s="133">
        <v>5</v>
      </c>
      <c r="P29" s="133">
        <v>0</v>
      </c>
      <c r="Q29" s="640">
        <f>SUM(R29:S29)</f>
        <v>8556</v>
      </c>
      <c r="R29" s="133">
        <v>5069</v>
      </c>
      <c r="S29" s="133">
        <v>3487</v>
      </c>
      <c r="T29" s="133">
        <v>5029</v>
      </c>
      <c r="U29" s="133">
        <v>3460</v>
      </c>
      <c r="V29" s="133">
        <v>2821243</v>
      </c>
      <c r="W29" s="133">
        <v>14613231</v>
      </c>
      <c r="X29" s="640">
        <f>SUM(Y29:AA29)</f>
        <v>22865892</v>
      </c>
      <c r="Y29" s="133">
        <v>21691102</v>
      </c>
      <c r="Z29" s="133">
        <v>1173911</v>
      </c>
      <c r="AA29" s="134">
        <v>879</v>
      </c>
    </row>
    <row r="30" spans="1:31" s="642" customFormat="1" ht="12" customHeight="1">
      <c r="A30" s="617"/>
      <c r="B30" s="99" t="s">
        <v>784</v>
      </c>
      <c r="C30" s="639">
        <f>SUM(D30:F30)</f>
        <v>92</v>
      </c>
      <c r="D30" s="133">
        <v>64</v>
      </c>
      <c r="E30" s="133">
        <v>2</v>
      </c>
      <c r="F30" s="133">
        <v>26</v>
      </c>
      <c r="G30" s="133">
        <v>34</v>
      </c>
      <c r="H30" s="133">
        <v>22</v>
      </c>
      <c r="I30" s="133">
        <v>12</v>
      </c>
      <c r="J30" s="133">
        <v>8</v>
      </c>
      <c r="K30" s="133">
        <v>9</v>
      </c>
      <c r="L30" s="133">
        <v>6</v>
      </c>
      <c r="M30" s="133">
        <v>0</v>
      </c>
      <c r="N30" s="133">
        <v>1</v>
      </c>
      <c r="O30" s="133">
        <v>0</v>
      </c>
      <c r="P30" s="133">
        <v>0</v>
      </c>
      <c r="Q30" s="640">
        <f>SUM(R30:S30)</f>
        <v>3042</v>
      </c>
      <c r="R30" s="133">
        <v>1272</v>
      </c>
      <c r="S30" s="133">
        <v>1770</v>
      </c>
      <c r="T30" s="133">
        <v>1245</v>
      </c>
      <c r="U30" s="133">
        <v>1761</v>
      </c>
      <c r="V30" s="133">
        <v>806944</v>
      </c>
      <c r="W30" s="133">
        <v>2158685</v>
      </c>
      <c r="X30" s="640">
        <f>SUM(Y30:AA30)</f>
        <v>3854673</v>
      </c>
      <c r="Y30" s="133">
        <v>3275190</v>
      </c>
      <c r="Z30" s="133">
        <v>575060</v>
      </c>
      <c r="AA30" s="134">
        <v>4423</v>
      </c>
      <c r="AC30" s="599"/>
      <c r="AD30" s="599"/>
      <c r="AE30" s="599"/>
    </row>
    <row r="31" spans="2:27" ht="12" customHeight="1">
      <c r="B31" s="99" t="s">
        <v>785</v>
      </c>
      <c r="C31" s="639">
        <f>SUM(D31:F31)</f>
        <v>211</v>
      </c>
      <c r="D31" s="133">
        <v>161</v>
      </c>
      <c r="E31" s="133">
        <v>2</v>
      </c>
      <c r="F31" s="133">
        <v>48</v>
      </c>
      <c r="G31" s="133">
        <v>100</v>
      </c>
      <c r="H31" s="133">
        <v>51</v>
      </c>
      <c r="I31" s="133">
        <v>19</v>
      </c>
      <c r="J31" s="133">
        <v>20</v>
      </c>
      <c r="K31" s="133">
        <v>11</v>
      </c>
      <c r="L31" s="133">
        <v>8</v>
      </c>
      <c r="M31" s="133">
        <v>2</v>
      </c>
      <c r="N31" s="133">
        <v>0</v>
      </c>
      <c r="O31" s="133">
        <v>0</v>
      </c>
      <c r="P31" s="133">
        <v>0</v>
      </c>
      <c r="Q31" s="640">
        <f>SUM(R31:S31)</f>
        <v>4798</v>
      </c>
      <c r="R31" s="133">
        <v>2318</v>
      </c>
      <c r="S31" s="133">
        <v>2480</v>
      </c>
      <c r="T31" s="133">
        <v>2261</v>
      </c>
      <c r="U31" s="133">
        <v>2453</v>
      </c>
      <c r="V31" s="133">
        <v>1376276</v>
      </c>
      <c r="W31" s="133">
        <v>3469988</v>
      </c>
      <c r="X31" s="640">
        <f>SUM(Y31:AA31)</f>
        <v>7237191</v>
      </c>
      <c r="Y31" s="133">
        <v>6352564</v>
      </c>
      <c r="Z31" s="133">
        <v>884369</v>
      </c>
      <c r="AA31" s="134">
        <v>258</v>
      </c>
    </row>
    <row r="32" spans="2:27" ht="12" customHeight="1">
      <c r="B32" s="99"/>
      <c r="C32" s="639"/>
      <c r="D32" s="133"/>
      <c r="E32" s="133"/>
      <c r="F32" s="133"/>
      <c r="G32" s="133"/>
      <c r="H32" s="133"/>
      <c r="I32" s="133"/>
      <c r="J32" s="133"/>
      <c r="K32" s="133"/>
      <c r="L32" s="133"/>
      <c r="M32" s="133"/>
      <c r="N32" s="133"/>
      <c r="O32" s="133"/>
      <c r="P32" s="133"/>
      <c r="Q32" s="640"/>
      <c r="R32" s="133"/>
      <c r="S32" s="133"/>
      <c r="T32" s="133"/>
      <c r="U32" s="133"/>
      <c r="V32" s="133"/>
      <c r="W32" s="133"/>
      <c r="X32" s="640"/>
      <c r="Y32" s="133"/>
      <c r="Z32" s="133"/>
      <c r="AA32" s="134"/>
    </row>
    <row r="33" spans="2:27" ht="12" customHeight="1">
      <c r="B33" s="99" t="s">
        <v>786</v>
      </c>
      <c r="C33" s="639">
        <f aca="true" t="shared" si="9" ref="C33:C38">SUM(D33:F33)</f>
        <v>82</v>
      </c>
      <c r="D33" s="133">
        <v>63</v>
      </c>
      <c r="E33" s="133">
        <v>0</v>
      </c>
      <c r="F33" s="133">
        <v>19</v>
      </c>
      <c r="G33" s="133">
        <v>36</v>
      </c>
      <c r="H33" s="133">
        <v>11</v>
      </c>
      <c r="I33" s="133">
        <v>20</v>
      </c>
      <c r="J33" s="133">
        <v>5</v>
      </c>
      <c r="K33" s="133">
        <v>6</v>
      </c>
      <c r="L33" s="133">
        <v>3</v>
      </c>
      <c r="M33" s="133">
        <v>1</v>
      </c>
      <c r="N33" s="133">
        <v>0</v>
      </c>
      <c r="O33" s="133">
        <v>0</v>
      </c>
      <c r="P33" s="133">
        <v>0</v>
      </c>
      <c r="Q33" s="640">
        <f aca="true" t="shared" si="10" ref="Q33:Q39">SUM(R33:S33)</f>
        <v>2026</v>
      </c>
      <c r="R33" s="133">
        <v>826</v>
      </c>
      <c r="S33" s="133">
        <v>1200</v>
      </c>
      <c r="T33" s="133">
        <v>805</v>
      </c>
      <c r="U33" s="133">
        <v>1185</v>
      </c>
      <c r="V33" s="133">
        <v>574675</v>
      </c>
      <c r="W33" s="133">
        <v>1305607</v>
      </c>
      <c r="X33" s="640">
        <f aca="true" t="shared" si="11" ref="X33:X39">SUM(Y33:AA33)</f>
        <v>2490781</v>
      </c>
      <c r="Y33" s="133">
        <v>2153780</v>
      </c>
      <c r="Z33" s="133">
        <v>336948</v>
      </c>
      <c r="AA33" s="134">
        <v>53</v>
      </c>
    </row>
    <row r="34" spans="2:27" ht="12" customHeight="1">
      <c r="B34" s="99" t="s">
        <v>787</v>
      </c>
      <c r="C34" s="639">
        <f t="shared" si="9"/>
        <v>40</v>
      </c>
      <c r="D34" s="133">
        <v>28</v>
      </c>
      <c r="E34" s="133">
        <v>0</v>
      </c>
      <c r="F34" s="133">
        <v>12</v>
      </c>
      <c r="G34" s="133">
        <v>20</v>
      </c>
      <c r="H34" s="133">
        <v>10</v>
      </c>
      <c r="I34" s="133">
        <v>5</v>
      </c>
      <c r="J34" s="133">
        <v>3</v>
      </c>
      <c r="K34" s="133">
        <v>1</v>
      </c>
      <c r="L34" s="133">
        <v>1</v>
      </c>
      <c r="M34" s="133">
        <v>0</v>
      </c>
      <c r="N34" s="133">
        <v>0</v>
      </c>
      <c r="O34" s="133">
        <v>0</v>
      </c>
      <c r="P34" s="133">
        <v>0</v>
      </c>
      <c r="Q34" s="640">
        <f t="shared" si="10"/>
        <v>740</v>
      </c>
      <c r="R34" s="133">
        <v>299</v>
      </c>
      <c r="S34" s="133">
        <v>441</v>
      </c>
      <c r="T34" s="133">
        <v>287</v>
      </c>
      <c r="U34" s="133">
        <v>437</v>
      </c>
      <c r="V34" s="133">
        <v>172736</v>
      </c>
      <c r="W34" s="133">
        <v>523044</v>
      </c>
      <c r="X34" s="640">
        <f t="shared" si="11"/>
        <v>939881</v>
      </c>
      <c r="Y34" s="133">
        <v>803902</v>
      </c>
      <c r="Z34" s="133">
        <v>135436</v>
      </c>
      <c r="AA34" s="134">
        <v>543</v>
      </c>
    </row>
    <row r="35" spans="2:27" ht="12" customHeight="1">
      <c r="B35" s="99" t="s">
        <v>788</v>
      </c>
      <c r="C35" s="639">
        <f t="shared" si="9"/>
        <v>113</v>
      </c>
      <c r="D35" s="133">
        <v>78</v>
      </c>
      <c r="E35" s="133">
        <v>1</v>
      </c>
      <c r="F35" s="133">
        <v>34</v>
      </c>
      <c r="G35" s="133">
        <v>47</v>
      </c>
      <c r="H35" s="133">
        <v>31</v>
      </c>
      <c r="I35" s="133">
        <v>11</v>
      </c>
      <c r="J35" s="133">
        <v>14</v>
      </c>
      <c r="K35" s="133">
        <v>7</v>
      </c>
      <c r="L35" s="133">
        <v>2</v>
      </c>
      <c r="M35" s="133">
        <v>1</v>
      </c>
      <c r="N35" s="133">
        <v>0</v>
      </c>
      <c r="O35" s="133">
        <v>0</v>
      </c>
      <c r="P35" s="133">
        <v>0</v>
      </c>
      <c r="Q35" s="640">
        <f t="shared" si="10"/>
        <v>2488</v>
      </c>
      <c r="R35" s="133">
        <v>1094</v>
      </c>
      <c r="S35" s="133">
        <v>1394</v>
      </c>
      <c r="T35" s="133">
        <v>1056</v>
      </c>
      <c r="U35" s="133">
        <v>1375</v>
      </c>
      <c r="V35" s="133">
        <v>645606</v>
      </c>
      <c r="W35" s="133">
        <v>1623407</v>
      </c>
      <c r="X35" s="640">
        <f t="shared" si="11"/>
        <v>3023964</v>
      </c>
      <c r="Y35" s="133">
        <v>2597205</v>
      </c>
      <c r="Z35" s="133">
        <v>426459</v>
      </c>
      <c r="AA35" s="134">
        <v>300</v>
      </c>
    </row>
    <row r="36" spans="2:27" ht="12" customHeight="1">
      <c r="B36" s="99" t="s">
        <v>789</v>
      </c>
      <c r="C36" s="639">
        <f t="shared" si="9"/>
        <v>38</v>
      </c>
      <c r="D36" s="133">
        <v>31</v>
      </c>
      <c r="E36" s="133">
        <v>1</v>
      </c>
      <c r="F36" s="133">
        <v>6</v>
      </c>
      <c r="G36" s="133">
        <v>17</v>
      </c>
      <c r="H36" s="133">
        <v>10</v>
      </c>
      <c r="I36" s="133">
        <v>2</v>
      </c>
      <c r="J36" s="133">
        <v>3</v>
      </c>
      <c r="K36" s="133">
        <v>3</v>
      </c>
      <c r="L36" s="133">
        <v>3</v>
      </c>
      <c r="M36" s="133">
        <v>0</v>
      </c>
      <c r="N36" s="133">
        <v>0</v>
      </c>
      <c r="O36" s="133">
        <v>0</v>
      </c>
      <c r="P36" s="133">
        <v>0</v>
      </c>
      <c r="Q36" s="640">
        <f t="shared" si="10"/>
        <v>973</v>
      </c>
      <c r="R36" s="133">
        <v>413</v>
      </c>
      <c r="S36" s="133">
        <v>560</v>
      </c>
      <c r="T36" s="133">
        <v>405</v>
      </c>
      <c r="U36" s="133">
        <v>557</v>
      </c>
      <c r="V36" s="133">
        <v>262778</v>
      </c>
      <c r="W36" s="133">
        <v>1414981</v>
      </c>
      <c r="X36" s="640">
        <f t="shared" si="11"/>
        <v>1977850</v>
      </c>
      <c r="Y36" s="133">
        <v>1825323</v>
      </c>
      <c r="Z36" s="133">
        <v>152527</v>
      </c>
      <c r="AA36" s="134">
        <v>0</v>
      </c>
    </row>
    <row r="37" spans="2:27" ht="12" customHeight="1">
      <c r="B37" s="99" t="s">
        <v>790</v>
      </c>
      <c r="C37" s="639">
        <f t="shared" si="9"/>
        <v>39</v>
      </c>
      <c r="D37" s="133">
        <v>23</v>
      </c>
      <c r="E37" s="133">
        <v>0</v>
      </c>
      <c r="F37" s="133">
        <v>16</v>
      </c>
      <c r="G37" s="133">
        <v>21</v>
      </c>
      <c r="H37" s="133">
        <v>6</v>
      </c>
      <c r="I37" s="133">
        <v>2</v>
      </c>
      <c r="J37" s="133">
        <v>2</v>
      </c>
      <c r="K37" s="133">
        <v>4</v>
      </c>
      <c r="L37" s="133">
        <v>4</v>
      </c>
      <c r="M37" s="133">
        <v>0</v>
      </c>
      <c r="N37" s="133">
        <v>0</v>
      </c>
      <c r="O37" s="133">
        <v>0</v>
      </c>
      <c r="P37" s="133">
        <v>0</v>
      </c>
      <c r="Q37" s="640">
        <f t="shared" si="10"/>
        <v>1053</v>
      </c>
      <c r="R37" s="133">
        <v>429</v>
      </c>
      <c r="S37" s="133">
        <v>624</v>
      </c>
      <c r="T37" s="133">
        <v>410</v>
      </c>
      <c r="U37" s="133">
        <v>615</v>
      </c>
      <c r="V37" s="133">
        <v>274787</v>
      </c>
      <c r="W37" s="133">
        <v>609517</v>
      </c>
      <c r="X37" s="640">
        <f t="shared" si="11"/>
        <v>1081596</v>
      </c>
      <c r="Y37" s="133">
        <v>897814</v>
      </c>
      <c r="Z37" s="133">
        <v>180479</v>
      </c>
      <c r="AA37" s="134">
        <v>3303</v>
      </c>
    </row>
    <row r="38" spans="2:27" ht="12" customHeight="1">
      <c r="B38" s="99" t="s">
        <v>791</v>
      </c>
      <c r="C38" s="639">
        <f t="shared" si="9"/>
        <v>52</v>
      </c>
      <c r="D38" s="133">
        <v>35</v>
      </c>
      <c r="E38" s="133">
        <v>0</v>
      </c>
      <c r="F38" s="133">
        <v>17</v>
      </c>
      <c r="G38" s="133">
        <v>26</v>
      </c>
      <c r="H38" s="133">
        <v>10</v>
      </c>
      <c r="I38" s="133">
        <v>6</v>
      </c>
      <c r="J38" s="133">
        <v>4</v>
      </c>
      <c r="K38" s="133">
        <v>4</v>
      </c>
      <c r="L38" s="133">
        <v>2</v>
      </c>
      <c r="M38" s="133">
        <v>0</v>
      </c>
      <c r="N38" s="133">
        <v>0</v>
      </c>
      <c r="O38" s="133">
        <v>0</v>
      </c>
      <c r="P38" s="133">
        <v>0</v>
      </c>
      <c r="Q38" s="640">
        <f t="shared" si="10"/>
        <v>1173</v>
      </c>
      <c r="R38" s="133">
        <v>456</v>
      </c>
      <c r="S38" s="133">
        <v>717</v>
      </c>
      <c r="T38" s="133">
        <v>438</v>
      </c>
      <c r="U38" s="133">
        <v>703</v>
      </c>
      <c r="V38" s="133">
        <v>301606</v>
      </c>
      <c r="W38" s="133">
        <v>736259</v>
      </c>
      <c r="X38" s="640">
        <f t="shared" si="11"/>
        <v>1327122</v>
      </c>
      <c r="Y38" s="133">
        <v>1199794</v>
      </c>
      <c r="Z38" s="133">
        <v>127325</v>
      </c>
      <c r="AA38" s="134">
        <v>3</v>
      </c>
    </row>
    <row r="39" spans="2:27" ht="12" customHeight="1">
      <c r="B39" s="99" t="s">
        <v>792</v>
      </c>
      <c r="C39" s="639">
        <v>30</v>
      </c>
      <c r="D39" s="133">
        <v>81</v>
      </c>
      <c r="E39" s="133">
        <v>0</v>
      </c>
      <c r="F39" s="133">
        <v>12</v>
      </c>
      <c r="G39" s="133">
        <v>15</v>
      </c>
      <c r="H39" s="133">
        <v>7</v>
      </c>
      <c r="I39" s="133">
        <v>2</v>
      </c>
      <c r="J39" s="133">
        <v>1</v>
      </c>
      <c r="K39" s="133">
        <v>3</v>
      </c>
      <c r="L39" s="133">
        <v>2</v>
      </c>
      <c r="M39" s="133">
        <v>0</v>
      </c>
      <c r="N39" s="133">
        <v>0</v>
      </c>
      <c r="O39" s="133">
        <v>0</v>
      </c>
      <c r="P39" s="133">
        <v>0</v>
      </c>
      <c r="Q39" s="640">
        <f t="shared" si="10"/>
        <v>759</v>
      </c>
      <c r="R39" s="133">
        <v>320</v>
      </c>
      <c r="S39" s="133">
        <v>439</v>
      </c>
      <c r="T39" s="133">
        <v>309</v>
      </c>
      <c r="U39" s="133">
        <v>433</v>
      </c>
      <c r="V39" s="133">
        <v>187981</v>
      </c>
      <c r="W39" s="133">
        <v>937342</v>
      </c>
      <c r="X39" s="640">
        <f t="shared" si="11"/>
        <v>1467343</v>
      </c>
      <c r="Y39" s="133">
        <v>1415856</v>
      </c>
      <c r="Z39" s="133">
        <v>51467</v>
      </c>
      <c r="AA39" s="134">
        <v>20</v>
      </c>
    </row>
    <row r="40" spans="2:27" ht="12" customHeight="1">
      <c r="B40" s="99"/>
      <c r="C40" s="639"/>
      <c r="D40" s="133"/>
      <c r="E40" s="133"/>
      <c r="F40" s="133"/>
      <c r="G40" s="133"/>
      <c r="H40" s="133"/>
      <c r="I40" s="133"/>
      <c r="J40" s="133"/>
      <c r="K40" s="133"/>
      <c r="L40" s="133"/>
      <c r="M40" s="133"/>
      <c r="N40" s="133"/>
      <c r="O40" s="133"/>
      <c r="P40" s="133"/>
      <c r="Q40" s="640"/>
      <c r="R40" s="133"/>
      <c r="S40" s="133"/>
      <c r="T40" s="133"/>
      <c r="U40" s="133"/>
      <c r="V40" s="133"/>
      <c r="W40" s="133"/>
      <c r="X40" s="640"/>
      <c r="Y40" s="133"/>
      <c r="Z40" s="133"/>
      <c r="AA40" s="134"/>
    </row>
    <row r="41" spans="2:27" ht="12" customHeight="1">
      <c r="B41" s="99" t="s">
        <v>793</v>
      </c>
      <c r="C41" s="639">
        <f aca="true" t="shared" si="12" ref="C41:C47">SUM(D41:F41)</f>
        <v>33</v>
      </c>
      <c r="D41" s="133">
        <v>23</v>
      </c>
      <c r="E41" s="133">
        <v>1</v>
      </c>
      <c r="F41" s="133">
        <v>9</v>
      </c>
      <c r="G41" s="133">
        <v>15</v>
      </c>
      <c r="H41" s="133">
        <v>5</v>
      </c>
      <c r="I41" s="133">
        <v>6</v>
      </c>
      <c r="J41" s="133">
        <v>4</v>
      </c>
      <c r="K41" s="133">
        <v>2</v>
      </c>
      <c r="L41" s="133">
        <v>0</v>
      </c>
      <c r="M41" s="133">
        <v>1</v>
      </c>
      <c r="N41" s="133">
        <v>0</v>
      </c>
      <c r="O41" s="133">
        <v>0</v>
      </c>
      <c r="P41" s="133">
        <v>0</v>
      </c>
      <c r="Q41" s="640">
        <f aca="true" t="shared" si="13" ref="Q41:Q47">SUM(R41:S41)</f>
        <v>846</v>
      </c>
      <c r="R41" s="133">
        <v>247</v>
      </c>
      <c r="S41" s="133">
        <v>599</v>
      </c>
      <c r="T41" s="133">
        <v>241</v>
      </c>
      <c r="U41" s="133">
        <v>596</v>
      </c>
      <c r="V41" s="133">
        <v>178900</v>
      </c>
      <c r="W41" s="133">
        <v>198969</v>
      </c>
      <c r="X41" s="640">
        <f aca="true" t="shared" si="14" ref="X41:X47">SUM(Y41:AA41)</f>
        <v>493752</v>
      </c>
      <c r="Y41" s="133">
        <v>340295</v>
      </c>
      <c r="Z41" s="133">
        <v>152638</v>
      </c>
      <c r="AA41" s="134">
        <v>819</v>
      </c>
    </row>
    <row r="42" spans="2:27" ht="12" customHeight="1">
      <c r="B42" s="99" t="s">
        <v>794</v>
      </c>
      <c r="C42" s="639">
        <f t="shared" si="12"/>
        <v>43</v>
      </c>
      <c r="D42" s="133">
        <v>26</v>
      </c>
      <c r="E42" s="133">
        <v>2</v>
      </c>
      <c r="F42" s="133">
        <v>15</v>
      </c>
      <c r="G42" s="133">
        <v>19</v>
      </c>
      <c r="H42" s="133">
        <v>12</v>
      </c>
      <c r="I42" s="133">
        <v>7</v>
      </c>
      <c r="J42" s="133">
        <v>0</v>
      </c>
      <c r="K42" s="133">
        <v>3</v>
      </c>
      <c r="L42" s="133">
        <v>0</v>
      </c>
      <c r="M42" s="133">
        <v>1</v>
      </c>
      <c r="N42" s="133">
        <v>1</v>
      </c>
      <c r="O42" s="133">
        <v>0</v>
      </c>
      <c r="P42" s="133">
        <v>0</v>
      </c>
      <c r="Q42" s="640">
        <f t="shared" si="13"/>
        <v>1224</v>
      </c>
      <c r="R42" s="133">
        <v>326</v>
      </c>
      <c r="S42" s="133">
        <v>898</v>
      </c>
      <c r="T42" s="133">
        <v>310</v>
      </c>
      <c r="U42" s="133">
        <v>889</v>
      </c>
      <c r="V42" s="133">
        <v>255950</v>
      </c>
      <c r="W42" s="133">
        <v>483678</v>
      </c>
      <c r="X42" s="640">
        <f t="shared" si="14"/>
        <v>981447</v>
      </c>
      <c r="Y42" s="133">
        <v>727572</v>
      </c>
      <c r="Z42" s="133">
        <v>253764</v>
      </c>
      <c r="AA42" s="134">
        <v>111</v>
      </c>
    </row>
    <row r="43" spans="2:27" ht="12" customHeight="1">
      <c r="B43" s="99" t="s">
        <v>795</v>
      </c>
      <c r="C43" s="639">
        <f t="shared" si="12"/>
        <v>24</v>
      </c>
      <c r="D43" s="133">
        <v>13</v>
      </c>
      <c r="E43" s="133">
        <v>0</v>
      </c>
      <c r="F43" s="133">
        <v>11</v>
      </c>
      <c r="G43" s="133">
        <v>11</v>
      </c>
      <c r="H43" s="133">
        <v>4</v>
      </c>
      <c r="I43" s="133">
        <v>2</v>
      </c>
      <c r="J43" s="133">
        <v>5</v>
      </c>
      <c r="K43" s="133">
        <v>0</v>
      </c>
      <c r="L43" s="133">
        <v>1</v>
      </c>
      <c r="M43" s="133">
        <v>1</v>
      </c>
      <c r="N43" s="133">
        <v>0</v>
      </c>
      <c r="O43" s="133">
        <v>0</v>
      </c>
      <c r="P43" s="133">
        <v>0</v>
      </c>
      <c r="Q43" s="640">
        <f t="shared" si="13"/>
        <v>714</v>
      </c>
      <c r="R43" s="133">
        <v>273</v>
      </c>
      <c r="S43" s="133">
        <v>441</v>
      </c>
      <c r="T43" s="133">
        <v>264</v>
      </c>
      <c r="U43" s="133">
        <v>431</v>
      </c>
      <c r="V43" s="133">
        <v>182118</v>
      </c>
      <c r="W43" s="133">
        <v>336338</v>
      </c>
      <c r="X43" s="640">
        <f t="shared" si="14"/>
        <v>786430</v>
      </c>
      <c r="Y43" s="133">
        <v>664180</v>
      </c>
      <c r="Z43" s="133">
        <v>122250</v>
      </c>
      <c r="AA43" s="134">
        <v>0</v>
      </c>
    </row>
    <row r="44" spans="2:27" ht="12" customHeight="1">
      <c r="B44" s="99" t="s">
        <v>796</v>
      </c>
      <c r="C44" s="639">
        <f t="shared" si="12"/>
        <v>48</v>
      </c>
      <c r="D44" s="133">
        <v>32</v>
      </c>
      <c r="E44" s="133">
        <v>2</v>
      </c>
      <c r="F44" s="133">
        <v>14</v>
      </c>
      <c r="G44" s="133">
        <v>21</v>
      </c>
      <c r="H44" s="133">
        <v>9</v>
      </c>
      <c r="I44" s="133">
        <v>5</v>
      </c>
      <c r="J44" s="133">
        <v>5</v>
      </c>
      <c r="K44" s="133">
        <v>4</v>
      </c>
      <c r="L44" s="133">
        <v>2</v>
      </c>
      <c r="M44" s="133">
        <v>2</v>
      </c>
      <c r="N44" s="133">
        <v>0</v>
      </c>
      <c r="O44" s="133">
        <v>0</v>
      </c>
      <c r="P44" s="133">
        <v>0</v>
      </c>
      <c r="Q44" s="640">
        <f t="shared" si="13"/>
        <v>1552</v>
      </c>
      <c r="R44" s="133">
        <v>575</v>
      </c>
      <c r="S44" s="133">
        <v>977</v>
      </c>
      <c r="T44" s="133">
        <v>562</v>
      </c>
      <c r="U44" s="133">
        <v>971</v>
      </c>
      <c r="V44" s="133">
        <v>362588</v>
      </c>
      <c r="W44" s="133">
        <v>656120</v>
      </c>
      <c r="X44" s="640">
        <f t="shared" si="14"/>
        <v>1325161</v>
      </c>
      <c r="Y44" s="133">
        <v>915462</v>
      </c>
      <c r="Z44" s="133">
        <v>409681</v>
      </c>
      <c r="AA44" s="134">
        <v>18</v>
      </c>
    </row>
    <row r="45" spans="2:27" ht="12" customHeight="1">
      <c r="B45" s="99" t="s">
        <v>797</v>
      </c>
      <c r="C45" s="639">
        <f t="shared" si="12"/>
        <v>15</v>
      </c>
      <c r="D45" s="133">
        <v>11</v>
      </c>
      <c r="E45" s="133">
        <v>0</v>
      </c>
      <c r="F45" s="133">
        <v>4</v>
      </c>
      <c r="G45" s="133">
        <v>4</v>
      </c>
      <c r="H45" s="133">
        <v>7</v>
      </c>
      <c r="I45" s="133">
        <v>2</v>
      </c>
      <c r="J45" s="133">
        <v>1</v>
      </c>
      <c r="K45" s="133">
        <v>1</v>
      </c>
      <c r="L45" s="133">
        <v>0</v>
      </c>
      <c r="M45" s="133">
        <v>0</v>
      </c>
      <c r="N45" s="133">
        <v>0</v>
      </c>
      <c r="O45" s="133">
        <v>0</v>
      </c>
      <c r="P45" s="133">
        <v>0</v>
      </c>
      <c r="Q45" s="640">
        <f t="shared" si="13"/>
        <v>261</v>
      </c>
      <c r="R45" s="133">
        <v>68</v>
      </c>
      <c r="S45" s="133">
        <v>193</v>
      </c>
      <c r="T45" s="133">
        <v>65</v>
      </c>
      <c r="U45" s="133">
        <v>193</v>
      </c>
      <c r="V45" s="133">
        <v>48440</v>
      </c>
      <c r="W45" s="133">
        <v>47609</v>
      </c>
      <c r="X45" s="640">
        <f t="shared" si="14"/>
        <v>135033</v>
      </c>
      <c r="Y45" s="133">
        <v>65207</v>
      </c>
      <c r="Z45" s="133">
        <v>69826</v>
      </c>
      <c r="AA45" s="134">
        <v>0</v>
      </c>
    </row>
    <row r="46" spans="2:27" ht="12" customHeight="1">
      <c r="B46" s="99" t="s">
        <v>798</v>
      </c>
      <c r="C46" s="639">
        <f t="shared" si="12"/>
        <v>24</v>
      </c>
      <c r="D46" s="133">
        <v>17</v>
      </c>
      <c r="E46" s="133">
        <v>0</v>
      </c>
      <c r="F46" s="133">
        <v>7</v>
      </c>
      <c r="G46" s="133">
        <v>8</v>
      </c>
      <c r="H46" s="133">
        <v>4</v>
      </c>
      <c r="I46" s="133">
        <v>6</v>
      </c>
      <c r="J46" s="133">
        <v>5</v>
      </c>
      <c r="K46" s="133">
        <v>1</v>
      </c>
      <c r="L46" s="133">
        <v>0</v>
      </c>
      <c r="M46" s="133">
        <v>0</v>
      </c>
      <c r="N46" s="133">
        <v>0</v>
      </c>
      <c r="O46" s="133">
        <v>0</v>
      </c>
      <c r="P46" s="133">
        <v>0</v>
      </c>
      <c r="Q46" s="640">
        <f t="shared" si="13"/>
        <v>527</v>
      </c>
      <c r="R46" s="133">
        <v>227</v>
      </c>
      <c r="S46" s="133">
        <v>300</v>
      </c>
      <c r="T46" s="133">
        <v>221</v>
      </c>
      <c r="U46" s="133">
        <v>296</v>
      </c>
      <c r="V46" s="133">
        <v>124040</v>
      </c>
      <c r="W46" s="133">
        <v>302858</v>
      </c>
      <c r="X46" s="640">
        <f t="shared" si="14"/>
        <v>555758</v>
      </c>
      <c r="Y46" s="133">
        <v>418191</v>
      </c>
      <c r="Z46" s="133">
        <v>137567</v>
      </c>
      <c r="AA46" s="134">
        <v>0</v>
      </c>
    </row>
    <row r="47" spans="2:27" ht="12" customHeight="1">
      <c r="B47" s="99" t="s">
        <v>799</v>
      </c>
      <c r="C47" s="639">
        <f t="shared" si="12"/>
        <v>30</v>
      </c>
      <c r="D47" s="133">
        <v>19</v>
      </c>
      <c r="E47" s="133">
        <v>2</v>
      </c>
      <c r="F47" s="133">
        <v>9</v>
      </c>
      <c r="G47" s="133">
        <v>10</v>
      </c>
      <c r="H47" s="133">
        <v>11</v>
      </c>
      <c r="I47" s="133">
        <v>3</v>
      </c>
      <c r="J47" s="133">
        <v>2</v>
      </c>
      <c r="K47" s="133">
        <v>2</v>
      </c>
      <c r="L47" s="133">
        <v>2</v>
      </c>
      <c r="M47" s="133">
        <v>0</v>
      </c>
      <c r="N47" s="133">
        <v>0</v>
      </c>
      <c r="O47" s="133">
        <v>0</v>
      </c>
      <c r="P47" s="133">
        <v>0</v>
      </c>
      <c r="Q47" s="640">
        <f t="shared" si="13"/>
        <v>728</v>
      </c>
      <c r="R47" s="133">
        <v>191</v>
      </c>
      <c r="S47" s="133">
        <v>537</v>
      </c>
      <c r="T47" s="133">
        <v>184</v>
      </c>
      <c r="U47" s="133">
        <v>532</v>
      </c>
      <c r="V47" s="133">
        <v>150284</v>
      </c>
      <c r="W47" s="133">
        <v>357644</v>
      </c>
      <c r="X47" s="640">
        <f t="shared" si="14"/>
        <v>685396</v>
      </c>
      <c r="Y47" s="133">
        <v>553570</v>
      </c>
      <c r="Z47" s="133">
        <v>131826</v>
      </c>
      <c r="AA47" s="134">
        <v>0</v>
      </c>
    </row>
    <row r="48" spans="2:27" ht="12" customHeight="1">
      <c r="B48" s="99"/>
      <c r="C48" s="639"/>
      <c r="D48" s="133"/>
      <c r="E48" s="133"/>
      <c r="F48" s="133"/>
      <c r="G48" s="133"/>
      <c r="H48" s="133"/>
      <c r="I48" s="133"/>
      <c r="J48" s="133"/>
      <c r="K48" s="133"/>
      <c r="L48" s="133"/>
      <c r="M48" s="133"/>
      <c r="N48" s="133"/>
      <c r="O48" s="133"/>
      <c r="P48" s="133"/>
      <c r="Q48" s="640"/>
      <c r="R48" s="133"/>
      <c r="S48" s="133"/>
      <c r="T48" s="133"/>
      <c r="U48" s="133"/>
      <c r="V48" s="133"/>
      <c r="W48" s="133"/>
      <c r="X48" s="640"/>
      <c r="Y48" s="133"/>
      <c r="Z48" s="133"/>
      <c r="AA48" s="134"/>
    </row>
    <row r="49" spans="2:27" ht="12" customHeight="1">
      <c r="B49" s="99" t="s">
        <v>800</v>
      </c>
      <c r="C49" s="639">
        <f>SUM(D49:F49)</f>
        <v>119</v>
      </c>
      <c r="D49" s="133">
        <v>93</v>
      </c>
      <c r="E49" s="133">
        <v>0</v>
      </c>
      <c r="F49" s="133">
        <v>26</v>
      </c>
      <c r="G49" s="133">
        <v>57</v>
      </c>
      <c r="H49" s="133">
        <v>21</v>
      </c>
      <c r="I49" s="133">
        <v>14</v>
      </c>
      <c r="J49" s="133">
        <v>12</v>
      </c>
      <c r="K49" s="133">
        <v>8</v>
      </c>
      <c r="L49" s="133">
        <v>3</v>
      </c>
      <c r="M49" s="133">
        <v>2</v>
      </c>
      <c r="N49" s="133">
        <v>0</v>
      </c>
      <c r="O49" s="133">
        <v>2</v>
      </c>
      <c r="P49" s="133">
        <v>0</v>
      </c>
      <c r="Q49" s="640">
        <f>SUM(R49:S49)</f>
        <v>4275</v>
      </c>
      <c r="R49" s="133">
        <v>2172</v>
      </c>
      <c r="S49" s="133">
        <v>2103</v>
      </c>
      <c r="T49" s="133">
        <v>2144</v>
      </c>
      <c r="U49" s="133">
        <v>2085</v>
      </c>
      <c r="V49" s="133">
        <v>1380600</v>
      </c>
      <c r="W49" s="133">
        <v>4526366</v>
      </c>
      <c r="X49" s="640">
        <f>SUM(Y49:AA49)</f>
        <v>7912853</v>
      </c>
      <c r="Y49" s="133">
        <v>7565778</v>
      </c>
      <c r="Z49" s="133">
        <v>346515</v>
      </c>
      <c r="AA49" s="134">
        <v>560</v>
      </c>
    </row>
    <row r="50" spans="2:27" ht="12" customHeight="1">
      <c r="B50" s="99" t="s">
        <v>801</v>
      </c>
      <c r="C50" s="639">
        <f>SUM(D50:F50)</f>
        <v>72</v>
      </c>
      <c r="D50" s="133">
        <v>52</v>
      </c>
      <c r="E50" s="133">
        <v>0</v>
      </c>
      <c r="F50" s="133">
        <v>20</v>
      </c>
      <c r="G50" s="133">
        <v>33</v>
      </c>
      <c r="H50" s="133">
        <v>16</v>
      </c>
      <c r="I50" s="133">
        <v>13</v>
      </c>
      <c r="J50" s="133">
        <v>4</v>
      </c>
      <c r="K50" s="133">
        <v>3</v>
      </c>
      <c r="L50" s="133">
        <v>2</v>
      </c>
      <c r="M50" s="133">
        <v>1</v>
      </c>
      <c r="N50" s="133">
        <v>0</v>
      </c>
      <c r="O50" s="133">
        <v>0</v>
      </c>
      <c r="P50" s="133">
        <v>0</v>
      </c>
      <c r="Q50" s="640">
        <f>SUM(R50:S50)</f>
        <v>1593</v>
      </c>
      <c r="R50" s="133">
        <v>642</v>
      </c>
      <c r="S50" s="133">
        <v>951</v>
      </c>
      <c r="T50" s="133">
        <v>625</v>
      </c>
      <c r="U50" s="133">
        <v>935</v>
      </c>
      <c r="V50" s="133">
        <v>419902</v>
      </c>
      <c r="W50" s="133">
        <v>908948</v>
      </c>
      <c r="X50" s="640">
        <f>SUM(Y50:AA50)</f>
        <v>1752345</v>
      </c>
      <c r="Y50" s="133">
        <v>1414908</v>
      </c>
      <c r="Z50" s="133">
        <v>337407</v>
      </c>
      <c r="AA50" s="134">
        <v>30</v>
      </c>
    </row>
    <row r="51" spans="2:27" ht="12" customHeight="1">
      <c r="B51" s="99" t="s">
        <v>802</v>
      </c>
      <c r="C51" s="639">
        <f>SUM(D51:F51)</f>
        <v>34</v>
      </c>
      <c r="D51" s="133">
        <v>31</v>
      </c>
      <c r="E51" s="133">
        <v>0</v>
      </c>
      <c r="F51" s="133">
        <v>3</v>
      </c>
      <c r="G51" s="133">
        <v>7</v>
      </c>
      <c r="H51" s="133">
        <v>7</v>
      </c>
      <c r="I51" s="133">
        <v>6</v>
      </c>
      <c r="J51" s="133">
        <v>2</v>
      </c>
      <c r="K51" s="133">
        <v>6</v>
      </c>
      <c r="L51" s="133">
        <v>5</v>
      </c>
      <c r="M51" s="133">
        <v>0</v>
      </c>
      <c r="N51" s="133">
        <v>0</v>
      </c>
      <c r="O51" s="133">
        <v>0</v>
      </c>
      <c r="P51" s="133">
        <v>1</v>
      </c>
      <c r="Q51" s="640">
        <f>SUM(R51:S51)</f>
        <v>2527</v>
      </c>
      <c r="R51" s="133">
        <v>1639</v>
      </c>
      <c r="S51" s="133">
        <v>888</v>
      </c>
      <c r="T51" s="133">
        <v>1635</v>
      </c>
      <c r="U51" s="133">
        <v>888</v>
      </c>
      <c r="V51" s="133">
        <v>984710</v>
      </c>
      <c r="W51" s="133">
        <v>1832485</v>
      </c>
      <c r="X51" s="640">
        <f>SUM(Y51:AA51)</f>
        <v>3867699</v>
      </c>
      <c r="Y51" s="133">
        <v>3339094</v>
      </c>
      <c r="Z51" s="133">
        <v>526448</v>
      </c>
      <c r="AA51" s="134">
        <v>2157</v>
      </c>
    </row>
    <row r="52" spans="2:27" ht="12" customHeight="1">
      <c r="B52" s="99" t="s">
        <v>803</v>
      </c>
      <c r="C52" s="639">
        <f>SUM(D52:F52)</f>
        <v>97</v>
      </c>
      <c r="D52" s="133">
        <v>69</v>
      </c>
      <c r="E52" s="133">
        <v>0</v>
      </c>
      <c r="F52" s="133">
        <v>28</v>
      </c>
      <c r="G52" s="133">
        <v>42</v>
      </c>
      <c r="H52" s="133">
        <v>22</v>
      </c>
      <c r="I52" s="133">
        <v>12</v>
      </c>
      <c r="J52" s="133">
        <v>7</v>
      </c>
      <c r="K52" s="133">
        <v>8</v>
      </c>
      <c r="L52" s="133">
        <v>6</v>
      </c>
      <c r="M52" s="133">
        <v>0</v>
      </c>
      <c r="N52" s="133">
        <v>0</v>
      </c>
      <c r="O52" s="133">
        <v>0</v>
      </c>
      <c r="P52" s="133">
        <v>0</v>
      </c>
      <c r="Q52" s="640">
        <f>SUM(R52:S52)</f>
        <v>2474</v>
      </c>
      <c r="R52" s="133">
        <v>1067</v>
      </c>
      <c r="S52" s="133">
        <v>1407</v>
      </c>
      <c r="T52" s="133">
        <v>1034</v>
      </c>
      <c r="U52" s="133">
        <v>1393</v>
      </c>
      <c r="V52" s="133">
        <v>660848</v>
      </c>
      <c r="W52" s="133">
        <v>1215205</v>
      </c>
      <c r="X52" s="640">
        <f>SUM(Y52:AA52)</f>
        <v>2642506</v>
      </c>
      <c r="Y52" s="133">
        <v>2034157</v>
      </c>
      <c r="Z52" s="133">
        <v>608349</v>
      </c>
      <c r="AA52" s="134">
        <v>0</v>
      </c>
    </row>
    <row r="53" spans="2:27" ht="12" customHeight="1">
      <c r="B53" s="99" t="s">
        <v>804</v>
      </c>
      <c r="C53" s="639">
        <f>SUM(D53:F53)</f>
        <v>41</v>
      </c>
      <c r="D53" s="133">
        <v>33</v>
      </c>
      <c r="E53" s="133">
        <v>2</v>
      </c>
      <c r="F53" s="133">
        <v>6</v>
      </c>
      <c r="G53" s="133">
        <v>19</v>
      </c>
      <c r="H53" s="133">
        <v>9</v>
      </c>
      <c r="I53" s="133">
        <v>4</v>
      </c>
      <c r="J53" s="133">
        <v>2</v>
      </c>
      <c r="K53" s="133">
        <v>3</v>
      </c>
      <c r="L53" s="133">
        <v>2</v>
      </c>
      <c r="M53" s="133">
        <v>2</v>
      </c>
      <c r="N53" s="133">
        <v>0</v>
      </c>
      <c r="O53" s="133">
        <v>0</v>
      </c>
      <c r="P53" s="133">
        <v>0</v>
      </c>
      <c r="Q53" s="640">
        <f>SUM(R53:S53)</f>
        <v>1366</v>
      </c>
      <c r="R53" s="133">
        <v>565</v>
      </c>
      <c r="S53" s="133">
        <v>801</v>
      </c>
      <c r="T53" s="133">
        <v>559</v>
      </c>
      <c r="U53" s="133">
        <v>796</v>
      </c>
      <c r="V53" s="133">
        <v>362428</v>
      </c>
      <c r="W53" s="133">
        <v>1423585</v>
      </c>
      <c r="X53" s="640">
        <f>SUM(Y53:AA53)</f>
        <v>2156076</v>
      </c>
      <c r="Y53" s="133">
        <v>1992493</v>
      </c>
      <c r="Z53" s="133">
        <v>163533</v>
      </c>
      <c r="AA53" s="134">
        <v>50</v>
      </c>
    </row>
    <row r="54" spans="2:27" ht="12" customHeight="1">
      <c r="B54" s="99"/>
      <c r="C54" s="639"/>
      <c r="D54" s="133"/>
      <c r="E54" s="133"/>
      <c r="F54" s="133"/>
      <c r="G54" s="133"/>
      <c r="H54" s="133"/>
      <c r="I54" s="133"/>
      <c r="J54" s="133"/>
      <c r="K54" s="133"/>
      <c r="L54" s="133"/>
      <c r="M54" s="133"/>
      <c r="N54" s="133"/>
      <c r="O54" s="133"/>
      <c r="P54" s="133"/>
      <c r="Q54" s="640"/>
      <c r="R54" s="133"/>
      <c r="S54" s="133"/>
      <c r="T54" s="133"/>
      <c r="U54" s="133"/>
      <c r="V54" s="133"/>
      <c r="W54" s="133"/>
      <c r="X54" s="640"/>
      <c r="Y54" s="133"/>
      <c r="Z54" s="133"/>
      <c r="AA54" s="134"/>
    </row>
    <row r="55" spans="2:27" ht="12" customHeight="1">
      <c r="B55" s="99" t="s">
        <v>827</v>
      </c>
      <c r="C55" s="639">
        <f aca="true" t="shared" si="15" ref="C55:C66">SUM(D55:F55)</f>
        <v>33</v>
      </c>
      <c r="D55" s="133">
        <v>26</v>
      </c>
      <c r="E55" s="133">
        <v>0</v>
      </c>
      <c r="F55" s="133">
        <v>7</v>
      </c>
      <c r="G55" s="133">
        <v>10</v>
      </c>
      <c r="H55" s="133">
        <v>14</v>
      </c>
      <c r="I55" s="133">
        <v>5</v>
      </c>
      <c r="J55" s="133">
        <v>2</v>
      </c>
      <c r="K55" s="133">
        <v>1</v>
      </c>
      <c r="L55" s="133">
        <v>1</v>
      </c>
      <c r="M55" s="133">
        <v>0</v>
      </c>
      <c r="N55" s="133">
        <v>0</v>
      </c>
      <c r="O55" s="133">
        <v>0</v>
      </c>
      <c r="P55" s="133">
        <v>0</v>
      </c>
      <c r="Q55" s="640">
        <f aca="true" t="shared" si="16" ref="Q55:Q66">SUM(R55:S55)</f>
        <v>638</v>
      </c>
      <c r="R55" s="133">
        <v>226</v>
      </c>
      <c r="S55" s="133">
        <v>412</v>
      </c>
      <c r="T55" s="133">
        <v>216</v>
      </c>
      <c r="U55" s="133">
        <v>407</v>
      </c>
      <c r="V55" s="133">
        <v>146427</v>
      </c>
      <c r="W55" s="133">
        <v>256520</v>
      </c>
      <c r="X55" s="640">
        <f aca="true" t="shared" si="17" ref="X55:X60">SUM(Y55:AA55)</f>
        <v>617408</v>
      </c>
      <c r="Y55" s="133">
        <v>518082</v>
      </c>
      <c r="Z55" s="133">
        <v>99326</v>
      </c>
      <c r="AA55" s="134">
        <v>0</v>
      </c>
    </row>
    <row r="56" spans="2:27" ht="12" customHeight="1">
      <c r="B56" s="99" t="s">
        <v>805</v>
      </c>
      <c r="C56" s="639">
        <f t="shared" si="15"/>
        <v>90</v>
      </c>
      <c r="D56" s="133">
        <v>67</v>
      </c>
      <c r="E56" s="133">
        <v>0</v>
      </c>
      <c r="F56" s="133">
        <v>23</v>
      </c>
      <c r="G56" s="133">
        <v>39</v>
      </c>
      <c r="H56" s="133">
        <v>19</v>
      </c>
      <c r="I56" s="133">
        <v>11</v>
      </c>
      <c r="J56" s="133">
        <v>8</v>
      </c>
      <c r="K56" s="133">
        <v>9</v>
      </c>
      <c r="L56" s="133">
        <v>4</v>
      </c>
      <c r="M56" s="133">
        <v>0</v>
      </c>
      <c r="N56" s="133">
        <v>0</v>
      </c>
      <c r="O56" s="133">
        <v>0</v>
      </c>
      <c r="P56" s="133">
        <v>0</v>
      </c>
      <c r="Q56" s="640">
        <f t="shared" si="16"/>
        <v>2312</v>
      </c>
      <c r="R56" s="133">
        <v>915</v>
      </c>
      <c r="S56" s="133">
        <v>1397</v>
      </c>
      <c r="T56" s="133">
        <v>891</v>
      </c>
      <c r="U56" s="133">
        <v>1380</v>
      </c>
      <c r="V56" s="133">
        <v>613867</v>
      </c>
      <c r="W56" s="133">
        <v>1263235</v>
      </c>
      <c r="X56" s="640">
        <f t="shared" si="17"/>
        <v>2649940</v>
      </c>
      <c r="Y56" s="133">
        <v>2315507</v>
      </c>
      <c r="Z56" s="133">
        <v>334433</v>
      </c>
      <c r="AA56" s="134">
        <v>0</v>
      </c>
    </row>
    <row r="57" spans="2:27" ht="12" customHeight="1">
      <c r="B57" s="99" t="s">
        <v>806</v>
      </c>
      <c r="C57" s="639">
        <f t="shared" si="15"/>
        <v>42</v>
      </c>
      <c r="D57" s="133">
        <v>38</v>
      </c>
      <c r="E57" s="133">
        <v>2</v>
      </c>
      <c r="F57" s="133">
        <v>2</v>
      </c>
      <c r="G57" s="133">
        <v>12</v>
      </c>
      <c r="H57" s="133">
        <v>7</v>
      </c>
      <c r="I57" s="133">
        <v>9</v>
      </c>
      <c r="J57" s="133">
        <v>8</v>
      </c>
      <c r="K57" s="133">
        <v>4</v>
      </c>
      <c r="L57" s="133">
        <v>1</v>
      </c>
      <c r="M57" s="133">
        <v>0</v>
      </c>
      <c r="N57" s="133">
        <v>0</v>
      </c>
      <c r="O57" s="133">
        <v>1</v>
      </c>
      <c r="P57" s="133">
        <v>0</v>
      </c>
      <c r="Q57" s="640">
        <f t="shared" si="16"/>
        <v>1772</v>
      </c>
      <c r="R57" s="133">
        <v>867</v>
      </c>
      <c r="S57" s="133">
        <v>905</v>
      </c>
      <c r="T57" s="133">
        <v>864</v>
      </c>
      <c r="U57" s="133">
        <v>903</v>
      </c>
      <c r="V57" s="133">
        <v>422459</v>
      </c>
      <c r="W57" s="133">
        <v>2080652</v>
      </c>
      <c r="X57" s="640">
        <f t="shared" si="17"/>
        <v>3098619</v>
      </c>
      <c r="Y57" s="133">
        <v>2863454</v>
      </c>
      <c r="Z57" s="133">
        <v>235165</v>
      </c>
      <c r="AA57" s="134">
        <v>0</v>
      </c>
    </row>
    <row r="58" spans="2:27" ht="12" customHeight="1">
      <c r="B58" s="99" t="s">
        <v>807</v>
      </c>
      <c r="C58" s="639">
        <f t="shared" si="15"/>
        <v>26</v>
      </c>
      <c r="D58" s="133">
        <v>19</v>
      </c>
      <c r="E58" s="133">
        <v>1</v>
      </c>
      <c r="F58" s="133">
        <v>6</v>
      </c>
      <c r="G58" s="133">
        <v>11</v>
      </c>
      <c r="H58" s="133">
        <v>7</v>
      </c>
      <c r="I58" s="133">
        <v>2</v>
      </c>
      <c r="J58" s="133">
        <v>3</v>
      </c>
      <c r="K58" s="133">
        <v>2</v>
      </c>
      <c r="L58" s="133">
        <v>1</v>
      </c>
      <c r="M58" s="133">
        <v>0</v>
      </c>
      <c r="N58" s="133">
        <v>0</v>
      </c>
      <c r="O58" s="133">
        <v>0</v>
      </c>
      <c r="P58" s="133">
        <v>0</v>
      </c>
      <c r="Q58" s="640">
        <f t="shared" si="16"/>
        <v>576</v>
      </c>
      <c r="R58" s="133">
        <v>191</v>
      </c>
      <c r="S58" s="133">
        <v>385</v>
      </c>
      <c r="T58" s="133">
        <v>189</v>
      </c>
      <c r="U58" s="133">
        <v>381</v>
      </c>
      <c r="V58" s="133">
        <v>128075</v>
      </c>
      <c r="W58" s="133">
        <v>290146</v>
      </c>
      <c r="X58" s="640">
        <f t="shared" si="17"/>
        <v>530424</v>
      </c>
      <c r="Y58" s="133">
        <v>465656</v>
      </c>
      <c r="Z58" s="133">
        <v>64768</v>
      </c>
      <c r="AA58" s="134">
        <v>0</v>
      </c>
    </row>
    <row r="59" spans="2:27" ht="12" customHeight="1">
      <c r="B59" s="99" t="s">
        <v>808</v>
      </c>
      <c r="C59" s="639">
        <f t="shared" si="15"/>
        <v>35</v>
      </c>
      <c r="D59" s="133">
        <v>26</v>
      </c>
      <c r="E59" s="133">
        <v>2</v>
      </c>
      <c r="F59" s="133">
        <v>7</v>
      </c>
      <c r="G59" s="133">
        <v>8</v>
      </c>
      <c r="H59" s="133">
        <v>6</v>
      </c>
      <c r="I59" s="133">
        <v>9</v>
      </c>
      <c r="J59" s="133">
        <v>4</v>
      </c>
      <c r="K59" s="133">
        <v>3</v>
      </c>
      <c r="L59" s="133">
        <v>5</v>
      </c>
      <c r="M59" s="133">
        <v>0</v>
      </c>
      <c r="N59" s="133">
        <v>0</v>
      </c>
      <c r="O59" s="133">
        <v>0</v>
      </c>
      <c r="P59" s="133">
        <v>0</v>
      </c>
      <c r="Q59" s="640">
        <f t="shared" si="16"/>
        <v>1255</v>
      </c>
      <c r="R59" s="133">
        <v>598</v>
      </c>
      <c r="S59" s="133">
        <v>657</v>
      </c>
      <c r="T59" s="133">
        <v>592</v>
      </c>
      <c r="U59" s="133">
        <v>654</v>
      </c>
      <c r="V59" s="133">
        <v>345911</v>
      </c>
      <c r="W59" s="133">
        <v>720946</v>
      </c>
      <c r="X59" s="640">
        <f t="shared" si="17"/>
        <v>1376376</v>
      </c>
      <c r="Y59" s="133">
        <v>915175</v>
      </c>
      <c r="Z59" s="133">
        <v>461201</v>
      </c>
      <c r="AA59" s="134">
        <v>0</v>
      </c>
    </row>
    <row r="60" spans="2:27" ht="12" customHeight="1">
      <c r="B60" s="99" t="s">
        <v>809</v>
      </c>
      <c r="C60" s="639">
        <f t="shared" si="15"/>
        <v>30</v>
      </c>
      <c r="D60" s="133">
        <v>23</v>
      </c>
      <c r="E60" s="133">
        <v>1</v>
      </c>
      <c r="F60" s="133">
        <v>6</v>
      </c>
      <c r="G60" s="133">
        <v>13</v>
      </c>
      <c r="H60" s="133">
        <v>6</v>
      </c>
      <c r="I60" s="133">
        <v>4</v>
      </c>
      <c r="J60" s="133">
        <v>1</v>
      </c>
      <c r="K60" s="133">
        <v>4</v>
      </c>
      <c r="L60" s="133">
        <v>2</v>
      </c>
      <c r="M60" s="133">
        <v>0</v>
      </c>
      <c r="N60" s="133">
        <v>0</v>
      </c>
      <c r="O60" s="133">
        <v>0</v>
      </c>
      <c r="P60" s="133">
        <v>0</v>
      </c>
      <c r="Q60" s="640">
        <f t="shared" si="16"/>
        <v>797</v>
      </c>
      <c r="R60" s="133">
        <v>366</v>
      </c>
      <c r="S60" s="133">
        <v>431</v>
      </c>
      <c r="T60" s="133">
        <v>362</v>
      </c>
      <c r="U60" s="133">
        <v>429</v>
      </c>
      <c r="V60" s="133">
        <v>220215</v>
      </c>
      <c r="W60" s="133">
        <v>836672</v>
      </c>
      <c r="X60" s="640">
        <f t="shared" si="17"/>
        <v>1309940</v>
      </c>
      <c r="Y60" s="133">
        <v>1237188</v>
      </c>
      <c r="Z60" s="133">
        <v>71090</v>
      </c>
      <c r="AA60" s="134">
        <v>1662</v>
      </c>
    </row>
    <row r="61" spans="2:27" ht="12" customHeight="1">
      <c r="B61" s="99" t="s">
        <v>810</v>
      </c>
      <c r="C61" s="639">
        <f t="shared" si="15"/>
        <v>33</v>
      </c>
      <c r="D61" s="133">
        <v>18</v>
      </c>
      <c r="E61" s="133">
        <v>5</v>
      </c>
      <c r="F61" s="133">
        <v>10</v>
      </c>
      <c r="G61" s="133">
        <v>14</v>
      </c>
      <c r="H61" s="133">
        <v>14</v>
      </c>
      <c r="I61" s="133">
        <v>2</v>
      </c>
      <c r="J61" s="133">
        <v>1</v>
      </c>
      <c r="K61" s="133">
        <v>1</v>
      </c>
      <c r="L61" s="133">
        <v>1</v>
      </c>
      <c r="M61" s="133">
        <v>0</v>
      </c>
      <c r="N61" s="133">
        <v>0</v>
      </c>
      <c r="O61" s="133">
        <v>0</v>
      </c>
      <c r="P61" s="133">
        <v>0</v>
      </c>
      <c r="Q61" s="640">
        <f t="shared" si="16"/>
        <v>566</v>
      </c>
      <c r="R61" s="133">
        <v>217</v>
      </c>
      <c r="S61" s="133">
        <v>349</v>
      </c>
      <c r="T61" s="133">
        <v>207</v>
      </c>
      <c r="U61" s="133">
        <v>343</v>
      </c>
      <c r="V61" s="133">
        <v>119470</v>
      </c>
      <c r="W61" s="133">
        <v>326308</v>
      </c>
      <c r="X61" s="640">
        <v>527594</v>
      </c>
      <c r="Y61" s="133">
        <v>326256</v>
      </c>
      <c r="Z61" s="133">
        <v>165338</v>
      </c>
      <c r="AA61" s="134">
        <v>0</v>
      </c>
    </row>
    <row r="62" spans="2:27" ht="12" customHeight="1">
      <c r="B62" s="99" t="s">
        <v>811</v>
      </c>
      <c r="C62" s="639">
        <f t="shared" si="15"/>
        <v>52</v>
      </c>
      <c r="D62" s="133">
        <v>37</v>
      </c>
      <c r="E62" s="133">
        <v>3</v>
      </c>
      <c r="F62" s="133">
        <v>12</v>
      </c>
      <c r="G62" s="133">
        <v>24</v>
      </c>
      <c r="H62" s="133">
        <v>13</v>
      </c>
      <c r="I62" s="133">
        <v>7</v>
      </c>
      <c r="J62" s="133">
        <v>2</v>
      </c>
      <c r="K62" s="133">
        <v>6</v>
      </c>
      <c r="L62" s="133">
        <v>0</v>
      </c>
      <c r="M62" s="133">
        <v>0</v>
      </c>
      <c r="N62" s="133">
        <v>0</v>
      </c>
      <c r="O62" s="133">
        <v>0</v>
      </c>
      <c r="P62" s="133">
        <v>0</v>
      </c>
      <c r="Q62" s="640">
        <f t="shared" si="16"/>
        <v>930</v>
      </c>
      <c r="R62" s="133">
        <v>258</v>
      </c>
      <c r="S62" s="133">
        <v>672</v>
      </c>
      <c r="T62" s="133">
        <v>247</v>
      </c>
      <c r="U62" s="133">
        <v>669</v>
      </c>
      <c r="V62" s="133">
        <v>182246</v>
      </c>
      <c r="W62" s="133">
        <v>332612</v>
      </c>
      <c r="X62" s="640">
        <f>SUM(Y62:AA62)</f>
        <v>711469</v>
      </c>
      <c r="Y62" s="133">
        <v>497412</v>
      </c>
      <c r="Z62" s="133">
        <v>214057</v>
      </c>
      <c r="AA62" s="134">
        <v>0</v>
      </c>
    </row>
    <row r="63" spans="2:27" ht="12" customHeight="1">
      <c r="B63" s="99" t="s">
        <v>812</v>
      </c>
      <c r="C63" s="639">
        <f t="shared" si="15"/>
        <v>65</v>
      </c>
      <c r="D63" s="133">
        <v>54</v>
      </c>
      <c r="E63" s="133">
        <v>0</v>
      </c>
      <c r="F63" s="133">
        <v>11</v>
      </c>
      <c r="G63" s="133">
        <v>23</v>
      </c>
      <c r="H63" s="133">
        <v>21</v>
      </c>
      <c r="I63" s="133">
        <v>9</v>
      </c>
      <c r="J63" s="133">
        <v>5</v>
      </c>
      <c r="K63" s="133">
        <v>6</v>
      </c>
      <c r="L63" s="133">
        <v>0</v>
      </c>
      <c r="M63" s="133">
        <v>0</v>
      </c>
      <c r="N63" s="133">
        <v>1</v>
      </c>
      <c r="O63" s="133">
        <v>0</v>
      </c>
      <c r="P63" s="133">
        <v>0</v>
      </c>
      <c r="Q63" s="640">
        <f t="shared" si="16"/>
        <v>1558</v>
      </c>
      <c r="R63" s="133">
        <v>634</v>
      </c>
      <c r="S63" s="133">
        <v>924</v>
      </c>
      <c r="T63" s="133">
        <v>624</v>
      </c>
      <c r="U63" s="133">
        <v>921</v>
      </c>
      <c r="V63" s="133">
        <v>389612</v>
      </c>
      <c r="W63" s="133">
        <v>743934</v>
      </c>
      <c r="X63" s="640">
        <f>SUM(Y63:AA63)</f>
        <v>1490634</v>
      </c>
      <c r="Y63" s="133">
        <v>1261332</v>
      </c>
      <c r="Z63" s="133">
        <v>229112</v>
      </c>
      <c r="AA63" s="134">
        <v>190</v>
      </c>
    </row>
    <row r="64" spans="2:31" ht="12" customHeight="1">
      <c r="B64" s="99" t="s">
        <v>813</v>
      </c>
      <c r="C64" s="639">
        <f t="shared" si="15"/>
        <v>24</v>
      </c>
      <c r="D64" s="133">
        <v>18</v>
      </c>
      <c r="E64" s="133">
        <v>2</v>
      </c>
      <c r="F64" s="133">
        <v>4</v>
      </c>
      <c r="G64" s="133">
        <v>14</v>
      </c>
      <c r="H64" s="133">
        <v>4</v>
      </c>
      <c r="I64" s="133">
        <v>2</v>
      </c>
      <c r="J64" s="133">
        <v>1</v>
      </c>
      <c r="K64" s="133">
        <v>1</v>
      </c>
      <c r="L64" s="133">
        <v>1</v>
      </c>
      <c r="M64" s="133">
        <v>0</v>
      </c>
      <c r="N64" s="133">
        <v>1</v>
      </c>
      <c r="O64" s="133">
        <v>0</v>
      </c>
      <c r="P64" s="133">
        <v>0</v>
      </c>
      <c r="Q64" s="640">
        <f t="shared" si="16"/>
        <v>915</v>
      </c>
      <c r="R64" s="133">
        <v>222</v>
      </c>
      <c r="S64" s="133">
        <v>693</v>
      </c>
      <c r="T64" s="133">
        <v>217</v>
      </c>
      <c r="U64" s="133">
        <v>691</v>
      </c>
      <c r="V64" s="133">
        <v>206179</v>
      </c>
      <c r="W64" s="133">
        <v>428561</v>
      </c>
      <c r="X64" s="640">
        <f>SUM(Y64:AA64)</f>
        <v>756387</v>
      </c>
      <c r="Y64" s="133">
        <v>387440</v>
      </c>
      <c r="Z64" s="133">
        <v>368775</v>
      </c>
      <c r="AA64" s="134">
        <v>172</v>
      </c>
      <c r="AC64" s="642"/>
      <c r="AD64" s="642"/>
      <c r="AE64" s="642"/>
    </row>
    <row r="65" spans="2:27" ht="12" customHeight="1">
      <c r="B65" s="99" t="s">
        <v>814</v>
      </c>
      <c r="C65" s="639">
        <f t="shared" si="15"/>
        <v>19</v>
      </c>
      <c r="D65" s="133">
        <v>10</v>
      </c>
      <c r="E65" s="133">
        <v>1</v>
      </c>
      <c r="F65" s="133">
        <v>8</v>
      </c>
      <c r="G65" s="133">
        <v>8</v>
      </c>
      <c r="H65" s="133">
        <v>6</v>
      </c>
      <c r="I65" s="133">
        <v>1</v>
      </c>
      <c r="J65" s="133">
        <v>1</v>
      </c>
      <c r="K65" s="133">
        <v>0</v>
      </c>
      <c r="L65" s="133">
        <v>2</v>
      </c>
      <c r="M65" s="133">
        <v>1</v>
      </c>
      <c r="N65" s="133">
        <v>0</v>
      </c>
      <c r="O65" s="133">
        <v>0</v>
      </c>
      <c r="P65" s="133">
        <v>0</v>
      </c>
      <c r="Q65" s="640">
        <f t="shared" si="16"/>
        <v>738</v>
      </c>
      <c r="R65" s="133">
        <v>164</v>
      </c>
      <c r="S65" s="133">
        <v>574</v>
      </c>
      <c r="T65" s="133">
        <v>156</v>
      </c>
      <c r="U65" s="133">
        <v>569</v>
      </c>
      <c r="V65" s="133">
        <v>141430</v>
      </c>
      <c r="W65" s="133">
        <v>355330</v>
      </c>
      <c r="X65" s="640">
        <f>SUM(Y65:AA65)</f>
        <v>640155</v>
      </c>
      <c r="Y65" s="133">
        <v>506529</v>
      </c>
      <c r="Z65" s="133">
        <v>133626</v>
      </c>
      <c r="AA65" s="134">
        <v>0</v>
      </c>
    </row>
    <row r="66" spans="1:31" s="642" customFormat="1" ht="12" customHeight="1">
      <c r="A66" s="598"/>
      <c r="B66" s="643" t="s">
        <v>815</v>
      </c>
      <c r="C66" s="644">
        <f t="shared" si="15"/>
        <v>28</v>
      </c>
      <c r="D66" s="140">
        <v>21</v>
      </c>
      <c r="E66" s="140">
        <v>3</v>
      </c>
      <c r="F66" s="140">
        <v>4</v>
      </c>
      <c r="G66" s="140">
        <v>10</v>
      </c>
      <c r="H66" s="140">
        <v>7</v>
      </c>
      <c r="I66" s="140">
        <v>4</v>
      </c>
      <c r="J66" s="140">
        <v>2</v>
      </c>
      <c r="K66" s="140">
        <v>2</v>
      </c>
      <c r="L66" s="140">
        <v>3</v>
      </c>
      <c r="M66" s="140">
        <v>0</v>
      </c>
      <c r="N66" s="140">
        <v>0</v>
      </c>
      <c r="O66" s="140">
        <v>0</v>
      </c>
      <c r="P66" s="140">
        <v>0</v>
      </c>
      <c r="Q66" s="645">
        <f t="shared" si="16"/>
        <v>900</v>
      </c>
      <c r="R66" s="140">
        <v>306</v>
      </c>
      <c r="S66" s="140">
        <v>594</v>
      </c>
      <c r="T66" s="140">
        <v>302</v>
      </c>
      <c r="U66" s="140">
        <v>592</v>
      </c>
      <c r="V66" s="140">
        <v>237639</v>
      </c>
      <c r="W66" s="140">
        <v>484308</v>
      </c>
      <c r="X66" s="645">
        <f>SUM(Y66:AA66)</f>
        <v>1061260</v>
      </c>
      <c r="Y66" s="140">
        <v>943980</v>
      </c>
      <c r="Z66" s="140">
        <v>117022</v>
      </c>
      <c r="AA66" s="646">
        <v>258</v>
      </c>
      <c r="AC66" s="599"/>
      <c r="AD66" s="599"/>
      <c r="AE66" s="599"/>
    </row>
    <row r="67" spans="2:19" ht="12" customHeight="1">
      <c r="B67" s="647" t="s">
        <v>1206</v>
      </c>
      <c r="C67" s="648"/>
      <c r="D67" s="648"/>
      <c r="E67" s="648"/>
      <c r="F67" s="648"/>
      <c r="G67" s="648"/>
      <c r="H67" s="648"/>
      <c r="I67" s="648"/>
      <c r="J67" s="648"/>
      <c r="K67" s="648"/>
      <c r="L67" s="648"/>
      <c r="M67" s="648"/>
      <c r="N67" s="648"/>
      <c r="O67" s="648"/>
      <c r="P67" s="648"/>
      <c r="Q67" s="648"/>
      <c r="R67" s="648"/>
      <c r="S67" s="648"/>
    </row>
    <row r="68" spans="2:19" ht="12" customHeight="1">
      <c r="B68" s="647" t="s">
        <v>1207</v>
      </c>
      <c r="C68" s="648"/>
      <c r="D68" s="648"/>
      <c r="E68" s="648"/>
      <c r="F68" s="648"/>
      <c r="G68" s="648"/>
      <c r="H68" s="648"/>
      <c r="I68" s="648"/>
      <c r="J68" s="648"/>
      <c r="K68" s="648"/>
      <c r="L68" s="648"/>
      <c r="M68" s="648"/>
      <c r="N68" s="648"/>
      <c r="O68" s="648"/>
      <c r="P68" s="648"/>
      <c r="Q68" s="648"/>
      <c r="R68" s="648"/>
      <c r="S68" s="648"/>
    </row>
    <row r="69" spans="2:19" ht="12" customHeight="1">
      <c r="B69" s="647"/>
      <c r="C69" s="648"/>
      <c r="D69" s="648"/>
      <c r="E69" s="648"/>
      <c r="F69" s="648"/>
      <c r="G69" s="648"/>
      <c r="H69" s="648"/>
      <c r="I69" s="648"/>
      <c r="J69" s="648"/>
      <c r="K69" s="648"/>
      <c r="L69" s="648"/>
      <c r="M69" s="648"/>
      <c r="N69" s="648"/>
      <c r="O69" s="648"/>
      <c r="P69" s="648"/>
      <c r="Q69" s="648"/>
      <c r="R69" s="648"/>
      <c r="S69" s="648"/>
    </row>
    <row r="70" spans="2:19" ht="12">
      <c r="B70" s="647"/>
      <c r="C70" s="648"/>
      <c r="D70" s="648"/>
      <c r="E70" s="648"/>
      <c r="F70" s="648"/>
      <c r="G70" s="648"/>
      <c r="H70" s="648"/>
      <c r="I70" s="648"/>
      <c r="J70" s="648"/>
      <c r="K70" s="648"/>
      <c r="L70" s="648"/>
      <c r="M70" s="648"/>
      <c r="N70" s="648"/>
      <c r="O70" s="648"/>
      <c r="P70" s="648"/>
      <c r="Q70" s="648"/>
      <c r="R70" s="648"/>
      <c r="S70" s="648"/>
    </row>
    <row r="71" spans="3:19" ht="12">
      <c r="C71" s="648"/>
      <c r="D71" s="648"/>
      <c r="E71" s="648"/>
      <c r="F71" s="648"/>
      <c r="G71" s="648"/>
      <c r="H71" s="648"/>
      <c r="I71" s="648"/>
      <c r="J71" s="648"/>
      <c r="K71" s="648"/>
      <c r="L71" s="648"/>
      <c r="M71" s="648"/>
      <c r="N71" s="648"/>
      <c r="O71" s="648"/>
      <c r="P71" s="648"/>
      <c r="Q71" s="648"/>
      <c r="R71" s="648"/>
      <c r="S71" s="648"/>
    </row>
    <row r="72" spans="3:19" ht="12">
      <c r="C72" s="648"/>
      <c r="D72" s="648"/>
      <c r="E72" s="648"/>
      <c r="F72" s="648"/>
      <c r="G72" s="648"/>
      <c r="H72" s="648"/>
      <c r="I72" s="648"/>
      <c r="J72" s="648"/>
      <c r="K72" s="648"/>
      <c r="L72" s="648"/>
      <c r="M72" s="648"/>
      <c r="N72" s="648"/>
      <c r="O72" s="648"/>
      <c r="P72" s="648"/>
      <c r="Q72" s="648"/>
      <c r="R72" s="648"/>
      <c r="S72" s="648"/>
    </row>
    <row r="73" spans="2:19" ht="12">
      <c r="B73" s="649"/>
      <c r="C73" s="648"/>
      <c r="D73" s="648"/>
      <c r="E73" s="648"/>
      <c r="F73" s="648"/>
      <c r="G73" s="648"/>
      <c r="H73" s="648"/>
      <c r="I73" s="648"/>
      <c r="J73" s="648"/>
      <c r="K73" s="648"/>
      <c r="L73" s="648"/>
      <c r="M73" s="648"/>
      <c r="N73" s="648"/>
      <c r="O73" s="648"/>
      <c r="P73" s="648"/>
      <c r="Q73" s="648"/>
      <c r="R73" s="648"/>
      <c r="S73" s="648"/>
    </row>
    <row r="74" spans="2:19" ht="12">
      <c r="B74" s="649"/>
      <c r="C74" s="648"/>
      <c r="D74" s="648"/>
      <c r="E74" s="648"/>
      <c r="F74" s="648"/>
      <c r="G74" s="648"/>
      <c r="H74" s="648"/>
      <c r="I74" s="648"/>
      <c r="J74" s="648"/>
      <c r="K74" s="648"/>
      <c r="L74" s="648"/>
      <c r="M74" s="648"/>
      <c r="N74" s="648"/>
      <c r="O74" s="648"/>
      <c r="P74" s="648"/>
      <c r="Q74" s="648"/>
      <c r="R74" s="648"/>
      <c r="S74" s="648"/>
    </row>
    <row r="75" spans="2:19" ht="12">
      <c r="B75" s="650"/>
      <c r="C75" s="648"/>
      <c r="D75" s="648"/>
      <c r="E75" s="648"/>
      <c r="F75" s="648"/>
      <c r="G75" s="648"/>
      <c r="H75" s="648"/>
      <c r="I75" s="648"/>
      <c r="J75" s="648"/>
      <c r="K75" s="648"/>
      <c r="L75" s="648"/>
      <c r="M75" s="648"/>
      <c r="N75" s="648"/>
      <c r="O75" s="648"/>
      <c r="P75" s="648"/>
      <c r="Q75" s="648"/>
      <c r="R75" s="648"/>
      <c r="S75" s="648"/>
    </row>
    <row r="76" spans="3:19" ht="12">
      <c r="C76" s="648"/>
      <c r="D76" s="648"/>
      <c r="E76" s="648"/>
      <c r="F76" s="648"/>
      <c r="G76" s="648"/>
      <c r="H76" s="648"/>
      <c r="I76" s="648"/>
      <c r="J76" s="648"/>
      <c r="K76" s="648"/>
      <c r="L76" s="648"/>
      <c r="M76" s="648"/>
      <c r="N76" s="648"/>
      <c r="O76" s="648"/>
      <c r="P76" s="648"/>
      <c r="Q76" s="648"/>
      <c r="R76" s="648"/>
      <c r="S76" s="648"/>
    </row>
    <row r="77" spans="3:19" ht="12">
      <c r="C77" s="648"/>
      <c r="D77" s="648"/>
      <c r="E77" s="648"/>
      <c r="F77" s="648"/>
      <c r="G77" s="648"/>
      <c r="H77" s="648"/>
      <c r="I77" s="648"/>
      <c r="J77" s="648"/>
      <c r="K77" s="648"/>
      <c r="L77" s="648"/>
      <c r="M77" s="648"/>
      <c r="N77" s="648"/>
      <c r="O77" s="648"/>
      <c r="P77" s="648"/>
      <c r="Q77" s="648"/>
      <c r="R77" s="648"/>
      <c r="S77" s="648"/>
    </row>
    <row r="78" spans="3:19" ht="12">
      <c r="C78" s="648"/>
      <c r="D78" s="648"/>
      <c r="E78" s="648"/>
      <c r="F78" s="648"/>
      <c r="G78" s="648"/>
      <c r="H78" s="648"/>
      <c r="I78" s="648"/>
      <c r="J78" s="648"/>
      <c r="K78" s="648"/>
      <c r="L78" s="648"/>
      <c r="M78" s="648"/>
      <c r="N78" s="648"/>
      <c r="O78" s="648"/>
      <c r="P78" s="648"/>
      <c r="Q78" s="648"/>
      <c r="R78" s="648"/>
      <c r="S78" s="648"/>
    </row>
    <row r="79" spans="3:19" ht="12">
      <c r="C79" s="648"/>
      <c r="D79" s="648"/>
      <c r="E79" s="648"/>
      <c r="F79" s="648"/>
      <c r="G79" s="648"/>
      <c r="H79" s="648"/>
      <c r="I79" s="648"/>
      <c r="J79" s="648"/>
      <c r="K79" s="648"/>
      <c r="L79" s="648"/>
      <c r="M79" s="648"/>
      <c r="N79" s="648"/>
      <c r="O79" s="648"/>
      <c r="P79" s="648"/>
      <c r="Q79" s="648"/>
      <c r="R79" s="648"/>
      <c r="S79" s="648"/>
    </row>
    <row r="80" spans="3:19" ht="12">
      <c r="C80" s="648"/>
      <c r="D80" s="648"/>
      <c r="E80" s="648"/>
      <c r="F80" s="648"/>
      <c r="G80" s="648"/>
      <c r="H80" s="648"/>
      <c r="I80" s="648"/>
      <c r="J80" s="648"/>
      <c r="K80" s="648"/>
      <c r="L80" s="648"/>
      <c r="M80" s="648"/>
      <c r="N80" s="648"/>
      <c r="O80" s="648"/>
      <c r="P80" s="648"/>
      <c r="Q80" s="648"/>
      <c r="R80" s="648"/>
      <c r="S80" s="648"/>
    </row>
    <row r="81" spans="3:19" ht="12">
      <c r="C81" s="648"/>
      <c r="D81" s="648"/>
      <c r="E81" s="648"/>
      <c r="F81" s="648"/>
      <c r="G81" s="648"/>
      <c r="H81" s="648"/>
      <c r="I81" s="648"/>
      <c r="J81" s="648"/>
      <c r="K81" s="648"/>
      <c r="L81" s="648"/>
      <c r="M81" s="648"/>
      <c r="N81" s="648"/>
      <c r="O81" s="648"/>
      <c r="P81" s="648"/>
      <c r="Q81" s="648"/>
      <c r="R81" s="648"/>
      <c r="S81" s="648"/>
    </row>
    <row r="82" spans="3:19" ht="12">
      <c r="C82" s="648"/>
      <c r="D82" s="648"/>
      <c r="E82" s="648"/>
      <c r="F82" s="648"/>
      <c r="G82" s="648"/>
      <c r="H82" s="648"/>
      <c r="I82" s="648"/>
      <c r="J82" s="648"/>
      <c r="K82" s="648"/>
      <c r="L82" s="648"/>
      <c r="M82" s="648"/>
      <c r="N82" s="648"/>
      <c r="O82" s="648"/>
      <c r="P82" s="648"/>
      <c r="Q82" s="648"/>
      <c r="R82" s="648"/>
      <c r="S82" s="648"/>
    </row>
    <row r="83" spans="3:19" ht="12">
      <c r="C83" s="648"/>
      <c r="D83" s="648"/>
      <c r="E83" s="648"/>
      <c r="F83" s="648"/>
      <c r="G83" s="648"/>
      <c r="H83" s="648"/>
      <c r="I83" s="648"/>
      <c r="J83" s="648"/>
      <c r="K83" s="648"/>
      <c r="L83" s="648"/>
      <c r="M83" s="648"/>
      <c r="N83" s="648"/>
      <c r="O83" s="648"/>
      <c r="P83" s="648"/>
      <c r="Q83" s="648"/>
      <c r="R83" s="648"/>
      <c r="S83" s="648"/>
    </row>
    <row r="84" spans="3:19" ht="12">
      <c r="C84" s="648"/>
      <c r="D84" s="648"/>
      <c r="E84" s="648"/>
      <c r="F84" s="648"/>
      <c r="G84" s="648"/>
      <c r="H84" s="648"/>
      <c r="I84" s="648"/>
      <c r="J84" s="648"/>
      <c r="K84" s="648"/>
      <c r="L84" s="648"/>
      <c r="M84" s="648"/>
      <c r="N84" s="648"/>
      <c r="O84" s="648"/>
      <c r="P84" s="648"/>
      <c r="Q84" s="648"/>
      <c r="R84" s="648"/>
      <c r="S84" s="648"/>
    </row>
    <row r="85" spans="3:19" ht="12">
      <c r="C85" s="648"/>
      <c r="D85" s="648"/>
      <c r="E85" s="648"/>
      <c r="F85" s="648"/>
      <c r="G85" s="648"/>
      <c r="H85" s="648"/>
      <c r="I85" s="648"/>
      <c r="J85" s="648"/>
      <c r="K85" s="648"/>
      <c r="L85" s="648"/>
      <c r="M85" s="648"/>
      <c r="N85" s="648"/>
      <c r="O85" s="648"/>
      <c r="P85" s="648"/>
      <c r="Q85" s="648"/>
      <c r="R85" s="648"/>
      <c r="S85" s="648"/>
    </row>
    <row r="86" spans="3:19" ht="12">
      <c r="C86" s="648"/>
      <c r="D86" s="648"/>
      <c r="E86" s="648"/>
      <c r="F86" s="648"/>
      <c r="G86" s="648"/>
      <c r="H86" s="648"/>
      <c r="I86" s="648"/>
      <c r="J86" s="648"/>
      <c r="K86" s="648"/>
      <c r="L86" s="648"/>
      <c r="M86" s="648"/>
      <c r="N86" s="648"/>
      <c r="O86" s="648"/>
      <c r="P86" s="648"/>
      <c r="Q86" s="648"/>
      <c r="R86" s="648"/>
      <c r="S86" s="648"/>
    </row>
    <row r="87" spans="3:19" ht="12">
      <c r="C87" s="648"/>
      <c r="D87" s="648"/>
      <c r="E87" s="648"/>
      <c r="F87" s="648"/>
      <c r="G87" s="648"/>
      <c r="H87" s="648"/>
      <c r="I87" s="648"/>
      <c r="J87" s="648"/>
      <c r="K87" s="648"/>
      <c r="L87" s="648"/>
      <c r="M87" s="648"/>
      <c r="N87" s="648"/>
      <c r="O87" s="648"/>
      <c r="P87" s="648"/>
      <c r="Q87" s="648"/>
      <c r="R87" s="648"/>
      <c r="S87" s="648"/>
    </row>
    <row r="88" spans="3:19" ht="12">
      <c r="C88" s="648"/>
      <c r="D88" s="648"/>
      <c r="E88" s="648"/>
      <c r="F88" s="648"/>
      <c r="G88" s="648"/>
      <c r="H88" s="648"/>
      <c r="I88" s="648"/>
      <c r="J88" s="648"/>
      <c r="K88" s="648"/>
      <c r="L88" s="648"/>
      <c r="M88" s="648"/>
      <c r="N88" s="648"/>
      <c r="O88" s="648"/>
      <c r="P88" s="648"/>
      <c r="Q88" s="648"/>
      <c r="R88" s="648"/>
      <c r="S88" s="648"/>
    </row>
    <row r="89" spans="3:19" ht="12">
      <c r="C89" s="648"/>
      <c r="D89" s="648"/>
      <c r="E89" s="648"/>
      <c r="F89" s="648"/>
      <c r="G89" s="648"/>
      <c r="H89" s="648"/>
      <c r="I89" s="648"/>
      <c r="J89" s="648"/>
      <c r="K89" s="648"/>
      <c r="L89" s="648"/>
      <c r="M89" s="648"/>
      <c r="N89" s="648"/>
      <c r="O89" s="648"/>
      <c r="P89" s="648"/>
      <c r="Q89" s="648"/>
      <c r="R89" s="648"/>
      <c r="S89" s="648"/>
    </row>
    <row r="90" spans="3:19" ht="12">
      <c r="C90" s="648"/>
      <c r="D90" s="648"/>
      <c r="E90" s="648"/>
      <c r="F90" s="648"/>
      <c r="G90" s="648"/>
      <c r="H90" s="648"/>
      <c r="I90" s="648"/>
      <c r="J90" s="648"/>
      <c r="K90" s="648"/>
      <c r="L90" s="648"/>
      <c r="M90" s="648"/>
      <c r="N90" s="648"/>
      <c r="O90" s="648"/>
      <c r="P90" s="648"/>
      <c r="Q90" s="648"/>
      <c r="R90" s="648"/>
      <c r="S90" s="648"/>
    </row>
    <row r="91" spans="3:19" ht="12">
      <c r="C91" s="648"/>
      <c r="D91" s="648"/>
      <c r="E91" s="648"/>
      <c r="F91" s="648"/>
      <c r="G91" s="648"/>
      <c r="H91" s="648"/>
      <c r="I91" s="648"/>
      <c r="J91" s="648"/>
      <c r="K91" s="648"/>
      <c r="L91" s="648"/>
      <c r="M91" s="648"/>
      <c r="N91" s="648"/>
      <c r="O91" s="648"/>
      <c r="P91" s="648"/>
      <c r="Q91" s="648"/>
      <c r="R91" s="648"/>
      <c r="S91" s="648"/>
    </row>
    <row r="92" spans="3:19" ht="12">
      <c r="C92" s="648"/>
      <c r="D92" s="648"/>
      <c r="E92" s="648"/>
      <c r="F92" s="648"/>
      <c r="G92" s="648"/>
      <c r="H92" s="648"/>
      <c r="I92" s="648"/>
      <c r="J92" s="648"/>
      <c r="K92" s="648"/>
      <c r="L92" s="648"/>
      <c r="M92" s="648"/>
      <c r="N92" s="648"/>
      <c r="O92" s="648"/>
      <c r="P92" s="648"/>
      <c r="Q92" s="648"/>
      <c r="R92" s="648"/>
      <c r="S92" s="648"/>
    </row>
    <row r="93" spans="3:19" ht="12">
      <c r="C93" s="648"/>
      <c r="D93" s="648"/>
      <c r="E93" s="648"/>
      <c r="F93" s="648"/>
      <c r="G93" s="648"/>
      <c r="H93" s="648"/>
      <c r="I93" s="648"/>
      <c r="J93" s="648"/>
      <c r="K93" s="648"/>
      <c r="L93" s="648"/>
      <c r="M93" s="648"/>
      <c r="N93" s="648"/>
      <c r="O93" s="648"/>
      <c r="P93" s="648"/>
      <c r="Q93" s="648"/>
      <c r="R93" s="648"/>
      <c r="S93" s="648"/>
    </row>
    <row r="94" spans="3:19" ht="12">
      <c r="C94" s="648"/>
      <c r="D94" s="648"/>
      <c r="E94" s="648"/>
      <c r="F94" s="648"/>
      <c r="G94" s="648"/>
      <c r="H94" s="648"/>
      <c r="I94" s="648"/>
      <c r="J94" s="648"/>
      <c r="K94" s="648"/>
      <c r="L94" s="648"/>
      <c r="M94" s="648"/>
      <c r="N94" s="648"/>
      <c r="O94" s="648"/>
      <c r="P94" s="648"/>
      <c r="Q94" s="648"/>
      <c r="R94" s="648"/>
      <c r="S94" s="648"/>
    </row>
    <row r="95" spans="3:19" ht="12">
      <c r="C95" s="648"/>
      <c r="D95" s="648"/>
      <c r="E95" s="648"/>
      <c r="F95" s="648"/>
      <c r="G95" s="648"/>
      <c r="H95" s="648"/>
      <c r="I95" s="648"/>
      <c r="J95" s="648"/>
      <c r="K95" s="648"/>
      <c r="L95" s="648"/>
      <c r="M95" s="648"/>
      <c r="N95" s="648"/>
      <c r="O95" s="648"/>
      <c r="P95" s="648"/>
      <c r="Q95" s="648"/>
      <c r="R95" s="648"/>
      <c r="S95" s="648"/>
    </row>
    <row r="96" spans="3:19" ht="12">
      <c r="C96" s="648"/>
      <c r="D96" s="648"/>
      <c r="E96" s="648"/>
      <c r="F96" s="648"/>
      <c r="G96" s="648"/>
      <c r="H96" s="648"/>
      <c r="I96" s="648"/>
      <c r="J96" s="648"/>
      <c r="K96" s="648"/>
      <c r="L96" s="648"/>
      <c r="M96" s="648"/>
      <c r="N96" s="648"/>
      <c r="O96" s="648"/>
      <c r="P96" s="648"/>
      <c r="Q96" s="648"/>
      <c r="R96" s="648"/>
      <c r="S96" s="648"/>
    </row>
    <row r="97" spans="3:19" ht="12">
      <c r="C97" s="648"/>
      <c r="D97" s="648"/>
      <c r="E97" s="648"/>
      <c r="F97" s="648"/>
      <c r="G97" s="648"/>
      <c r="H97" s="648"/>
      <c r="I97" s="648"/>
      <c r="J97" s="648"/>
      <c r="K97" s="648"/>
      <c r="L97" s="648"/>
      <c r="M97" s="648"/>
      <c r="N97" s="648"/>
      <c r="O97" s="648"/>
      <c r="P97" s="648"/>
      <c r="Q97" s="648"/>
      <c r="R97" s="648"/>
      <c r="S97" s="648"/>
    </row>
    <row r="98" spans="3:19" ht="12">
      <c r="C98" s="648"/>
      <c r="D98" s="648"/>
      <c r="E98" s="648"/>
      <c r="F98" s="648"/>
      <c r="G98" s="648"/>
      <c r="H98" s="648"/>
      <c r="I98" s="648"/>
      <c r="J98" s="648"/>
      <c r="K98" s="648"/>
      <c r="L98" s="648"/>
      <c r="M98" s="648"/>
      <c r="N98" s="648"/>
      <c r="O98" s="648"/>
      <c r="P98" s="648"/>
      <c r="Q98" s="648"/>
      <c r="R98" s="648"/>
      <c r="S98" s="648"/>
    </row>
    <row r="99" spans="3:19" ht="12">
      <c r="C99" s="648"/>
      <c r="D99" s="648"/>
      <c r="E99" s="648"/>
      <c r="F99" s="648"/>
      <c r="G99" s="648"/>
      <c r="H99" s="648"/>
      <c r="I99" s="648"/>
      <c r="J99" s="648"/>
      <c r="K99" s="648"/>
      <c r="L99" s="648"/>
      <c r="M99" s="648"/>
      <c r="N99" s="648"/>
      <c r="O99" s="648"/>
      <c r="P99" s="648"/>
      <c r="Q99" s="648"/>
      <c r="R99" s="648"/>
      <c r="S99" s="648"/>
    </row>
    <row r="100" spans="3:19" ht="12">
      <c r="C100" s="648"/>
      <c r="D100" s="648"/>
      <c r="E100" s="648"/>
      <c r="F100" s="648"/>
      <c r="G100" s="648"/>
      <c r="H100" s="648"/>
      <c r="I100" s="648"/>
      <c r="J100" s="648"/>
      <c r="K100" s="648"/>
      <c r="L100" s="648"/>
      <c r="M100" s="648"/>
      <c r="N100" s="648"/>
      <c r="O100" s="648"/>
      <c r="P100" s="648"/>
      <c r="Q100" s="648"/>
      <c r="R100" s="648"/>
      <c r="S100" s="648"/>
    </row>
    <row r="101" spans="3:19" ht="12">
      <c r="C101" s="648"/>
      <c r="D101" s="648"/>
      <c r="E101" s="648"/>
      <c r="F101" s="648"/>
      <c r="G101" s="648"/>
      <c r="H101" s="648"/>
      <c r="I101" s="648"/>
      <c r="J101" s="648"/>
      <c r="K101" s="648"/>
      <c r="L101" s="648"/>
      <c r="M101" s="648"/>
      <c r="N101" s="648"/>
      <c r="O101" s="648"/>
      <c r="P101" s="648"/>
      <c r="Q101" s="648"/>
      <c r="R101" s="648"/>
      <c r="S101" s="648"/>
    </row>
    <row r="102" spans="3:19" ht="12">
      <c r="C102" s="648"/>
      <c r="D102" s="648"/>
      <c r="E102" s="648"/>
      <c r="F102" s="648"/>
      <c r="G102" s="648"/>
      <c r="H102" s="648"/>
      <c r="I102" s="648"/>
      <c r="J102" s="648"/>
      <c r="K102" s="648"/>
      <c r="L102" s="648"/>
      <c r="M102" s="648"/>
      <c r="N102" s="648"/>
      <c r="O102" s="648"/>
      <c r="P102" s="648"/>
      <c r="Q102" s="648"/>
      <c r="R102" s="648"/>
      <c r="S102" s="648"/>
    </row>
    <row r="103" spans="3:19" ht="12">
      <c r="C103" s="648"/>
      <c r="D103" s="648"/>
      <c r="E103" s="648"/>
      <c r="F103" s="648"/>
      <c r="G103" s="648"/>
      <c r="H103" s="648"/>
      <c r="I103" s="648"/>
      <c r="J103" s="648"/>
      <c r="K103" s="648"/>
      <c r="L103" s="648"/>
      <c r="M103" s="648"/>
      <c r="N103" s="648"/>
      <c r="O103" s="648"/>
      <c r="P103" s="648"/>
      <c r="Q103" s="648"/>
      <c r="R103" s="648"/>
      <c r="S103" s="648"/>
    </row>
    <row r="104" spans="3:19" ht="12">
      <c r="C104" s="648"/>
      <c r="D104" s="648"/>
      <c r="E104" s="648"/>
      <c r="F104" s="648"/>
      <c r="G104" s="648"/>
      <c r="H104" s="648"/>
      <c r="I104" s="648"/>
      <c r="J104" s="648"/>
      <c r="K104" s="648"/>
      <c r="L104" s="648"/>
      <c r="M104" s="648"/>
      <c r="N104" s="648"/>
      <c r="O104" s="648"/>
      <c r="P104" s="648"/>
      <c r="Q104" s="648"/>
      <c r="R104" s="648"/>
      <c r="S104" s="648"/>
    </row>
    <row r="105" spans="3:19" ht="12">
      <c r="C105" s="648"/>
      <c r="D105" s="648"/>
      <c r="E105" s="648"/>
      <c r="F105" s="648"/>
      <c r="G105" s="648"/>
      <c r="H105" s="648"/>
      <c r="I105" s="648"/>
      <c r="J105" s="648"/>
      <c r="K105" s="648"/>
      <c r="L105" s="648"/>
      <c r="M105" s="648"/>
      <c r="N105" s="648"/>
      <c r="O105" s="648"/>
      <c r="P105" s="648"/>
      <c r="Q105" s="648"/>
      <c r="R105" s="648"/>
      <c r="S105" s="648"/>
    </row>
    <row r="106" spans="3:19" ht="12">
      <c r="C106" s="648"/>
      <c r="D106" s="648"/>
      <c r="E106" s="648"/>
      <c r="F106" s="648"/>
      <c r="G106" s="648"/>
      <c r="H106" s="648"/>
      <c r="I106" s="648"/>
      <c r="J106" s="648"/>
      <c r="K106" s="648"/>
      <c r="L106" s="648"/>
      <c r="M106" s="648"/>
      <c r="N106" s="648"/>
      <c r="O106" s="648"/>
      <c r="P106" s="648"/>
      <c r="Q106" s="648"/>
      <c r="R106" s="648"/>
      <c r="S106" s="648"/>
    </row>
    <row r="107" spans="3:19" ht="12">
      <c r="C107" s="648"/>
      <c r="D107" s="648"/>
      <c r="E107" s="648"/>
      <c r="F107" s="648"/>
      <c r="G107" s="648"/>
      <c r="H107" s="648"/>
      <c r="I107" s="648"/>
      <c r="J107" s="648"/>
      <c r="K107" s="648"/>
      <c r="L107" s="648"/>
      <c r="M107" s="648"/>
      <c r="N107" s="648"/>
      <c r="O107" s="648"/>
      <c r="P107" s="648"/>
      <c r="Q107" s="648"/>
      <c r="R107" s="648"/>
      <c r="S107" s="648"/>
    </row>
    <row r="108" spans="3:19" ht="12">
      <c r="C108" s="648"/>
      <c r="D108" s="648"/>
      <c r="E108" s="648"/>
      <c r="F108" s="648"/>
      <c r="G108" s="648"/>
      <c r="H108" s="648"/>
      <c r="I108" s="648"/>
      <c r="J108" s="648"/>
      <c r="K108" s="648"/>
      <c r="L108" s="648"/>
      <c r="M108" s="648"/>
      <c r="N108" s="648"/>
      <c r="O108" s="648"/>
      <c r="P108" s="648"/>
      <c r="Q108" s="648"/>
      <c r="R108" s="648"/>
      <c r="S108" s="648"/>
    </row>
    <row r="109" spans="3:19" ht="12">
      <c r="C109" s="648"/>
      <c r="D109" s="648"/>
      <c r="E109" s="648"/>
      <c r="F109" s="648"/>
      <c r="G109" s="648"/>
      <c r="H109" s="648"/>
      <c r="I109" s="648"/>
      <c r="J109" s="648"/>
      <c r="K109" s="648"/>
      <c r="L109" s="648"/>
      <c r="M109" s="648"/>
      <c r="N109" s="648"/>
      <c r="O109" s="648"/>
      <c r="P109" s="648"/>
      <c r="Q109" s="648"/>
      <c r="R109" s="648"/>
      <c r="S109" s="648"/>
    </row>
    <row r="110" spans="3:19" ht="12">
      <c r="C110" s="648"/>
      <c r="D110" s="648"/>
      <c r="E110" s="648"/>
      <c r="F110" s="648"/>
      <c r="G110" s="648"/>
      <c r="H110" s="648"/>
      <c r="I110" s="648"/>
      <c r="J110" s="648"/>
      <c r="K110" s="648"/>
      <c r="L110" s="648"/>
      <c r="M110" s="648"/>
      <c r="N110" s="648"/>
      <c r="O110" s="648"/>
      <c r="P110" s="648"/>
      <c r="Q110" s="648"/>
      <c r="R110" s="648"/>
      <c r="S110" s="648"/>
    </row>
    <row r="111" spans="3:19" ht="12">
      <c r="C111" s="648"/>
      <c r="D111" s="648"/>
      <c r="E111" s="648"/>
      <c r="F111" s="648"/>
      <c r="G111" s="648"/>
      <c r="H111" s="648"/>
      <c r="I111" s="648"/>
      <c r="J111" s="648"/>
      <c r="K111" s="648"/>
      <c r="L111" s="648"/>
      <c r="M111" s="648"/>
      <c r="N111" s="648"/>
      <c r="O111" s="648"/>
      <c r="P111" s="648"/>
      <c r="Q111" s="648"/>
      <c r="R111" s="648"/>
      <c r="S111" s="648"/>
    </row>
    <row r="112" spans="3:19" ht="12">
      <c r="C112" s="648"/>
      <c r="D112" s="648"/>
      <c r="E112" s="648"/>
      <c r="F112" s="648"/>
      <c r="G112" s="648"/>
      <c r="H112" s="648"/>
      <c r="I112" s="648"/>
      <c r="J112" s="648"/>
      <c r="K112" s="648"/>
      <c r="L112" s="648"/>
      <c r="M112" s="648"/>
      <c r="N112" s="648"/>
      <c r="O112" s="648"/>
      <c r="P112" s="648"/>
      <c r="Q112" s="648"/>
      <c r="R112" s="648"/>
      <c r="S112" s="648"/>
    </row>
    <row r="113" spans="3:19" ht="12">
      <c r="C113" s="648"/>
      <c r="D113" s="648"/>
      <c r="E113" s="648"/>
      <c r="F113" s="648"/>
      <c r="G113" s="648"/>
      <c r="H113" s="648"/>
      <c r="I113" s="648"/>
      <c r="J113" s="648"/>
      <c r="K113" s="648"/>
      <c r="L113" s="648"/>
      <c r="M113" s="648"/>
      <c r="N113" s="648"/>
      <c r="O113" s="648"/>
      <c r="P113" s="648"/>
      <c r="Q113" s="648"/>
      <c r="R113" s="648"/>
      <c r="S113" s="648"/>
    </row>
    <row r="114" spans="3:19" ht="12">
      <c r="C114" s="648"/>
      <c r="D114" s="648"/>
      <c r="E114" s="648"/>
      <c r="F114" s="648"/>
      <c r="G114" s="648"/>
      <c r="H114" s="648"/>
      <c r="I114" s="648"/>
      <c r="J114" s="648"/>
      <c r="K114" s="648"/>
      <c r="L114" s="648"/>
      <c r="M114" s="648"/>
      <c r="N114" s="648"/>
      <c r="O114" s="648"/>
      <c r="P114" s="648"/>
      <c r="Q114" s="648"/>
      <c r="R114" s="648"/>
      <c r="S114" s="648"/>
    </row>
    <row r="115" spans="3:19" ht="12">
      <c r="C115" s="648"/>
      <c r="D115" s="648"/>
      <c r="E115" s="648"/>
      <c r="F115" s="648"/>
      <c r="G115" s="648"/>
      <c r="H115" s="648"/>
      <c r="I115" s="648"/>
      <c r="J115" s="648"/>
      <c r="K115" s="648"/>
      <c r="L115" s="648"/>
      <c r="M115" s="648"/>
      <c r="N115" s="648"/>
      <c r="O115" s="648"/>
      <c r="P115" s="648"/>
      <c r="Q115" s="648"/>
      <c r="R115" s="648"/>
      <c r="S115" s="648"/>
    </row>
    <row r="116" spans="3:19" ht="12">
      <c r="C116" s="648"/>
      <c r="D116" s="648"/>
      <c r="E116" s="648"/>
      <c r="F116" s="648"/>
      <c r="G116" s="648"/>
      <c r="H116" s="648"/>
      <c r="I116" s="648"/>
      <c r="J116" s="648"/>
      <c r="K116" s="648"/>
      <c r="L116" s="648"/>
      <c r="M116" s="648"/>
      <c r="N116" s="648"/>
      <c r="O116" s="648"/>
      <c r="P116" s="648"/>
      <c r="Q116" s="648"/>
      <c r="R116" s="648"/>
      <c r="S116" s="648"/>
    </row>
    <row r="117" spans="3:19" ht="12">
      <c r="C117" s="648"/>
      <c r="D117" s="648"/>
      <c r="E117" s="648"/>
      <c r="F117" s="648"/>
      <c r="G117" s="648"/>
      <c r="H117" s="648"/>
      <c r="I117" s="648"/>
      <c r="J117" s="648"/>
      <c r="K117" s="648"/>
      <c r="L117" s="648"/>
      <c r="M117" s="648"/>
      <c r="N117" s="648"/>
      <c r="O117" s="648"/>
      <c r="P117" s="648"/>
      <c r="Q117" s="648"/>
      <c r="R117" s="648"/>
      <c r="S117" s="648"/>
    </row>
    <row r="118" spans="3:19" ht="12">
      <c r="C118" s="648"/>
      <c r="D118" s="648"/>
      <c r="E118" s="648"/>
      <c r="F118" s="648"/>
      <c r="G118" s="648"/>
      <c r="H118" s="648"/>
      <c r="I118" s="648"/>
      <c r="J118" s="648"/>
      <c r="K118" s="648"/>
      <c r="L118" s="648"/>
      <c r="M118" s="648"/>
      <c r="N118" s="648"/>
      <c r="O118" s="648"/>
      <c r="P118" s="648"/>
      <c r="Q118" s="648"/>
      <c r="R118" s="648"/>
      <c r="S118" s="648"/>
    </row>
    <row r="119" spans="3:19" ht="12">
      <c r="C119" s="648"/>
      <c r="D119" s="648"/>
      <c r="E119" s="648"/>
      <c r="F119" s="648"/>
      <c r="G119" s="648"/>
      <c r="H119" s="648"/>
      <c r="I119" s="648"/>
      <c r="J119" s="648"/>
      <c r="K119" s="648"/>
      <c r="L119" s="648"/>
      <c r="M119" s="648"/>
      <c r="N119" s="648"/>
      <c r="O119" s="648"/>
      <c r="P119" s="648"/>
      <c r="Q119" s="648"/>
      <c r="R119" s="648"/>
      <c r="S119" s="648"/>
    </row>
    <row r="120" spans="3:19" ht="12">
      <c r="C120" s="648"/>
      <c r="D120" s="648"/>
      <c r="E120" s="648"/>
      <c r="F120" s="648"/>
      <c r="G120" s="648"/>
      <c r="H120" s="648"/>
      <c r="I120" s="648"/>
      <c r="J120" s="648"/>
      <c r="K120" s="648"/>
      <c r="L120" s="648"/>
      <c r="M120" s="648"/>
      <c r="N120" s="648"/>
      <c r="O120" s="648"/>
      <c r="P120" s="648"/>
      <c r="Q120" s="648"/>
      <c r="R120" s="648"/>
      <c r="S120" s="648"/>
    </row>
    <row r="121" spans="3:19" ht="12">
      <c r="C121" s="648"/>
      <c r="D121" s="648"/>
      <c r="E121" s="648"/>
      <c r="F121" s="648"/>
      <c r="G121" s="648"/>
      <c r="H121" s="648"/>
      <c r="I121" s="648"/>
      <c r="J121" s="648"/>
      <c r="K121" s="648"/>
      <c r="L121" s="648"/>
      <c r="M121" s="648"/>
      <c r="N121" s="648"/>
      <c r="O121" s="648"/>
      <c r="P121" s="648"/>
      <c r="Q121" s="648"/>
      <c r="R121" s="648"/>
      <c r="S121" s="648"/>
    </row>
    <row r="122" spans="3:19" ht="12">
      <c r="C122" s="648"/>
      <c r="D122" s="648"/>
      <c r="E122" s="648"/>
      <c r="F122" s="648"/>
      <c r="G122" s="648"/>
      <c r="H122" s="648"/>
      <c r="I122" s="648"/>
      <c r="J122" s="648"/>
      <c r="K122" s="648"/>
      <c r="L122" s="648"/>
      <c r="M122" s="648"/>
      <c r="N122" s="648"/>
      <c r="O122" s="648"/>
      <c r="P122" s="648"/>
      <c r="Q122" s="648"/>
      <c r="R122" s="648"/>
      <c r="S122" s="648"/>
    </row>
    <row r="123" spans="3:19" ht="12">
      <c r="C123" s="648"/>
      <c r="D123" s="648"/>
      <c r="E123" s="648"/>
      <c r="F123" s="648"/>
      <c r="G123" s="648"/>
      <c r="H123" s="648"/>
      <c r="I123" s="648"/>
      <c r="J123" s="648"/>
      <c r="K123" s="648"/>
      <c r="L123" s="648"/>
      <c r="M123" s="648"/>
      <c r="N123" s="648"/>
      <c r="O123" s="648"/>
      <c r="P123" s="648"/>
      <c r="Q123" s="648"/>
      <c r="R123" s="648"/>
      <c r="S123" s="648"/>
    </row>
    <row r="124" spans="3:19" ht="12">
      <c r="C124" s="648"/>
      <c r="D124" s="648"/>
      <c r="E124" s="648"/>
      <c r="F124" s="648"/>
      <c r="G124" s="648"/>
      <c r="H124" s="648"/>
      <c r="I124" s="648"/>
      <c r="J124" s="648"/>
      <c r="K124" s="648"/>
      <c r="L124" s="648"/>
      <c r="M124" s="648"/>
      <c r="N124" s="648"/>
      <c r="O124" s="648"/>
      <c r="P124" s="648"/>
      <c r="Q124" s="648"/>
      <c r="R124" s="648"/>
      <c r="S124" s="648"/>
    </row>
    <row r="125" spans="3:19" ht="12">
      <c r="C125" s="648"/>
      <c r="D125" s="648"/>
      <c r="E125" s="648"/>
      <c r="F125" s="648"/>
      <c r="G125" s="648"/>
      <c r="H125" s="648"/>
      <c r="I125" s="648"/>
      <c r="J125" s="648"/>
      <c r="K125" s="648"/>
      <c r="L125" s="648"/>
      <c r="M125" s="648"/>
      <c r="N125" s="648"/>
      <c r="O125" s="648"/>
      <c r="P125" s="648"/>
      <c r="Q125" s="648"/>
      <c r="R125" s="648"/>
      <c r="S125" s="648"/>
    </row>
    <row r="126" spans="3:19" ht="12">
      <c r="C126" s="648"/>
      <c r="D126" s="648"/>
      <c r="E126" s="648"/>
      <c r="F126" s="648"/>
      <c r="G126" s="648"/>
      <c r="H126" s="648"/>
      <c r="I126" s="648"/>
      <c r="J126" s="648"/>
      <c r="K126" s="648"/>
      <c r="L126" s="648"/>
      <c r="M126" s="648"/>
      <c r="N126" s="648"/>
      <c r="O126" s="648"/>
      <c r="P126" s="648"/>
      <c r="Q126" s="648"/>
      <c r="R126" s="648"/>
      <c r="S126" s="648"/>
    </row>
    <row r="127" spans="3:19" ht="12">
      <c r="C127" s="648"/>
      <c r="D127" s="648"/>
      <c r="E127" s="648"/>
      <c r="F127" s="648"/>
      <c r="G127" s="648"/>
      <c r="H127" s="648"/>
      <c r="I127" s="648"/>
      <c r="J127" s="648"/>
      <c r="K127" s="648"/>
      <c r="L127" s="648"/>
      <c r="M127" s="648"/>
      <c r="N127" s="648"/>
      <c r="O127" s="648"/>
      <c r="P127" s="648"/>
      <c r="Q127" s="648"/>
      <c r="R127" s="648"/>
      <c r="S127" s="648"/>
    </row>
    <row r="128" spans="3:19" ht="12">
      <c r="C128" s="648"/>
      <c r="D128" s="648"/>
      <c r="E128" s="648"/>
      <c r="F128" s="648"/>
      <c r="G128" s="648"/>
      <c r="H128" s="648"/>
      <c r="I128" s="648"/>
      <c r="J128" s="648"/>
      <c r="K128" s="648"/>
      <c r="L128" s="648"/>
      <c r="M128" s="648"/>
      <c r="N128" s="648"/>
      <c r="O128" s="648"/>
      <c r="P128" s="648"/>
      <c r="Q128" s="648"/>
      <c r="R128" s="648"/>
      <c r="S128" s="648"/>
    </row>
    <row r="129" spans="3:19" ht="12">
      <c r="C129" s="648"/>
      <c r="D129" s="648"/>
      <c r="E129" s="648"/>
      <c r="F129" s="648"/>
      <c r="G129" s="648"/>
      <c r="H129" s="648"/>
      <c r="I129" s="648"/>
      <c r="J129" s="648"/>
      <c r="K129" s="648"/>
      <c r="L129" s="648"/>
      <c r="M129" s="648"/>
      <c r="N129" s="648"/>
      <c r="O129" s="648"/>
      <c r="P129" s="648"/>
      <c r="Q129" s="648"/>
      <c r="R129" s="648"/>
      <c r="S129" s="648"/>
    </row>
    <row r="130" spans="3:19" ht="12">
      <c r="C130" s="648"/>
      <c r="D130" s="648"/>
      <c r="E130" s="648"/>
      <c r="F130" s="648"/>
      <c r="G130" s="648"/>
      <c r="H130" s="648"/>
      <c r="I130" s="648"/>
      <c r="J130" s="648"/>
      <c r="K130" s="648"/>
      <c r="L130" s="648"/>
      <c r="M130" s="648"/>
      <c r="N130" s="648"/>
      <c r="O130" s="648"/>
      <c r="P130" s="648"/>
      <c r="Q130" s="648"/>
      <c r="R130" s="648"/>
      <c r="S130" s="648"/>
    </row>
    <row r="131" spans="3:19" ht="12">
      <c r="C131" s="648"/>
      <c r="D131" s="648"/>
      <c r="E131" s="648"/>
      <c r="F131" s="648"/>
      <c r="G131" s="648"/>
      <c r="H131" s="648"/>
      <c r="I131" s="648"/>
      <c r="J131" s="648"/>
      <c r="K131" s="648"/>
      <c r="L131" s="648"/>
      <c r="M131" s="648"/>
      <c r="N131" s="648"/>
      <c r="O131" s="648"/>
      <c r="P131" s="648"/>
      <c r="Q131" s="648"/>
      <c r="R131" s="648"/>
      <c r="S131" s="648"/>
    </row>
    <row r="132" spans="3:19" ht="12">
      <c r="C132" s="648"/>
      <c r="D132" s="648"/>
      <c r="E132" s="648"/>
      <c r="F132" s="648"/>
      <c r="G132" s="648"/>
      <c r="H132" s="648"/>
      <c r="I132" s="648"/>
      <c r="J132" s="648"/>
      <c r="K132" s="648"/>
      <c r="L132" s="648"/>
      <c r="M132" s="648"/>
      <c r="N132" s="648"/>
      <c r="O132" s="648"/>
      <c r="P132" s="648"/>
      <c r="Q132" s="648"/>
      <c r="R132" s="648"/>
      <c r="S132" s="648"/>
    </row>
    <row r="133" spans="3:19" ht="12">
      <c r="C133" s="648"/>
      <c r="D133" s="648"/>
      <c r="E133" s="648"/>
      <c r="F133" s="648"/>
      <c r="G133" s="648"/>
      <c r="H133" s="648"/>
      <c r="I133" s="648"/>
      <c r="J133" s="648"/>
      <c r="K133" s="648"/>
      <c r="L133" s="648"/>
      <c r="M133" s="648"/>
      <c r="N133" s="648"/>
      <c r="O133" s="648"/>
      <c r="P133" s="648"/>
      <c r="Q133" s="648"/>
      <c r="R133" s="648"/>
      <c r="S133" s="648"/>
    </row>
    <row r="134" spans="3:19" ht="12">
      <c r="C134" s="648"/>
      <c r="D134" s="648"/>
      <c r="E134" s="648"/>
      <c r="F134" s="648"/>
      <c r="G134" s="648"/>
      <c r="H134" s="648"/>
      <c r="I134" s="648"/>
      <c r="J134" s="648"/>
      <c r="K134" s="648"/>
      <c r="L134" s="648"/>
      <c r="M134" s="648"/>
      <c r="N134" s="648"/>
      <c r="O134" s="648"/>
      <c r="P134" s="648"/>
      <c r="Q134" s="648"/>
      <c r="R134" s="648"/>
      <c r="S134" s="648"/>
    </row>
    <row r="135" spans="3:19" ht="12">
      <c r="C135" s="648"/>
      <c r="D135" s="648"/>
      <c r="E135" s="648"/>
      <c r="F135" s="648"/>
      <c r="G135" s="648"/>
      <c r="H135" s="648"/>
      <c r="I135" s="648"/>
      <c r="J135" s="648"/>
      <c r="K135" s="648"/>
      <c r="L135" s="648"/>
      <c r="M135" s="648"/>
      <c r="N135" s="648"/>
      <c r="O135" s="648"/>
      <c r="P135" s="648"/>
      <c r="Q135" s="648"/>
      <c r="R135" s="648"/>
      <c r="S135" s="648"/>
    </row>
  </sheetData>
  <mergeCells count="8">
    <mergeCell ref="X4:AA4"/>
    <mergeCell ref="D5:F5"/>
    <mergeCell ref="G5:P5"/>
    <mergeCell ref="Q4:U4"/>
    <mergeCell ref="T5:U5"/>
    <mergeCell ref="C4:P4"/>
    <mergeCell ref="C5:C6"/>
    <mergeCell ref="Q5:S5"/>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CP58"/>
  <sheetViews>
    <sheetView workbookViewId="0" topLeftCell="A1">
      <selection activeCell="A1" sqref="A1"/>
    </sheetView>
  </sheetViews>
  <sheetFormatPr defaultColWidth="9.00390625" defaultRowHeight="13.5"/>
  <cols>
    <col min="1" max="1" width="2.625" style="651" customWidth="1"/>
    <col min="2" max="2" width="7.125" style="651" customWidth="1"/>
    <col min="3" max="4" width="2.375" style="651" customWidth="1"/>
    <col min="5" max="5" width="15.50390625" style="651" customWidth="1"/>
    <col min="6" max="6" width="11.125" style="651" customWidth="1"/>
    <col min="7" max="7" width="8.125" style="651" customWidth="1"/>
    <col min="8" max="8" width="9.375" style="651" customWidth="1"/>
    <col min="9" max="9" width="7.625" style="651" customWidth="1"/>
    <col min="10" max="10" width="8.375" style="651" customWidth="1"/>
    <col min="11" max="11" width="9.50390625" style="651" customWidth="1"/>
    <col min="12" max="12" width="9.00390625" style="651" customWidth="1"/>
    <col min="13" max="13" width="9.375" style="651" customWidth="1"/>
    <col min="14" max="14" width="9.75390625" style="651" customWidth="1"/>
    <col min="15" max="15" width="9.875" style="653" customWidth="1"/>
    <col min="16" max="16384" width="9.00390625" style="651" customWidth="1"/>
  </cols>
  <sheetData>
    <row r="2" ht="14.25">
      <c r="B2" s="652" t="s">
        <v>1428</v>
      </c>
    </row>
    <row r="3" spans="15:16" ht="12.75" thickBot="1">
      <c r="O3" s="654" t="s">
        <v>1376</v>
      </c>
      <c r="P3" s="653"/>
    </row>
    <row r="4" spans="2:15" ht="15" customHeight="1" thickTop="1">
      <c r="B4" s="655"/>
      <c r="C4" s="656"/>
      <c r="D4" s="656"/>
      <c r="E4" s="657"/>
      <c r="F4" s="658"/>
      <c r="G4" s="1528" t="s">
        <v>1377</v>
      </c>
      <c r="H4" s="659"/>
      <c r="I4" s="660"/>
      <c r="J4" s="661"/>
      <c r="K4" s="659"/>
      <c r="L4" s="660"/>
      <c r="M4" s="661"/>
      <c r="N4" s="655"/>
      <c r="O4" s="662" t="s">
        <v>1378</v>
      </c>
    </row>
    <row r="5" spans="2:15" ht="15" customHeight="1">
      <c r="B5" s="1531" t="s">
        <v>1209</v>
      </c>
      <c r="C5" s="1532"/>
      <c r="D5" s="1532"/>
      <c r="E5" s="1533"/>
      <c r="F5" s="664" t="s">
        <v>850</v>
      </c>
      <c r="G5" s="1529"/>
      <c r="H5" s="1534" t="s">
        <v>1379</v>
      </c>
      <c r="I5" s="1535"/>
      <c r="J5" s="1536"/>
      <c r="K5" s="1531" t="s">
        <v>1380</v>
      </c>
      <c r="L5" s="1532"/>
      <c r="M5" s="1533"/>
      <c r="N5" s="664" t="s">
        <v>1381</v>
      </c>
      <c r="O5" s="666" t="s">
        <v>1382</v>
      </c>
    </row>
    <row r="6" spans="2:16" ht="15" customHeight="1">
      <c r="B6" s="667"/>
      <c r="C6" s="668"/>
      <c r="D6" s="668"/>
      <c r="E6" s="669"/>
      <c r="F6" s="667"/>
      <c r="G6" s="1530"/>
      <c r="H6" s="665" t="s">
        <v>850</v>
      </c>
      <c r="I6" s="665" t="s">
        <v>1383</v>
      </c>
      <c r="J6" s="670" t="s">
        <v>1384</v>
      </c>
      <c r="K6" s="671" t="s">
        <v>850</v>
      </c>
      <c r="L6" s="671" t="s">
        <v>1385</v>
      </c>
      <c r="M6" s="671" t="s">
        <v>1386</v>
      </c>
      <c r="N6" s="672"/>
      <c r="O6" s="672" t="s">
        <v>1387</v>
      </c>
      <c r="P6" s="673"/>
    </row>
    <row r="7" spans="2:16" ht="15" customHeight="1">
      <c r="B7" s="674"/>
      <c r="C7" s="653"/>
      <c r="D7" s="653"/>
      <c r="E7" s="653"/>
      <c r="F7" s="675"/>
      <c r="G7" s="676"/>
      <c r="H7" s="676"/>
      <c r="I7" s="677">
        <v>-2</v>
      </c>
      <c r="J7" s="676"/>
      <c r="K7" s="676"/>
      <c r="L7" s="676"/>
      <c r="M7" s="676"/>
      <c r="N7" s="678"/>
      <c r="O7" s="679"/>
      <c r="P7" s="673"/>
    </row>
    <row r="8" spans="2:16" s="680" customFormat="1" ht="15" customHeight="1">
      <c r="B8" s="1537" t="s">
        <v>1388</v>
      </c>
      <c r="C8" s="1538"/>
      <c r="D8" s="1538"/>
      <c r="E8" s="1539"/>
      <c r="F8" s="159">
        <f>SUM(G8+H8+K8+N8+O8)</f>
        <v>21848</v>
      </c>
      <c r="G8" s="396">
        <v>1</v>
      </c>
      <c r="H8" s="396">
        <v>15</v>
      </c>
      <c r="I8" s="396">
        <v>6</v>
      </c>
      <c r="J8" s="396">
        <v>11</v>
      </c>
      <c r="K8" s="396">
        <v>267</v>
      </c>
      <c r="L8" s="396">
        <v>47</v>
      </c>
      <c r="M8" s="396">
        <v>220</v>
      </c>
      <c r="N8" s="396">
        <v>21427</v>
      </c>
      <c r="O8" s="681">
        <v>138</v>
      </c>
      <c r="P8" s="682"/>
    </row>
    <row r="9" spans="2:15" s="682" customFormat="1" ht="15" customHeight="1">
      <c r="B9" s="1537" t="s">
        <v>1389</v>
      </c>
      <c r="C9" s="1538"/>
      <c r="D9" s="1538"/>
      <c r="E9" s="1539"/>
      <c r="F9" s="159">
        <v>15314403</v>
      </c>
      <c r="G9" s="396">
        <v>25467</v>
      </c>
      <c r="H9" s="396">
        <v>1166891</v>
      </c>
      <c r="I9" s="396">
        <v>530495</v>
      </c>
      <c r="J9" s="396">
        <v>636396</v>
      </c>
      <c r="K9" s="396">
        <v>2654640</v>
      </c>
      <c r="L9" s="396">
        <v>960144</v>
      </c>
      <c r="M9" s="396">
        <v>1694496</v>
      </c>
      <c r="N9" s="396">
        <v>11395863</v>
      </c>
      <c r="O9" s="681">
        <v>71542</v>
      </c>
    </row>
    <row r="10" spans="2:16" ht="15" customHeight="1">
      <c r="B10" s="1540" t="s">
        <v>1390</v>
      </c>
      <c r="C10" s="1541"/>
      <c r="D10" s="1541"/>
      <c r="E10" s="1542"/>
      <c r="F10" s="96">
        <v>446311</v>
      </c>
      <c r="G10" s="684">
        <v>0</v>
      </c>
      <c r="H10" s="135">
        <v>76265</v>
      </c>
      <c r="I10" s="85">
        <v>20110</v>
      </c>
      <c r="J10" s="85">
        <v>56155</v>
      </c>
      <c r="K10" s="135">
        <v>244144</v>
      </c>
      <c r="L10" s="685">
        <v>44718</v>
      </c>
      <c r="M10" s="685">
        <v>199426</v>
      </c>
      <c r="N10" s="686">
        <v>123065</v>
      </c>
      <c r="O10" s="687">
        <v>2837</v>
      </c>
      <c r="P10" s="673"/>
    </row>
    <row r="11" spans="2:16" ht="15" customHeight="1">
      <c r="B11" s="1540" t="s">
        <v>1391</v>
      </c>
      <c r="C11" s="1541"/>
      <c r="D11" s="1541"/>
      <c r="E11" s="1542"/>
      <c r="F11" s="96">
        <v>189800</v>
      </c>
      <c r="G11" s="684">
        <v>0</v>
      </c>
      <c r="H11" s="684">
        <v>0</v>
      </c>
      <c r="I11" s="684">
        <v>0</v>
      </c>
      <c r="J11" s="684">
        <v>0</v>
      </c>
      <c r="K11" s="135">
        <v>60592</v>
      </c>
      <c r="L11" s="685">
        <v>22123</v>
      </c>
      <c r="M11" s="685">
        <v>38469</v>
      </c>
      <c r="N11" s="686">
        <v>129153</v>
      </c>
      <c r="O11" s="687">
        <v>55</v>
      </c>
      <c r="P11" s="673"/>
    </row>
    <row r="12" spans="2:16" ht="15" customHeight="1">
      <c r="B12" s="1540" t="s">
        <v>1392</v>
      </c>
      <c r="C12" s="1541"/>
      <c r="D12" s="1541"/>
      <c r="E12" s="1542"/>
      <c r="F12" s="96">
        <v>14677658</v>
      </c>
      <c r="G12" s="85">
        <v>25467</v>
      </c>
      <c r="H12" s="135">
        <v>1090626</v>
      </c>
      <c r="I12" s="85">
        <v>510385</v>
      </c>
      <c r="J12" s="85">
        <v>580241</v>
      </c>
      <c r="K12" s="135">
        <v>2349904</v>
      </c>
      <c r="L12" s="685">
        <v>893303</v>
      </c>
      <c r="M12" s="685">
        <v>1456601</v>
      </c>
      <c r="N12" s="686">
        <v>11143011</v>
      </c>
      <c r="O12" s="687">
        <v>68650</v>
      </c>
      <c r="P12" s="673"/>
    </row>
    <row r="13" spans="2:16" ht="7.5" customHeight="1">
      <c r="B13" s="674"/>
      <c r="C13" s="653"/>
      <c r="D13" s="653"/>
      <c r="E13" s="653"/>
      <c r="F13" s="96"/>
      <c r="G13" s="85"/>
      <c r="H13" s="85"/>
      <c r="I13" s="684"/>
      <c r="J13" s="85"/>
      <c r="K13" s="85"/>
      <c r="L13" s="85"/>
      <c r="M13" s="382"/>
      <c r="N13" s="135"/>
      <c r="O13" s="688"/>
      <c r="P13" s="673"/>
    </row>
    <row r="14" spans="2:16" ht="15" customHeight="1">
      <c r="B14" s="674"/>
      <c r="C14" s="1538" t="s">
        <v>1393</v>
      </c>
      <c r="D14" s="1538"/>
      <c r="E14" s="1539"/>
      <c r="F14" s="689"/>
      <c r="G14" s="85"/>
      <c r="H14" s="85"/>
      <c r="I14" s="85"/>
      <c r="J14" s="85"/>
      <c r="K14" s="685"/>
      <c r="L14" s="685"/>
      <c r="M14" s="685"/>
      <c r="N14" s="686"/>
      <c r="O14" s="687"/>
      <c r="P14" s="673"/>
    </row>
    <row r="15" spans="2:94" ht="15" customHeight="1">
      <c r="B15" s="674"/>
      <c r="C15" s="1538" t="s">
        <v>1394</v>
      </c>
      <c r="D15" s="1538"/>
      <c r="E15" s="1539"/>
      <c r="F15" s="96"/>
      <c r="G15" s="85"/>
      <c r="H15" s="85"/>
      <c r="I15" s="85"/>
      <c r="J15" s="85"/>
      <c r="K15" s="85"/>
      <c r="L15" s="135"/>
      <c r="M15" s="135"/>
      <c r="N15" s="135"/>
      <c r="O15" s="688"/>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s="673"/>
      <c r="AV15" s="673"/>
      <c r="AW15" s="673"/>
      <c r="AX15" s="673"/>
      <c r="AY15" s="673"/>
      <c r="AZ15" s="673"/>
      <c r="BA15" s="673"/>
      <c r="BB15" s="673"/>
      <c r="BC15" s="673"/>
      <c r="BD15" s="673"/>
      <c r="BE15" s="673"/>
      <c r="BF15" s="673"/>
      <c r="BG15" s="673"/>
      <c r="BH15" s="673"/>
      <c r="BI15" s="673"/>
      <c r="BJ15" s="673"/>
      <c r="BK15" s="673"/>
      <c r="BL15" s="673"/>
      <c r="BM15" s="673"/>
      <c r="BN15" s="673"/>
      <c r="BO15" s="673"/>
      <c r="BP15" s="673"/>
      <c r="BQ15" s="673"/>
      <c r="BR15" s="673"/>
      <c r="BS15" s="673"/>
      <c r="BT15" s="673"/>
      <c r="BU15" s="673"/>
      <c r="BV15" s="673"/>
      <c r="BW15" s="673"/>
      <c r="BX15" s="673"/>
      <c r="BY15" s="673"/>
      <c r="BZ15" s="673"/>
      <c r="CA15" s="673"/>
      <c r="CB15" s="673"/>
      <c r="CC15" s="673"/>
      <c r="CD15" s="673"/>
      <c r="CE15" s="673"/>
      <c r="CF15" s="673"/>
      <c r="CG15" s="673"/>
      <c r="CH15" s="673"/>
      <c r="CI15" s="673"/>
      <c r="CJ15" s="673"/>
      <c r="CK15" s="673"/>
      <c r="CL15" s="673"/>
      <c r="CM15" s="673"/>
      <c r="CN15" s="673"/>
      <c r="CO15" s="673"/>
      <c r="CP15" s="673"/>
    </row>
    <row r="16" spans="2:94" ht="8.25" customHeight="1">
      <c r="B16" s="674"/>
      <c r="C16" s="653"/>
      <c r="D16" s="653"/>
      <c r="E16" s="653"/>
      <c r="F16" s="96"/>
      <c r="G16" s="85"/>
      <c r="H16" s="85"/>
      <c r="I16" s="85"/>
      <c r="J16" s="85"/>
      <c r="K16" s="85"/>
      <c r="L16" s="135"/>
      <c r="M16" s="684"/>
      <c r="N16" s="135"/>
      <c r="O16" s="688"/>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c r="AY16" s="673"/>
      <c r="AZ16" s="673"/>
      <c r="BA16" s="673"/>
      <c r="BB16" s="673"/>
      <c r="BC16" s="673"/>
      <c r="BD16" s="673"/>
      <c r="BE16" s="673"/>
      <c r="BF16" s="673"/>
      <c r="BG16" s="673"/>
      <c r="BH16" s="673"/>
      <c r="BI16" s="673"/>
      <c r="BJ16" s="673"/>
      <c r="BK16" s="673"/>
      <c r="BL16" s="673"/>
      <c r="BM16" s="673"/>
      <c r="BN16" s="673"/>
      <c r="BO16" s="673"/>
      <c r="BP16" s="673"/>
      <c r="BQ16" s="673"/>
      <c r="BR16" s="673"/>
      <c r="BS16" s="673"/>
      <c r="BT16" s="673"/>
      <c r="BU16" s="673"/>
      <c r="BV16" s="673"/>
      <c r="BW16" s="673"/>
      <c r="BX16" s="673"/>
      <c r="BY16" s="673"/>
      <c r="BZ16" s="673"/>
      <c r="CA16" s="673"/>
      <c r="CB16" s="673"/>
      <c r="CC16" s="673"/>
      <c r="CD16" s="673"/>
      <c r="CE16" s="673"/>
      <c r="CF16" s="673"/>
      <c r="CG16" s="673"/>
      <c r="CH16" s="673"/>
      <c r="CI16" s="673"/>
      <c r="CJ16" s="673"/>
      <c r="CK16" s="673"/>
      <c r="CL16" s="673"/>
      <c r="CM16" s="673"/>
      <c r="CN16" s="673"/>
      <c r="CO16" s="673"/>
      <c r="CP16" s="673"/>
    </row>
    <row r="17" spans="2:94" ht="15" customHeight="1">
      <c r="B17" s="674"/>
      <c r="C17" s="653"/>
      <c r="D17" s="1543" t="s">
        <v>1395</v>
      </c>
      <c r="E17" s="1544"/>
      <c r="F17" s="96">
        <v>9198526</v>
      </c>
      <c r="G17" s="85">
        <v>25467</v>
      </c>
      <c r="H17" s="135">
        <v>1011376</v>
      </c>
      <c r="I17" s="85">
        <v>510385</v>
      </c>
      <c r="J17" s="85">
        <v>500991</v>
      </c>
      <c r="K17" s="135">
        <v>1938673</v>
      </c>
      <c r="L17" s="135">
        <v>810710</v>
      </c>
      <c r="M17" s="135">
        <v>1127963</v>
      </c>
      <c r="N17" s="135">
        <v>6154360</v>
      </c>
      <c r="O17" s="688">
        <v>68650</v>
      </c>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3"/>
      <c r="AR17" s="673"/>
      <c r="AS17" s="673"/>
      <c r="AT17" s="673"/>
      <c r="AU17" s="673"/>
      <c r="AV17" s="673"/>
      <c r="AW17" s="673"/>
      <c r="AX17" s="673"/>
      <c r="AY17" s="673"/>
      <c r="AZ17" s="673"/>
      <c r="BA17" s="673"/>
      <c r="BB17" s="673"/>
      <c r="BC17" s="673"/>
      <c r="BD17" s="673"/>
      <c r="BE17" s="673"/>
      <c r="BF17" s="673"/>
      <c r="BG17" s="673"/>
      <c r="BH17" s="673"/>
      <c r="BI17" s="673"/>
      <c r="BJ17" s="673"/>
      <c r="BK17" s="673"/>
      <c r="BL17" s="673"/>
      <c r="BM17" s="673"/>
      <c r="BN17" s="673"/>
      <c r="BO17" s="673"/>
      <c r="BP17" s="673"/>
      <c r="BQ17" s="673"/>
      <c r="BR17" s="673"/>
      <c r="BS17" s="673"/>
      <c r="BT17" s="673"/>
      <c r="BU17" s="673"/>
      <c r="BV17" s="673"/>
      <c r="BW17" s="673"/>
      <c r="BX17" s="673"/>
      <c r="BY17" s="673"/>
      <c r="BZ17" s="673"/>
      <c r="CA17" s="673"/>
      <c r="CB17" s="673"/>
      <c r="CC17" s="673"/>
      <c r="CD17" s="673"/>
      <c r="CE17" s="673"/>
      <c r="CF17" s="673"/>
      <c r="CG17" s="673"/>
      <c r="CH17" s="673"/>
      <c r="CI17" s="673"/>
      <c r="CJ17" s="673"/>
      <c r="CK17" s="673"/>
      <c r="CL17" s="673"/>
      <c r="CM17" s="673"/>
      <c r="CN17" s="673"/>
      <c r="CO17" s="673"/>
      <c r="CP17" s="673"/>
    </row>
    <row r="18" spans="2:94" ht="15" customHeight="1">
      <c r="B18" s="674"/>
      <c r="C18" s="653"/>
      <c r="D18" s="1543" t="s">
        <v>1396</v>
      </c>
      <c r="E18" s="1544"/>
      <c r="F18" s="96">
        <v>5479132</v>
      </c>
      <c r="G18" s="684">
        <v>0</v>
      </c>
      <c r="H18" s="135">
        <v>79250</v>
      </c>
      <c r="I18" s="684">
        <v>0</v>
      </c>
      <c r="J18" s="685">
        <v>79250</v>
      </c>
      <c r="K18" s="135">
        <v>411231</v>
      </c>
      <c r="L18" s="690">
        <v>82539</v>
      </c>
      <c r="M18" s="135">
        <v>328638</v>
      </c>
      <c r="N18" s="686">
        <v>4988651</v>
      </c>
      <c r="O18" s="691">
        <v>0</v>
      </c>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c r="AR18" s="673"/>
      <c r="AS18" s="673"/>
      <c r="AT18" s="673"/>
      <c r="AU18" s="673"/>
      <c r="AV18" s="673"/>
      <c r="AW18" s="673"/>
      <c r="AX18" s="673"/>
      <c r="AY18" s="673"/>
      <c r="AZ18" s="673"/>
      <c r="BA18" s="673"/>
      <c r="BB18" s="673"/>
      <c r="BC18" s="673"/>
      <c r="BD18" s="673"/>
      <c r="BE18" s="673"/>
      <c r="BF18" s="673"/>
      <c r="BG18" s="673"/>
      <c r="BH18" s="673"/>
      <c r="BI18" s="673"/>
      <c r="BJ18" s="673"/>
      <c r="BK18" s="673"/>
      <c r="BL18" s="673"/>
      <c r="BM18" s="673"/>
      <c r="BN18" s="673"/>
      <c r="BO18" s="673"/>
      <c r="BP18" s="673"/>
      <c r="BQ18" s="673"/>
      <c r="BR18" s="673"/>
      <c r="BS18" s="673"/>
      <c r="BT18" s="673"/>
      <c r="BU18" s="673"/>
      <c r="BV18" s="673"/>
      <c r="BW18" s="673"/>
      <c r="BX18" s="673"/>
      <c r="BY18" s="673"/>
      <c r="BZ18" s="673"/>
      <c r="CA18" s="673"/>
      <c r="CB18" s="673"/>
      <c r="CC18" s="673"/>
      <c r="CD18" s="673"/>
      <c r="CE18" s="673"/>
      <c r="CF18" s="673"/>
      <c r="CG18" s="673"/>
      <c r="CH18" s="673"/>
      <c r="CI18" s="673"/>
      <c r="CJ18" s="673"/>
      <c r="CK18" s="673"/>
      <c r="CL18" s="673"/>
      <c r="CM18" s="673"/>
      <c r="CN18" s="673"/>
      <c r="CO18" s="673"/>
      <c r="CP18" s="673"/>
    </row>
    <row r="19" spans="2:16" ht="15" customHeight="1">
      <c r="B19" s="663" t="s">
        <v>1397</v>
      </c>
      <c r="C19" s="653"/>
      <c r="D19" s="1543" t="s">
        <v>1398</v>
      </c>
      <c r="E19" s="1544"/>
      <c r="F19" s="96">
        <v>598888</v>
      </c>
      <c r="G19" s="684">
        <v>0</v>
      </c>
      <c r="H19" s="684">
        <v>0</v>
      </c>
      <c r="I19" s="684">
        <v>0</v>
      </c>
      <c r="J19" s="684">
        <v>0</v>
      </c>
      <c r="K19" s="135">
        <v>3609</v>
      </c>
      <c r="L19" s="692">
        <v>79</v>
      </c>
      <c r="M19" s="135">
        <v>3530</v>
      </c>
      <c r="N19" s="686">
        <v>595279</v>
      </c>
      <c r="O19" s="691">
        <v>0</v>
      </c>
      <c r="P19" s="673"/>
    </row>
    <row r="20" spans="2:16" s="693" customFormat="1" ht="15" customHeight="1">
      <c r="B20" s="694"/>
      <c r="C20" s="695"/>
      <c r="D20" s="1543" t="s">
        <v>1399</v>
      </c>
      <c r="E20" s="1544"/>
      <c r="F20" s="696">
        <v>62.7</v>
      </c>
      <c r="G20" s="200">
        <v>100</v>
      </c>
      <c r="H20" s="200">
        <v>92.7</v>
      </c>
      <c r="I20" s="697">
        <v>100</v>
      </c>
      <c r="J20" s="200">
        <v>86.3</v>
      </c>
      <c r="K20" s="200">
        <v>82.5</v>
      </c>
      <c r="L20" s="200">
        <v>90.8</v>
      </c>
      <c r="M20" s="200">
        <v>77.4</v>
      </c>
      <c r="N20" s="200">
        <v>55.2</v>
      </c>
      <c r="O20" s="691">
        <v>0</v>
      </c>
      <c r="P20" s="698"/>
    </row>
    <row r="21" spans="2:15" s="698" customFormat="1" ht="9.75" customHeight="1">
      <c r="B21" s="699"/>
      <c r="C21" s="700"/>
      <c r="D21" s="701"/>
      <c r="E21" s="702"/>
      <c r="F21" s="703"/>
      <c r="G21" s="135"/>
      <c r="H21" s="135"/>
      <c r="I21" s="690"/>
      <c r="J21" s="135"/>
      <c r="K21" s="135"/>
      <c r="L21" s="690"/>
      <c r="M21" s="690"/>
      <c r="N21" s="690"/>
      <c r="O21" s="704"/>
    </row>
    <row r="22" spans="2:15" s="673" customFormat="1" ht="15" customHeight="1">
      <c r="B22" s="705" t="s">
        <v>1400</v>
      </c>
      <c r="C22" s="1538" t="s">
        <v>1401</v>
      </c>
      <c r="D22" s="1538"/>
      <c r="E22" s="1539"/>
      <c r="F22" s="706"/>
      <c r="G22" s="700"/>
      <c r="H22" s="700"/>
      <c r="I22" s="700"/>
      <c r="J22" s="700"/>
      <c r="K22" s="700"/>
      <c r="L22" s="700"/>
      <c r="M22" s="700"/>
      <c r="N22" s="700"/>
      <c r="O22" s="707"/>
    </row>
    <row r="23" spans="2:15" s="673" customFormat="1" ht="6.75" customHeight="1">
      <c r="B23" s="706"/>
      <c r="C23" s="700"/>
      <c r="D23" s="700"/>
      <c r="E23" s="707"/>
      <c r="F23" s="706"/>
      <c r="G23" s="700"/>
      <c r="H23" s="700"/>
      <c r="I23" s="700"/>
      <c r="J23" s="700"/>
      <c r="K23" s="700"/>
      <c r="L23" s="700"/>
      <c r="M23" s="700"/>
      <c r="N23" s="700"/>
      <c r="O23" s="707"/>
    </row>
    <row r="24" spans="2:15" ht="12">
      <c r="B24" s="674"/>
      <c r="C24" s="653"/>
      <c r="D24" s="1543" t="s">
        <v>1402</v>
      </c>
      <c r="E24" s="1544"/>
      <c r="F24" s="96">
        <v>10899055</v>
      </c>
      <c r="G24" s="135">
        <v>25467</v>
      </c>
      <c r="H24" s="135">
        <v>1043349</v>
      </c>
      <c r="I24" s="85">
        <v>510385</v>
      </c>
      <c r="J24" s="85">
        <v>532964</v>
      </c>
      <c r="K24" s="135">
        <v>1980061</v>
      </c>
      <c r="L24" s="85">
        <v>823231</v>
      </c>
      <c r="M24" s="85">
        <v>1156830</v>
      </c>
      <c r="N24" s="85">
        <v>7782118</v>
      </c>
      <c r="O24" s="130">
        <v>68060</v>
      </c>
    </row>
    <row r="25" spans="2:15" ht="12">
      <c r="B25" s="663" t="s">
        <v>1403</v>
      </c>
      <c r="C25" s="653"/>
      <c r="D25" s="1543" t="s">
        <v>1404</v>
      </c>
      <c r="E25" s="1544"/>
      <c r="F25" s="96">
        <v>3778567</v>
      </c>
      <c r="G25" s="684">
        <v>0</v>
      </c>
      <c r="H25" s="135">
        <v>47277</v>
      </c>
      <c r="I25" s="684">
        <v>0</v>
      </c>
      <c r="J25" s="85">
        <v>47277</v>
      </c>
      <c r="K25" s="135">
        <v>369843</v>
      </c>
      <c r="L25" s="85">
        <v>70072</v>
      </c>
      <c r="M25" s="85">
        <v>299771</v>
      </c>
      <c r="N25" s="85">
        <v>3360893</v>
      </c>
      <c r="O25" s="130">
        <v>554</v>
      </c>
    </row>
    <row r="26" spans="2:15" ht="12">
      <c r="B26" s="674"/>
      <c r="C26" s="653"/>
      <c r="D26" s="1543" t="s">
        <v>1405</v>
      </c>
      <c r="E26" s="1544"/>
      <c r="F26" s="696">
        <v>74.3</v>
      </c>
      <c r="G26" s="697">
        <v>100</v>
      </c>
      <c r="H26" s="200">
        <v>95.7</v>
      </c>
      <c r="I26" s="697">
        <v>100</v>
      </c>
      <c r="J26" s="200">
        <v>91.9</v>
      </c>
      <c r="K26" s="200">
        <v>84.3</v>
      </c>
      <c r="L26" s="200">
        <v>92.2</v>
      </c>
      <c r="M26" s="200">
        <v>79.4</v>
      </c>
      <c r="N26" s="200">
        <v>69.8</v>
      </c>
      <c r="O26" s="708">
        <v>98.7</v>
      </c>
    </row>
    <row r="27" spans="2:15" ht="7.5" customHeight="1">
      <c r="B27" s="674"/>
      <c r="C27" s="653"/>
      <c r="D27" s="653"/>
      <c r="E27" s="709"/>
      <c r="F27" s="674"/>
      <c r="G27" s="653"/>
      <c r="H27" s="653"/>
      <c r="I27" s="653"/>
      <c r="J27" s="653"/>
      <c r="K27" s="653"/>
      <c r="L27" s="653"/>
      <c r="M27" s="653"/>
      <c r="N27" s="653"/>
      <c r="O27" s="709"/>
    </row>
    <row r="28" spans="2:15" ht="12">
      <c r="B28" s="663" t="s">
        <v>1406</v>
      </c>
      <c r="C28" s="1538" t="s">
        <v>1407</v>
      </c>
      <c r="D28" s="1538"/>
      <c r="E28" s="1539"/>
      <c r="F28" s="674"/>
      <c r="G28" s="653"/>
      <c r="H28" s="653"/>
      <c r="I28" s="653"/>
      <c r="J28" s="653"/>
      <c r="K28" s="653"/>
      <c r="L28" s="653"/>
      <c r="M28" s="653"/>
      <c r="N28" s="653"/>
      <c r="O28" s="709"/>
    </row>
    <row r="29" spans="2:15" ht="7.5" customHeight="1">
      <c r="B29" s="674"/>
      <c r="C29" s="653"/>
      <c r="D29" s="653"/>
      <c r="E29" s="709"/>
      <c r="F29" s="674"/>
      <c r="G29" s="653"/>
      <c r="H29" s="653"/>
      <c r="I29" s="653"/>
      <c r="J29" s="653"/>
      <c r="K29" s="653"/>
      <c r="L29" s="653"/>
      <c r="M29" s="653"/>
      <c r="N29" s="653"/>
      <c r="O29" s="709"/>
    </row>
    <row r="30" spans="2:15" ht="12">
      <c r="B30" s="674"/>
      <c r="C30" s="653"/>
      <c r="D30" s="1543" t="s">
        <v>1408</v>
      </c>
      <c r="E30" s="1544"/>
      <c r="F30" s="96">
        <v>8435</v>
      </c>
      <c r="G30" s="653">
        <v>34</v>
      </c>
      <c r="H30" s="135">
        <v>901</v>
      </c>
      <c r="I30" s="653">
        <v>460</v>
      </c>
      <c r="J30" s="653">
        <v>441</v>
      </c>
      <c r="K30" s="135">
        <v>1670</v>
      </c>
      <c r="L30" s="653">
        <v>674</v>
      </c>
      <c r="M30" s="653">
        <v>996</v>
      </c>
      <c r="N30" s="135">
        <v>5803</v>
      </c>
      <c r="O30" s="709">
        <v>27</v>
      </c>
    </row>
    <row r="31" spans="2:15" ht="12">
      <c r="B31" s="674"/>
      <c r="C31" s="653"/>
      <c r="D31" s="1543" t="s">
        <v>1409</v>
      </c>
      <c r="E31" s="1544"/>
      <c r="F31" s="96">
        <v>158309</v>
      </c>
      <c r="G31" s="85">
        <v>3811</v>
      </c>
      <c r="H31" s="135">
        <v>37577</v>
      </c>
      <c r="I31" s="135">
        <v>23167</v>
      </c>
      <c r="J31" s="85">
        <v>14410</v>
      </c>
      <c r="K31" s="135">
        <v>46232</v>
      </c>
      <c r="L31" s="135">
        <v>21670</v>
      </c>
      <c r="M31" s="135">
        <v>24562</v>
      </c>
      <c r="N31" s="135">
        <v>69627</v>
      </c>
      <c r="O31" s="688">
        <v>1062</v>
      </c>
    </row>
    <row r="32" spans="2:15" ht="19.5" customHeight="1">
      <c r="B32" s="663" t="s">
        <v>1410</v>
      </c>
      <c r="C32" s="653"/>
      <c r="D32" s="1545" t="s">
        <v>1411</v>
      </c>
      <c r="E32" s="683" t="s">
        <v>1412</v>
      </c>
      <c r="F32" s="96">
        <v>174</v>
      </c>
      <c r="G32" s="684">
        <v>0</v>
      </c>
      <c r="H32" s="684">
        <v>0</v>
      </c>
      <c r="I32" s="684">
        <v>0</v>
      </c>
      <c r="J32" s="684">
        <v>0</v>
      </c>
      <c r="K32" s="135">
        <v>3</v>
      </c>
      <c r="L32" s="653">
        <v>1</v>
      </c>
      <c r="M32" s="653">
        <v>2</v>
      </c>
      <c r="N32" s="135">
        <v>171</v>
      </c>
      <c r="O32" s="691">
        <v>0</v>
      </c>
    </row>
    <row r="33" spans="2:15" ht="19.5" customHeight="1">
      <c r="B33" s="674"/>
      <c r="C33" s="653"/>
      <c r="D33" s="1545"/>
      <c r="E33" s="683" t="s">
        <v>1413</v>
      </c>
      <c r="F33" s="96">
        <v>2686</v>
      </c>
      <c r="G33" s="684">
        <v>0</v>
      </c>
      <c r="H33" s="684">
        <v>0</v>
      </c>
      <c r="I33" s="684">
        <v>0</v>
      </c>
      <c r="J33" s="684">
        <v>0</v>
      </c>
      <c r="K33" s="135">
        <v>16</v>
      </c>
      <c r="L33" s="653">
        <v>3</v>
      </c>
      <c r="M33" s="653">
        <v>13</v>
      </c>
      <c r="N33" s="135">
        <v>2670</v>
      </c>
      <c r="O33" s="691">
        <v>0</v>
      </c>
    </row>
    <row r="34" spans="2:15" ht="19.5" customHeight="1">
      <c r="B34" s="663" t="s">
        <v>1414</v>
      </c>
      <c r="C34" s="653"/>
      <c r="D34" s="1545"/>
      <c r="E34" s="683" t="s">
        <v>1415</v>
      </c>
      <c r="F34" s="96">
        <v>8243</v>
      </c>
      <c r="G34" s="653">
        <v>34</v>
      </c>
      <c r="H34" s="135">
        <v>901</v>
      </c>
      <c r="I34" s="653">
        <v>460</v>
      </c>
      <c r="J34" s="653">
        <v>441</v>
      </c>
      <c r="K34" s="135">
        <v>1667</v>
      </c>
      <c r="L34" s="653">
        <v>673</v>
      </c>
      <c r="M34" s="653">
        <v>994</v>
      </c>
      <c r="N34" s="135">
        <v>5614</v>
      </c>
      <c r="O34" s="709">
        <v>27</v>
      </c>
    </row>
    <row r="35" spans="2:15" ht="19.5" customHeight="1">
      <c r="B35" s="674"/>
      <c r="C35" s="653"/>
      <c r="D35" s="1545"/>
      <c r="E35" s="683" t="s">
        <v>1413</v>
      </c>
      <c r="F35" s="96">
        <v>155623</v>
      </c>
      <c r="G35" s="85">
        <v>3811</v>
      </c>
      <c r="H35" s="135">
        <v>37577</v>
      </c>
      <c r="I35" s="135">
        <v>23167</v>
      </c>
      <c r="J35" s="135">
        <v>14410</v>
      </c>
      <c r="K35" s="135">
        <v>46216</v>
      </c>
      <c r="L35" s="135">
        <v>21667</v>
      </c>
      <c r="M35" s="135">
        <v>24549</v>
      </c>
      <c r="N35" s="135">
        <v>66957</v>
      </c>
      <c r="O35" s="688">
        <v>1062</v>
      </c>
    </row>
    <row r="36" spans="2:15" ht="7.5" customHeight="1">
      <c r="B36" s="674"/>
      <c r="C36" s="653"/>
      <c r="D36" s="653"/>
      <c r="E36" s="709"/>
      <c r="F36" s="674"/>
      <c r="G36" s="653"/>
      <c r="H36" s="653"/>
      <c r="I36" s="653"/>
      <c r="J36" s="653"/>
      <c r="K36" s="653"/>
      <c r="L36" s="653"/>
      <c r="M36" s="653"/>
      <c r="N36" s="653"/>
      <c r="O36" s="709"/>
    </row>
    <row r="37" spans="2:15" ht="12">
      <c r="B37" s="674"/>
      <c r="C37" s="1538" t="s">
        <v>1416</v>
      </c>
      <c r="D37" s="1538"/>
      <c r="E37" s="1539"/>
      <c r="F37" s="674"/>
      <c r="G37" s="653"/>
      <c r="H37" s="653"/>
      <c r="I37" s="653"/>
      <c r="J37" s="653"/>
      <c r="K37" s="653"/>
      <c r="L37" s="653"/>
      <c r="M37" s="653"/>
      <c r="N37" s="653"/>
      <c r="O37" s="709"/>
    </row>
    <row r="38" spans="2:15" ht="12">
      <c r="B38" s="674"/>
      <c r="C38" s="653"/>
      <c r="D38" s="1543" t="s">
        <v>1417</v>
      </c>
      <c r="E38" s="1544"/>
      <c r="F38" s="96">
        <v>106</v>
      </c>
      <c r="G38" s="653">
        <v>10</v>
      </c>
      <c r="H38" s="135">
        <v>51</v>
      </c>
      <c r="I38" s="653">
        <v>32</v>
      </c>
      <c r="J38" s="653">
        <v>19</v>
      </c>
      <c r="K38" s="135">
        <v>29</v>
      </c>
      <c r="L38" s="653">
        <v>17</v>
      </c>
      <c r="M38" s="653">
        <v>12</v>
      </c>
      <c r="N38" s="653">
        <v>16</v>
      </c>
      <c r="O38" s="691">
        <v>0</v>
      </c>
    </row>
    <row r="39" spans="2:15" ht="12">
      <c r="B39" s="674"/>
      <c r="C39" s="653"/>
      <c r="D39" s="1543" t="s">
        <v>1418</v>
      </c>
      <c r="E39" s="1544"/>
      <c r="F39" s="96">
        <v>43950</v>
      </c>
      <c r="G39" s="85">
        <v>4428</v>
      </c>
      <c r="H39" s="135">
        <v>30202</v>
      </c>
      <c r="I39" s="85">
        <v>19884</v>
      </c>
      <c r="J39" s="85">
        <v>10318</v>
      </c>
      <c r="K39" s="85">
        <v>7627</v>
      </c>
      <c r="L39" s="85">
        <v>5257</v>
      </c>
      <c r="M39" s="85">
        <v>2370</v>
      </c>
      <c r="N39" s="85">
        <v>1693</v>
      </c>
      <c r="O39" s="691">
        <v>0</v>
      </c>
    </row>
    <row r="40" spans="2:15" ht="8.25" customHeight="1">
      <c r="B40" s="674"/>
      <c r="C40" s="653"/>
      <c r="D40" s="653"/>
      <c r="E40" s="709"/>
      <c r="F40" s="674"/>
      <c r="G40" s="653"/>
      <c r="H40" s="653"/>
      <c r="I40" s="653"/>
      <c r="J40" s="653"/>
      <c r="K40" s="653"/>
      <c r="L40" s="653"/>
      <c r="M40" s="653"/>
      <c r="N40" s="653"/>
      <c r="O40" s="709"/>
    </row>
    <row r="41" spans="2:15" ht="12">
      <c r="B41" s="674"/>
      <c r="C41" s="1538" t="s">
        <v>1419</v>
      </c>
      <c r="D41" s="1538"/>
      <c r="E41" s="1539"/>
      <c r="F41" s="674"/>
      <c r="G41" s="653"/>
      <c r="H41" s="653"/>
      <c r="I41" s="653"/>
      <c r="J41" s="653"/>
      <c r="K41" s="653"/>
      <c r="L41" s="653"/>
      <c r="M41" s="653"/>
      <c r="N41" s="653"/>
      <c r="O41" s="709"/>
    </row>
    <row r="42" spans="2:15" ht="12">
      <c r="B42" s="674"/>
      <c r="C42" s="653"/>
      <c r="D42" s="1543" t="s">
        <v>1417</v>
      </c>
      <c r="E42" s="1544"/>
      <c r="F42" s="96">
        <v>5</v>
      </c>
      <c r="G42" s="684">
        <v>0</v>
      </c>
      <c r="H42" s="684">
        <v>0</v>
      </c>
      <c r="I42" s="684">
        <v>0</v>
      </c>
      <c r="J42" s="684">
        <v>0</v>
      </c>
      <c r="K42" s="684">
        <v>0</v>
      </c>
      <c r="L42" s="684">
        <v>0</v>
      </c>
      <c r="M42" s="684">
        <v>0</v>
      </c>
      <c r="N42" s="653">
        <v>5</v>
      </c>
      <c r="O42" s="691">
        <v>0</v>
      </c>
    </row>
    <row r="43" spans="2:15" ht="12">
      <c r="B43" s="674"/>
      <c r="C43" s="653"/>
      <c r="D43" s="1543" t="s">
        <v>1418</v>
      </c>
      <c r="E43" s="1544"/>
      <c r="F43" s="96">
        <v>634</v>
      </c>
      <c r="G43" s="684">
        <v>0</v>
      </c>
      <c r="H43" s="684">
        <v>0</v>
      </c>
      <c r="I43" s="684">
        <v>0</v>
      </c>
      <c r="J43" s="684">
        <v>0</v>
      </c>
      <c r="K43" s="684">
        <v>0</v>
      </c>
      <c r="L43" s="684">
        <v>0</v>
      </c>
      <c r="M43" s="684">
        <v>0</v>
      </c>
      <c r="N43" s="653">
        <v>634</v>
      </c>
      <c r="O43" s="691">
        <v>0</v>
      </c>
    </row>
    <row r="44" spans="2:15" ht="9" customHeight="1">
      <c r="B44" s="674"/>
      <c r="C44" s="653"/>
      <c r="D44" s="653"/>
      <c r="E44" s="709"/>
      <c r="F44" s="674"/>
      <c r="G44" s="653"/>
      <c r="H44" s="653"/>
      <c r="I44" s="653"/>
      <c r="J44" s="653"/>
      <c r="K44" s="653"/>
      <c r="L44" s="653"/>
      <c r="M44" s="653"/>
      <c r="N44" s="653"/>
      <c r="O44" s="709"/>
    </row>
    <row r="45" spans="2:15" ht="12">
      <c r="B45" s="674"/>
      <c r="C45" s="1538" t="s">
        <v>1420</v>
      </c>
      <c r="D45" s="1538"/>
      <c r="E45" s="1539"/>
      <c r="F45" s="674"/>
      <c r="G45" s="653"/>
      <c r="H45" s="653"/>
      <c r="I45" s="653"/>
      <c r="J45" s="653"/>
      <c r="K45" s="653"/>
      <c r="L45" s="653"/>
      <c r="M45" s="653"/>
      <c r="N45" s="653"/>
      <c r="O45" s="709"/>
    </row>
    <row r="46" spans="2:15" ht="12">
      <c r="B46" s="674"/>
      <c r="C46" s="653"/>
      <c r="D46" s="1543" t="s">
        <v>1421</v>
      </c>
      <c r="E46" s="1544"/>
      <c r="F46" s="96">
        <v>154</v>
      </c>
      <c r="G46" s="653">
        <v>2</v>
      </c>
      <c r="H46" s="135">
        <v>43</v>
      </c>
      <c r="I46" s="653">
        <v>35</v>
      </c>
      <c r="J46" s="653">
        <v>8</v>
      </c>
      <c r="K46" s="135">
        <v>45</v>
      </c>
      <c r="L46" s="653">
        <v>18</v>
      </c>
      <c r="M46" s="653">
        <v>27</v>
      </c>
      <c r="N46" s="653">
        <v>63</v>
      </c>
      <c r="O46" s="709">
        <v>1</v>
      </c>
    </row>
    <row r="47" spans="2:15" ht="12">
      <c r="B47" s="674"/>
      <c r="C47" s="653"/>
      <c r="D47" s="1543" t="s">
        <v>1422</v>
      </c>
      <c r="E47" s="1544"/>
      <c r="F47" s="96">
        <v>440</v>
      </c>
      <c r="G47" s="684">
        <v>0</v>
      </c>
      <c r="H47" s="135">
        <v>7</v>
      </c>
      <c r="I47" s="684">
        <v>0</v>
      </c>
      <c r="J47" s="653">
        <v>7</v>
      </c>
      <c r="K47" s="135">
        <v>74</v>
      </c>
      <c r="L47" s="653">
        <v>19</v>
      </c>
      <c r="M47" s="653">
        <v>55</v>
      </c>
      <c r="N47" s="653">
        <v>357</v>
      </c>
      <c r="O47" s="709">
        <v>2</v>
      </c>
    </row>
    <row r="48" spans="2:15" ht="8.25" customHeight="1">
      <c r="B48" s="674"/>
      <c r="C48" s="653"/>
      <c r="D48" s="653"/>
      <c r="E48" s="709"/>
      <c r="F48" s="674"/>
      <c r="G48" s="653"/>
      <c r="H48" s="653"/>
      <c r="I48" s="653"/>
      <c r="J48" s="653"/>
      <c r="K48" s="653"/>
      <c r="L48" s="653"/>
      <c r="M48" s="653"/>
      <c r="N48" s="653"/>
      <c r="O48" s="709"/>
    </row>
    <row r="49" spans="2:15" ht="12">
      <c r="B49" s="674"/>
      <c r="C49" s="1538" t="s">
        <v>1423</v>
      </c>
      <c r="D49" s="1538"/>
      <c r="E49" s="1539"/>
      <c r="F49" s="674"/>
      <c r="G49" s="653"/>
      <c r="H49" s="653"/>
      <c r="I49" s="653"/>
      <c r="J49" s="653"/>
      <c r="K49" s="653"/>
      <c r="L49" s="653"/>
      <c r="M49" s="653"/>
      <c r="N49" s="653"/>
      <c r="O49" s="709"/>
    </row>
    <row r="50" spans="2:15" ht="12">
      <c r="B50" s="674"/>
      <c r="C50" s="653"/>
      <c r="D50" s="1543" t="s">
        <v>1424</v>
      </c>
      <c r="E50" s="1544"/>
      <c r="F50" s="96">
        <v>73</v>
      </c>
      <c r="G50" s="684">
        <v>0</v>
      </c>
      <c r="H50" s="135">
        <v>60</v>
      </c>
      <c r="I50" s="653">
        <v>52</v>
      </c>
      <c r="J50" s="653">
        <v>8</v>
      </c>
      <c r="K50" s="135">
        <v>10</v>
      </c>
      <c r="L50" s="653">
        <v>4</v>
      </c>
      <c r="M50" s="653">
        <v>6</v>
      </c>
      <c r="N50" s="653">
        <v>3</v>
      </c>
      <c r="O50" s="691">
        <v>0</v>
      </c>
    </row>
    <row r="51" spans="2:15" ht="12">
      <c r="B51" s="674"/>
      <c r="C51" s="653"/>
      <c r="D51" s="1543" t="s">
        <v>1425</v>
      </c>
      <c r="E51" s="1544"/>
      <c r="F51" s="96">
        <v>41</v>
      </c>
      <c r="G51" s="684">
        <v>0</v>
      </c>
      <c r="H51" s="135">
        <v>29</v>
      </c>
      <c r="I51" s="653">
        <v>24</v>
      </c>
      <c r="J51" s="653">
        <v>5</v>
      </c>
      <c r="K51" s="135">
        <v>7</v>
      </c>
      <c r="L51" s="653">
        <v>3</v>
      </c>
      <c r="M51" s="135">
        <v>4</v>
      </c>
      <c r="N51" s="653">
        <v>5</v>
      </c>
      <c r="O51" s="691">
        <v>0</v>
      </c>
    </row>
    <row r="52" spans="2:15" ht="8.25" customHeight="1">
      <c r="B52" s="667"/>
      <c r="C52" s="668"/>
      <c r="D52" s="668"/>
      <c r="E52" s="668"/>
      <c r="F52" s="667"/>
      <c r="G52" s="668"/>
      <c r="H52" s="668"/>
      <c r="I52" s="668"/>
      <c r="J52" s="668"/>
      <c r="K52" s="668"/>
      <c r="L52" s="668"/>
      <c r="M52" s="668"/>
      <c r="N52" s="668"/>
      <c r="O52" s="710"/>
    </row>
    <row r="53" ht="12">
      <c r="B53" s="651" t="s">
        <v>1426</v>
      </c>
    </row>
    <row r="54" ht="12">
      <c r="B54" s="651" t="s">
        <v>1427</v>
      </c>
    </row>
    <row r="58" ht="12">
      <c r="H58" s="711"/>
    </row>
  </sheetData>
  <mergeCells count="35">
    <mergeCell ref="C49:E49"/>
    <mergeCell ref="D50:E50"/>
    <mergeCell ref="D51:E51"/>
    <mergeCell ref="D43:E43"/>
    <mergeCell ref="C45:E45"/>
    <mergeCell ref="D46:E46"/>
    <mergeCell ref="D47:E47"/>
    <mergeCell ref="D38:E38"/>
    <mergeCell ref="D39:E39"/>
    <mergeCell ref="C41:E41"/>
    <mergeCell ref="D42:E42"/>
    <mergeCell ref="D30:E30"/>
    <mergeCell ref="D31:E31"/>
    <mergeCell ref="D32:D35"/>
    <mergeCell ref="C37:E37"/>
    <mergeCell ref="D24:E24"/>
    <mergeCell ref="D25:E25"/>
    <mergeCell ref="D26:E26"/>
    <mergeCell ref="C28:E28"/>
    <mergeCell ref="D18:E18"/>
    <mergeCell ref="D19:E19"/>
    <mergeCell ref="D20:E20"/>
    <mergeCell ref="C22:E22"/>
    <mergeCell ref="B12:E12"/>
    <mergeCell ref="C14:E14"/>
    <mergeCell ref="C15:E15"/>
    <mergeCell ref="D17:E17"/>
    <mergeCell ref="B8:E8"/>
    <mergeCell ref="B9:E9"/>
    <mergeCell ref="B10:E10"/>
    <mergeCell ref="B11:E11"/>
    <mergeCell ref="G4:G6"/>
    <mergeCell ref="B5:E5"/>
    <mergeCell ref="H5:J5"/>
    <mergeCell ref="K5:M5"/>
  </mergeCells>
  <printOptions/>
  <pageMargins left="0.75" right="0.75" top="1" bottom="1" header="0.512" footer="0.51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B2:L22"/>
  <sheetViews>
    <sheetView workbookViewId="0" topLeftCell="A1">
      <selection activeCell="A1" sqref="A1"/>
    </sheetView>
  </sheetViews>
  <sheetFormatPr defaultColWidth="9.00390625" defaultRowHeight="13.5"/>
  <cols>
    <col min="1" max="1" width="2.625" style="144" customWidth="1"/>
    <col min="2" max="3" width="3.625" style="144" customWidth="1"/>
    <col min="4" max="4" width="14.625" style="144" customWidth="1"/>
    <col min="5" max="7" width="13.125" style="144" customWidth="1"/>
    <col min="8" max="8" width="3.375" style="144" customWidth="1"/>
    <col min="9" max="9" width="17.75390625" style="144" customWidth="1"/>
    <col min="10" max="12" width="13.125" style="144" customWidth="1"/>
    <col min="13" max="16384" width="9.00390625" style="144" customWidth="1"/>
  </cols>
  <sheetData>
    <row r="2" ht="14.25">
      <c r="B2" s="712" t="s">
        <v>1454</v>
      </c>
    </row>
    <row r="3" spans="9:12" ht="12.75" thickBot="1">
      <c r="I3" s="713"/>
      <c r="J3" s="713"/>
      <c r="L3" s="713" t="s">
        <v>1429</v>
      </c>
    </row>
    <row r="4" spans="2:12" ht="24" customHeight="1" thickTop="1">
      <c r="B4" s="1552" t="s">
        <v>1431</v>
      </c>
      <c r="C4" s="1553"/>
      <c r="D4" s="1554"/>
      <c r="E4" s="86" t="s">
        <v>1432</v>
      </c>
      <c r="F4" s="86">
        <v>4</v>
      </c>
      <c r="G4" s="714">
        <v>5</v>
      </c>
      <c r="H4" s="1555" t="s">
        <v>1431</v>
      </c>
      <c r="I4" s="1554"/>
      <c r="J4" s="86" t="s">
        <v>1432</v>
      </c>
      <c r="K4" s="86">
        <v>4</v>
      </c>
      <c r="L4" s="86">
        <v>5</v>
      </c>
    </row>
    <row r="5" spans="2:12" ht="15" customHeight="1">
      <c r="B5" s="1556"/>
      <c r="C5" s="1557"/>
      <c r="D5" s="1558"/>
      <c r="E5" s="715"/>
      <c r="F5" s="716"/>
      <c r="G5" s="717"/>
      <c r="H5" s="718"/>
      <c r="I5" s="131"/>
      <c r="J5" s="715"/>
      <c r="K5" s="716"/>
      <c r="L5" s="719"/>
    </row>
    <row r="6" spans="2:12" s="188" customFormat="1" ht="15" customHeight="1">
      <c r="B6" s="1550" t="s">
        <v>850</v>
      </c>
      <c r="C6" s="1551"/>
      <c r="D6" s="1547"/>
      <c r="E6" s="159">
        <v>5370245</v>
      </c>
      <c r="F6" s="106">
        <v>5596244</v>
      </c>
      <c r="G6" s="720">
        <v>5690655</v>
      </c>
      <c r="H6" s="1559" t="s">
        <v>1433</v>
      </c>
      <c r="I6" s="1547"/>
      <c r="J6" s="159">
        <f>SUM(J9+J11+J13+J15+J17+J19)</f>
        <v>1615118</v>
      </c>
      <c r="K6" s="106">
        <f>SUM(K9+K11+K13+K15+K17+K19)</f>
        <v>1704206</v>
      </c>
      <c r="L6" s="98">
        <f>SUM(L9+L11+L13+L15+L17+L19)</f>
        <v>1770069</v>
      </c>
    </row>
    <row r="7" spans="2:12" s="188" customFormat="1" ht="15" customHeight="1">
      <c r="B7" s="1451"/>
      <c r="C7" s="1452"/>
      <c r="D7" s="1453"/>
      <c r="E7" s="159"/>
      <c r="F7" s="106"/>
      <c r="G7" s="720"/>
      <c r="H7" s="721"/>
      <c r="I7" s="98"/>
      <c r="J7" s="159"/>
      <c r="K7" s="106"/>
      <c r="L7" s="98"/>
    </row>
    <row r="8" spans="2:12" s="188" customFormat="1" ht="15" customHeight="1">
      <c r="B8" s="1550" t="s">
        <v>1434</v>
      </c>
      <c r="C8" s="1551"/>
      <c r="D8" s="1547"/>
      <c r="E8" s="159">
        <v>3755127</v>
      </c>
      <c r="F8" s="106">
        <v>3892038</v>
      </c>
      <c r="G8" s="720">
        <v>3920586</v>
      </c>
      <c r="H8" s="721"/>
      <c r="I8" s="98"/>
      <c r="J8" s="159"/>
      <c r="K8" s="106"/>
      <c r="L8" s="98"/>
    </row>
    <row r="9" spans="2:12" s="81" customFormat="1" ht="15" customHeight="1">
      <c r="B9" s="96"/>
      <c r="C9" s="1546" t="s">
        <v>1435</v>
      </c>
      <c r="D9" s="1547"/>
      <c r="E9" s="96">
        <v>796514</v>
      </c>
      <c r="F9" s="85">
        <v>864226</v>
      </c>
      <c r="G9" s="722">
        <v>904159</v>
      </c>
      <c r="H9" s="723"/>
      <c r="I9" s="131" t="s">
        <v>1436</v>
      </c>
      <c r="J9" s="96">
        <v>4347</v>
      </c>
      <c r="K9" s="85">
        <v>4333</v>
      </c>
      <c r="L9" s="130">
        <v>4288</v>
      </c>
    </row>
    <row r="10" spans="2:12" s="81" customFormat="1" ht="15" customHeight="1">
      <c r="B10" s="96"/>
      <c r="C10" s="1546" t="s">
        <v>1437</v>
      </c>
      <c r="D10" s="1547"/>
      <c r="E10" s="96">
        <v>1117854</v>
      </c>
      <c r="F10" s="85">
        <v>1130545</v>
      </c>
      <c r="G10" s="722">
        <v>1131318</v>
      </c>
      <c r="H10" s="723"/>
      <c r="I10" s="131"/>
      <c r="J10" s="96"/>
      <c r="K10" s="85"/>
      <c r="L10" s="130"/>
    </row>
    <row r="11" spans="2:12" s="81" customFormat="1" ht="15" customHeight="1">
      <c r="B11" s="96"/>
      <c r="C11" s="85"/>
      <c r="D11" s="131" t="s">
        <v>1438</v>
      </c>
      <c r="E11" s="96">
        <v>339714</v>
      </c>
      <c r="F11" s="85">
        <v>349073</v>
      </c>
      <c r="G11" s="722">
        <v>339607</v>
      </c>
      <c r="H11" s="723"/>
      <c r="I11" s="131" t="s">
        <v>1439</v>
      </c>
      <c r="J11" s="96">
        <v>1279191</v>
      </c>
      <c r="K11" s="85">
        <v>1348031</v>
      </c>
      <c r="L11" s="130">
        <v>1397510</v>
      </c>
    </row>
    <row r="12" spans="2:12" s="81" customFormat="1" ht="15" customHeight="1">
      <c r="B12" s="96"/>
      <c r="C12" s="85"/>
      <c r="D12" s="131" t="s">
        <v>1440</v>
      </c>
      <c r="E12" s="96">
        <v>39714</v>
      </c>
      <c r="F12" s="85">
        <v>781472</v>
      </c>
      <c r="G12" s="722">
        <v>791711</v>
      </c>
      <c r="H12" s="723"/>
      <c r="I12" s="131"/>
      <c r="J12" s="96"/>
      <c r="K12" s="85"/>
      <c r="L12" s="130"/>
    </row>
    <row r="13" spans="2:12" s="81" customFormat="1" ht="15" customHeight="1">
      <c r="B13" s="96"/>
      <c r="C13" s="1546" t="s">
        <v>1441</v>
      </c>
      <c r="D13" s="1547"/>
      <c r="E13" s="96">
        <v>778140</v>
      </c>
      <c r="F13" s="85">
        <v>1680333</v>
      </c>
      <c r="G13" s="722">
        <v>1675881</v>
      </c>
      <c r="H13" s="723"/>
      <c r="I13" s="131" t="s">
        <v>1442</v>
      </c>
      <c r="J13" s="96">
        <v>268479</v>
      </c>
      <c r="K13" s="85">
        <v>281446</v>
      </c>
      <c r="L13" s="130">
        <v>289990</v>
      </c>
    </row>
    <row r="14" spans="2:12" s="81" customFormat="1" ht="15" customHeight="1">
      <c r="B14" s="96"/>
      <c r="C14" s="85"/>
      <c r="D14" s="131" t="s">
        <v>1443</v>
      </c>
      <c r="E14" s="96">
        <v>1390867</v>
      </c>
      <c r="F14" s="85">
        <v>1446623</v>
      </c>
      <c r="G14" s="722">
        <v>1472981</v>
      </c>
      <c r="H14" s="723"/>
      <c r="I14" s="131"/>
      <c r="J14" s="96"/>
      <c r="K14" s="85"/>
      <c r="L14" s="130"/>
    </row>
    <row r="15" spans="2:12" s="81" customFormat="1" ht="15" customHeight="1">
      <c r="B15" s="96"/>
      <c r="C15" s="85"/>
      <c r="D15" s="724" t="s">
        <v>1444</v>
      </c>
      <c r="E15" s="96">
        <v>253954</v>
      </c>
      <c r="F15" s="85">
        <v>233710</v>
      </c>
      <c r="G15" s="722">
        <v>202900</v>
      </c>
      <c r="H15" s="723"/>
      <c r="I15" s="131" t="s">
        <v>1445</v>
      </c>
      <c r="J15" s="96">
        <v>10145</v>
      </c>
      <c r="K15" s="85">
        <v>10679</v>
      </c>
      <c r="L15" s="130">
        <v>11687</v>
      </c>
    </row>
    <row r="16" spans="2:12" s="81" customFormat="1" ht="15" customHeight="1">
      <c r="B16" s="96"/>
      <c r="C16" s="1546" t="s">
        <v>1446</v>
      </c>
      <c r="D16" s="1547"/>
      <c r="E16" s="96">
        <v>12052</v>
      </c>
      <c r="F16" s="85">
        <v>12299</v>
      </c>
      <c r="G16" s="722">
        <v>12040</v>
      </c>
      <c r="H16" s="723"/>
      <c r="I16" s="131"/>
      <c r="J16" s="96"/>
      <c r="K16" s="85"/>
      <c r="L16" s="130"/>
    </row>
    <row r="17" spans="2:12" s="81" customFormat="1" ht="15" customHeight="1">
      <c r="B17" s="96"/>
      <c r="C17" s="1546" t="s">
        <v>1447</v>
      </c>
      <c r="D17" s="1547"/>
      <c r="E17" s="96">
        <v>114611</v>
      </c>
      <c r="F17" s="85">
        <v>114643</v>
      </c>
      <c r="G17" s="722">
        <v>116198</v>
      </c>
      <c r="H17" s="723"/>
      <c r="I17" s="131" t="s">
        <v>1448</v>
      </c>
      <c r="J17" s="96">
        <v>52221</v>
      </c>
      <c r="K17" s="85">
        <v>56722</v>
      </c>
      <c r="L17" s="130">
        <v>59607</v>
      </c>
    </row>
    <row r="18" spans="2:12" s="81" customFormat="1" ht="15" customHeight="1">
      <c r="B18" s="96"/>
      <c r="C18" s="1546" t="s">
        <v>1449</v>
      </c>
      <c r="D18" s="1547"/>
      <c r="E18" s="96">
        <v>53609</v>
      </c>
      <c r="F18" s="85">
        <v>71123</v>
      </c>
      <c r="G18" s="722">
        <v>58825</v>
      </c>
      <c r="H18" s="723"/>
      <c r="I18" s="131"/>
      <c r="J18" s="96"/>
      <c r="K18" s="85"/>
      <c r="L18" s="130"/>
    </row>
    <row r="19" spans="2:12" s="81" customFormat="1" ht="15" customHeight="1">
      <c r="B19" s="96"/>
      <c r="C19" s="1546" t="s">
        <v>1450</v>
      </c>
      <c r="D19" s="1547"/>
      <c r="E19" s="96">
        <v>29</v>
      </c>
      <c r="F19" s="85">
        <v>197</v>
      </c>
      <c r="G19" s="722">
        <v>194</v>
      </c>
      <c r="H19" s="723"/>
      <c r="I19" s="131" t="s">
        <v>1451</v>
      </c>
      <c r="J19" s="96">
        <v>735</v>
      </c>
      <c r="K19" s="85">
        <v>2995</v>
      </c>
      <c r="L19" s="130">
        <v>6987</v>
      </c>
    </row>
    <row r="20" spans="2:12" s="81" customFormat="1" ht="15" customHeight="1">
      <c r="B20" s="96"/>
      <c r="C20" s="1546" t="s">
        <v>1452</v>
      </c>
      <c r="D20" s="1547"/>
      <c r="E20" s="96">
        <v>7681</v>
      </c>
      <c r="F20" s="85">
        <v>9210</v>
      </c>
      <c r="G20" s="722">
        <v>10082</v>
      </c>
      <c r="H20" s="723"/>
      <c r="I20" s="130"/>
      <c r="J20" s="96"/>
      <c r="K20" s="85"/>
      <c r="L20" s="130"/>
    </row>
    <row r="21" spans="2:12" s="81" customFormat="1" ht="15" customHeight="1" thickBot="1">
      <c r="B21" s="725"/>
      <c r="C21" s="1548" t="s">
        <v>1453</v>
      </c>
      <c r="D21" s="1549"/>
      <c r="E21" s="725">
        <v>7956</v>
      </c>
      <c r="F21" s="726">
        <v>9462</v>
      </c>
      <c r="G21" s="727">
        <v>11889</v>
      </c>
      <c r="H21" s="728"/>
      <c r="I21" s="729"/>
      <c r="J21" s="725"/>
      <c r="K21" s="726"/>
      <c r="L21" s="729"/>
    </row>
    <row r="22" ht="12">
      <c r="C22" s="144" t="s">
        <v>1430</v>
      </c>
    </row>
  </sheetData>
  <mergeCells count="16">
    <mergeCell ref="B4:D4"/>
    <mergeCell ref="H4:I4"/>
    <mergeCell ref="B5:D5"/>
    <mergeCell ref="B6:D6"/>
    <mergeCell ref="H6:I6"/>
    <mergeCell ref="B7:D7"/>
    <mergeCell ref="B8:D8"/>
    <mergeCell ref="C9:D9"/>
    <mergeCell ref="C10:D10"/>
    <mergeCell ref="C19:D19"/>
    <mergeCell ref="C20:D20"/>
    <mergeCell ref="C21:D21"/>
    <mergeCell ref="C13:D13"/>
    <mergeCell ref="C16:D16"/>
    <mergeCell ref="C17:D17"/>
    <mergeCell ref="C18:D18"/>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M76"/>
  <sheetViews>
    <sheetView workbookViewId="0" topLeftCell="A1">
      <selection activeCell="A1" sqref="A1"/>
    </sheetView>
  </sheetViews>
  <sheetFormatPr defaultColWidth="9.00390625" defaultRowHeight="13.5"/>
  <cols>
    <col min="1" max="1" width="2.625" style="730" customWidth="1"/>
    <col min="2" max="2" width="3.375" style="730" customWidth="1"/>
    <col min="3" max="3" width="13.375" style="730" customWidth="1"/>
    <col min="4" max="5" width="11.625" style="730" customWidth="1"/>
    <col min="6" max="6" width="7.375" style="730" customWidth="1"/>
    <col min="7" max="7" width="11.625" style="730" customWidth="1"/>
    <col min="8" max="8" width="7.375" style="730" customWidth="1"/>
    <col min="9" max="9" width="11.625" style="730" customWidth="1"/>
    <col min="10" max="10" width="10.625" style="730" customWidth="1"/>
    <col min="11" max="16384" width="9.00390625" style="730" customWidth="1"/>
  </cols>
  <sheetData>
    <row r="1" ht="12" customHeight="1"/>
    <row r="2" spans="2:10" ht="14.25">
      <c r="B2" s="82" t="s">
        <v>1481</v>
      </c>
      <c r="D2" s="81"/>
      <c r="E2" s="81"/>
      <c r="F2" s="81"/>
      <c r="G2" s="81"/>
      <c r="H2" s="81"/>
      <c r="I2" s="81"/>
      <c r="J2" s="81"/>
    </row>
    <row r="3" spans="2:10" ht="12" customHeight="1">
      <c r="B3" s="82"/>
      <c r="D3" s="81"/>
      <c r="E3" s="81"/>
      <c r="F3" s="81"/>
      <c r="G3" s="81"/>
      <c r="H3" s="81"/>
      <c r="I3" s="81"/>
      <c r="J3" s="81"/>
    </row>
    <row r="4" spans="2:10" ht="15" customHeight="1" thickBot="1">
      <c r="B4" s="81" t="s">
        <v>1455</v>
      </c>
      <c r="D4" s="81"/>
      <c r="E4" s="81"/>
      <c r="F4" s="81"/>
      <c r="I4" s="81" t="s">
        <v>1456</v>
      </c>
      <c r="J4" s="81"/>
    </row>
    <row r="5" spans="2:10" ht="14.25" customHeight="1" thickTop="1">
      <c r="B5" s="1566" t="s">
        <v>1457</v>
      </c>
      <c r="C5" s="1567"/>
      <c r="D5" s="1562" t="s">
        <v>1458</v>
      </c>
      <c r="E5" s="1565" t="s">
        <v>1459</v>
      </c>
      <c r="F5" s="1562" t="s">
        <v>1460</v>
      </c>
      <c r="G5" s="1560" t="s">
        <v>1461</v>
      </c>
      <c r="H5" s="1562" t="s">
        <v>1462</v>
      </c>
      <c r="I5" s="1560" t="s">
        <v>1463</v>
      </c>
      <c r="J5" s="1562" t="s">
        <v>1464</v>
      </c>
    </row>
    <row r="6" spans="2:10" ht="24.75" customHeight="1">
      <c r="B6" s="1568"/>
      <c r="C6" s="1569"/>
      <c r="D6" s="1564"/>
      <c r="E6" s="1564"/>
      <c r="F6" s="1563"/>
      <c r="G6" s="1561"/>
      <c r="H6" s="1563"/>
      <c r="I6" s="1561"/>
      <c r="J6" s="1563"/>
    </row>
    <row r="7" spans="2:11" s="731" customFormat="1" ht="15" customHeight="1">
      <c r="B7" s="1570" t="s">
        <v>1465</v>
      </c>
      <c r="C7" s="1571"/>
      <c r="D7" s="733">
        <v>1253050</v>
      </c>
      <c r="E7" s="734">
        <v>1228476</v>
      </c>
      <c r="F7" s="735">
        <v>98</v>
      </c>
      <c r="G7" s="736">
        <v>1331958</v>
      </c>
      <c r="H7" s="737">
        <v>106.3</v>
      </c>
      <c r="I7" s="736">
        <v>1179588</v>
      </c>
      <c r="J7" s="738">
        <v>94.1</v>
      </c>
      <c r="K7" s="739"/>
    </row>
    <row r="8" spans="2:11" s="740" customFormat="1" ht="15" customHeight="1">
      <c r="B8" s="741"/>
      <c r="C8" s="742"/>
      <c r="D8" s="112"/>
      <c r="E8" s="743"/>
      <c r="F8" s="744"/>
      <c r="G8" s="113"/>
      <c r="H8" s="745"/>
      <c r="I8" s="113"/>
      <c r="J8" s="746"/>
      <c r="K8" s="747"/>
    </row>
    <row r="9" spans="2:11" s="748" customFormat="1" ht="15" customHeight="1">
      <c r="B9" s="1460">
        <v>4</v>
      </c>
      <c r="C9" s="1572"/>
      <c r="D9" s="92">
        <v>1251897</v>
      </c>
      <c r="E9" s="750">
        <v>1233680</v>
      </c>
      <c r="F9" s="751">
        <v>98.5</v>
      </c>
      <c r="G9" s="94">
        <v>1328747</v>
      </c>
      <c r="H9" s="752">
        <v>106.1</v>
      </c>
      <c r="I9" s="94">
        <v>1181554</v>
      </c>
      <c r="J9" s="753">
        <v>94.4</v>
      </c>
      <c r="K9" s="754"/>
    </row>
    <row r="10" spans="2:11" ht="15" customHeight="1">
      <c r="B10" s="755"/>
      <c r="C10" s="756"/>
      <c r="D10" s="757"/>
      <c r="E10" s="758"/>
      <c r="F10" s="744"/>
      <c r="G10" s="759"/>
      <c r="H10" s="760"/>
      <c r="I10" s="759"/>
      <c r="J10" s="746"/>
      <c r="K10" s="761"/>
    </row>
    <row r="11" spans="2:10" s="748" customFormat="1" ht="15" customHeight="1">
      <c r="B11" s="1460" t="s">
        <v>1466</v>
      </c>
      <c r="C11" s="1572"/>
      <c r="D11" s="92">
        <v>373029</v>
      </c>
      <c r="E11" s="94">
        <f>SUM(E12:E16)</f>
        <v>370711</v>
      </c>
      <c r="F11" s="762">
        <v>99.4</v>
      </c>
      <c r="G11" s="763">
        <f>SUM(G12:G16)</f>
        <v>402380</v>
      </c>
      <c r="H11" s="762">
        <v>107.9</v>
      </c>
      <c r="I11" s="763">
        <f>SUM(I12:I16)</f>
        <v>362028</v>
      </c>
      <c r="J11" s="764">
        <v>97.1</v>
      </c>
    </row>
    <row r="12" spans="2:13" s="731" customFormat="1" ht="15" customHeight="1">
      <c r="B12" s="765"/>
      <c r="C12" s="766" t="s">
        <v>773</v>
      </c>
      <c r="D12" s="112">
        <v>249535</v>
      </c>
      <c r="E12" s="113">
        <v>248162</v>
      </c>
      <c r="F12" s="744">
        <v>99.4</v>
      </c>
      <c r="G12" s="113">
        <v>271825</v>
      </c>
      <c r="H12" s="767">
        <v>108.9</v>
      </c>
      <c r="I12" s="768">
        <v>243804</v>
      </c>
      <c r="J12" s="746">
        <v>97.7</v>
      </c>
      <c r="K12" s="769"/>
      <c r="L12" s="739"/>
      <c r="M12" s="739"/>
    </row>
    <row r="13" spans="2:13" s="731" customFormat="1" ht="15" customHeight="1">
      <c r="B13" s="765"/>
      <c r="C13" s="766" t="s">
        <v>779</v>
      </c>
      <c r="D13" s="112">
        <v>37807</v>
      </c>
      <c r="E13" s="113">
        <v>37024</v>
      </c>
      <c r="F13" s="744">
        <v>97.9</v>
      </c>
      <c r="G13" s="113">
        <v>38900</v>
      </c>
      <c r="H13" s="767">
        <v>102.9</v>
      </c>
      <c r="I13" s="768">
        <v>34723</v>
      </c>
      <c r="J13" s="746">
        <v>91.8</v>
      </c>
      <c r="K13" s="769"/>
      <c r="L13" s="769"/>
      <c r="M13" s="739"/>
    </row>
    <row r="14" spans="2:13" s="731" customFormat="1" ht="15" customHeight="1">
      <c r="B14" s="765"/>
      <c r="C14" s="766" t="s">
        <v>782</v>
      </c>
      <c r="D14" s="112">
        <v>59790</v>
      </c>
      <c r="E14" s="113">
        <v>58790</v>
      </c>
      <c r="F14" s="744">
        <v>100</v>
      </c>
      <c r="G14" s="113">
        <v>61080</v>
      </c>
      <c r="H14" s="767">
        <v>103.9</v>
      </c>
      <c r="I14" s="768">
        <v>57081</v>
      </c>
      <c r="J14" s="746">
        <v>96.9</v>
      </c>
      <c r="K14" s="769"/>
      <c r="L14" s="769"/>
      <c r="M14" s="739"/>
    </row>
    <row r="15" spans="2:13" s="731" customFormat="1" ht="15" customHeight="1">
      <c r="B15" s="765"/>
      <c r="C15" s="766" t="s">
        <v>786</v>
      </c>
      <c r="D15" s="112">
        <v>15200</v>
      </c>
      <c r="E15" s="113">
        <v>15043</v>
      </c>
      <c r="F15" s="744">
        <v>99</v>
      </c>
      <c r="G15" s="113">
        <v>16307</v>
      </c>
      <c r="H15" s="767">
        <v>107.3</v>
      </c>
      <c r="I15" s="768">
        <v>14731</v>
      </c>
      <c r="J15" s="746">
        <v>99.9</v>
      </c>
      <c r="K15" s="769"/>
      <c r="L15" s="769"/>
      <c r="M15" s="739"/>
    </row>
    <row r="16" spans="2:13" s="731" customFormat="1" ht="15" customHeight="1">
      <c r="B16" s="765"/>
      <c r="C16" s="766" t="s">
        <v>787</v>
      </c>
      <c r="D16" s="112">
        <v>11697</v>
      </c>
      <c r="E16" s="113">
        <v>11692</v>
      </c>
      <c r="F16" s="744">
        <v>100</v>
      </c>
      <c r="G16" s="113">
        <v>14268</v>
      </c>
      <c r="H16" s="767">
        <v>122</v>
      </c>
      <c r="I16" s="768">
        <v>11689</v>
      </c>
      <c r="J16" s="746"/>
      <c r="K16" s="769"/>
      <c r="L16" s="769"/>
      <c r="M16" s="739"/>
    </row>
    <row r="17" spans="2:10" ht="15" customHeight="1">
      <c r="B17" s="755"/>
      <c r="C17" s="770"/>
      <c r="D17" s="755"/>
      <c r="E17" s="761"/>
      <c r="F17" s="761"/>
      <c r="G17" s="761"/>
      <c r="H17" s="761"/>
      <c r="I17" s="768"/>
      <c r="J17" s="770"/>
    </row>
    <row r="18" spans="2:10" s="748" customFormat="1" ht="15" customHeight="1">
      <c r="B18" s="1573" t="s">
        <v>1467</v>
      </c>
      <c r="C18" s="1572"/>
      <c r="D18" s="771">
        <f>SUM(D19:D23)</f>
        <v>93480</v>
      </c>
      <c r="E18" s="772">
        <f>SUM(E19:E23)</f>
        <v>92944</v>
      </c>
      <c r="F18" s="773">
        <v>99.4</v>
      </c>
      <c r="G18" s="772">
        <f>SUM(G19:G23)</f>
        <v>101140</v>
      </c>
      <c r="H18" s="773">
        <v>108.2</v>
      </c>
      <c r="I18" s="763">
        <f>SUM(I19:I23)</f>
        <v>91731</v>
      </c>
      <c r="J18" s="774">
        <v>98.1</v>
      </c>
    </row>
    <row r="19" spans="2:10" s="731" customFormat="1" ht="15" customHeight="1">
      <c r="B19" s="765"/>
      <c r="C19" s="775" t="s">
        <v>1468</v>
      </c>
      <c r="D19" s="776">
        <v>42291</v>
      </c>
      <c r="E19" s="164">
        <v>42250</v>
      </c>
      <c r="F19" s="777">
        <v>99.9</v>
      </c>
      <c r="G19" s="164">
        <v>45900</v>
      </c>
      <c r="H19" s="777">
        <v>108.5</v>
      </c>
      <c r="I19" s="768">
        <v>41966</v>
      </c>
      <c r="J19" s="778">
        <v>99.2</v>
      </c>
    </row>
    <row r="20" spans="2:10" s="731" customFormat="1" ht="15" customHeight="1">
      <c r="B20" s="765"/>
      <c r="C20" s="775" t="s">
        <v>1469</v>
      </c>
      <c r="D20" s="776">
        <v>22162</v>
      </c>
      <c r="E20" s="164">
        <v>22162</v>
      </c>
      <c r="F20" s="777">
        <v>100</v>
      </c>
      <c r="G20" s="164">
        <v>23500</v>
      </c>
      <c r="H20" s="777">
        <v>106</v>
      </c>
      <c r="I20" s="768">
        <v>22028</v>
      </c>
      <c r="J20" s="778">
        <v>99.4</v>
      </c>
    </row>
    <row r="21" spans="2:10" s="731" customFormat="1" ht="15" customHeight="1">
      <c r="B21" s="765"/>
      <c r="C21" s="775" t="s">
        <v>1470</v>
      </c>
      <c r="D21" s="776">
        <v>8440</v>
      </c>
      <c r="E21" s="164">
        <v>8105</v>
      </c>
      <c r="F21" s="777">
        <v>96</v>
      </c>
      <c r="G21" s="164">
        <v>10596</v>
      </c>
      <c r="H21" s="777">
        <v>125.5</v>
      </c>
      <c r="I21" s="768">
        <v>7992</v>
      </c>
      <c r="J21" s="778">
        <v>94.7</v>
      </c>
    </row>
    <row r="22" spans="2:10" s="731" customFormat="1" ht="15" customHeight="1">
      <c r="B22" s="765"/>
      <c r="C22" s="775" t="s">
        <v>1471</v>
      </c>
      <c r="D22" s="776">
        <v>10052</v>
      </c>
      <c r="E22" s="164">
        <v>9974</v>
      </c>
      <c r="F22" s="777">
        <v>99.2</v>
      </c>
      <c r="G22" s="164">
        <v>10024</v>
      </c>
      <c r="H22" s="777">
        <v>99.7</v>
      </c>
      <c r="I22" s="768">
        <v>9398</v>
      </c>
      <c r="J22" s="778">
        <v>93.5</v>
      </c>
    </row>
    <row r="23" spans="2:10" s="731" customFormat="1" ht="15" customHeight="1">
      <c r="B23" s="765"/>
      <c r="C23" s="775" t="s">
        <v>1472</v>
      </c>
      <c r="D23" s="776">
        <v>10535</v>
      </c>
      <c r="E23" s="164">
        <v>10453</v>
      </c>
      <c r="F23" s="777">
        <v>99.2</v>
      </c>
      <c r="G23" s="164">
        <v>11120</v>
      </c>
      <c r="H23" s="777">
        <v>105.6</v>
      </c>
      <c r="I23" s="768">
        <v>10347</v>
      </c>
      <c r="J23" s="778">
        <v>98.2</v>
      </c>
    </row>
    <row r="24" spans="2:10" s="779" customFormat="1" ht="15" customHeight="1">
      <c r="B24" s="780"/>
      <c r="C24" s="775"/>
      <c r="D24" s="776"/>
      <c r="E24" s="781"/>
      <c r="F24" s="781"/>
      <c r="G24" s="781"/>
      <c r="H24" s="773"/>
      <c r="I24" s="768"/>
      <c r="J24" s="782"/>
    </row>
    <row r="25" spans="2:10" s="783" customFormat="1" ht="15" customHeight="1">
      <c r="B25" s="1550" t="s">
        <v>1473</v>
      </c>
      <c r="C25" s="1572"/>
      <c r="D25" s="784">
        <f>SUM(D26:D29)</f>
        <v>107536</v>
      </c>
      <c r="E25" s="785">
        <f>SUM(E26:E29)</f>
        <v>107365</v>
      </c>
      <c r="F25" s="786">
        <v>99.8</v>
      </c>
      <c r="G25" s="787">
        <f>SUM(G26:G29)</f>
        <v>118517</v>
      </c>
      <c r="H25" s="788">
        <v>110.2</v>
      </c>
      <c r="I25" s="763">
        <f>SUM(I26:I29)</f>
        <v>104271</v>
      </c>
      <c r="J25" s="789">
        <v>97</v>
      </c>
    </row>
    <row r="26" spans="2:13" s="731" customFormat="1" ht="15" customHeight="1">
      <c r="B26" s="765"/>
      <c r="C26" s="766" t="s">
        <v>780</v>
      </c>
      <c r="D26" s="112">
        <v>31113</v>
      </c>
      <c r="E26" s="113">
        <v>31049</v>
      </c>
      <c r="F26" s="744">
        <v>99.8</v>
      </c>
      <c r="G26" s="113">
        <v>37070</v>
      </c>
      <c r="H26" s="777">
        <v>119.1</v>
      </c>
      <c r="I26" s="768">
        <v>30884</v>
      </c>
      <c r="J26" s="746">
        <v>99.3</v>
      </c>
      <c r="K26" s="769"/>
      <c r="L26" s="769"/>
      <c r="M26" s="739"/>
    </row>
    <row r="27" spans="2:13" s="731" customFormat="1" ht="15" customHeight="1">
      <c r="B27" s="765"/>
      <c r="C27" s="766" t="s">
        <v>783</v>
      </c>
      <c r="D27" s="112">
        <v>42855</v>
      </c>
      <c r="E27" s="113">
        <v>42855</v>
      </c>
      <c r="F27" s="744">
        <v>100</v>
      </c>
      <c r="G27" s="113">
        <v>44137</v>
      </c>
      <c r="H27" s="777">
        <v>103</v>
      </c>
      <c r="I27" s="768">
        <v>40238</v>
      </c>
      <c r="J27" s="746">
        <v>93.9</v>
      </c>
      <c r="K27" s="769"/>
      <c r="L27" s="769"/>
      <c r="M27" s="739"/>
    </row>
    <row r="28" spans="2:13" s="731" customFormat="1" ht="15" customHeight="1">
      <c r="B28" s="765"/>
      <c r="C28" s="766" t="s">
        <v>784</v>
      </c>
      <c r="D28" s="112">
        <v>23434</v>
      </c>
      <c r="E28" s="113">
        <v>23434</v>
      </c>
      <c r="F28" s="744">
        <v>100</v>
      </c>
      <c r="G28" s="113">
        <v>25980</v>
      </c>
      <c r="H28" s="777">
        <v>110.9</v>
      </c>
      <c r="I28" s="768">
        <v>23270</v>
      </c>
      <c r="J28" s="746">
        <v>99.3</v>
      </c>
      <c r="K28" s="769"/>
      <c r="L28" s="769"/>
      <c r="M28" s="739"/>
    </row>
    <row r="29" spans="2:10" s="731" customFormat="1" ht="15" customHeight="1">
      <c r="B29" s="765"/>
      <c r="C29" s="766" t="s">
        <v>1474</v>
      </c>
      <c r="D29" s="112">
        <v>10134</v>
      </c>
      <c r="E29" s="113">
        <v>10027</v>
      </c>
      <c r="F29" s="744">
        <v>98.9</v>
      </c>
      <c r="G29" s="113">
        <v>11330</v>
      </c>
      <c r="H29" s="777">
        <v>111.8</v>
      </c>
      <c r="I29" s="768">
        <v>9879</v>
      </c>
      <c r="J29" s="746">
        <v>97.5</v>
      </c>
    </row>
    <row r="30" spans="2:10" ht="15" customHeight="1">
      <c r="B30" s="755"/>
      <c r="C30" s="766"/>
      <c r="D30" s="755"/>
      <c r="E30" s="761"/>
      <c r="F30" s="761"/>
      <c r="G30" s="761"/>
      <c r="H30" s="773"/>
      <c r="I30" s="768"/>
      <c r="J30" s="790"/>
    </row>
    <row r="31" spans="2:10" s="748" customFormat="1" ht="15" customHeight="1">
      <c r="B31" s="1460" t="s">
        <v>1475</v>
      </c>
      <c r="C31" s="1572"/>
      <c r="D31" s="791">
        <f>SUM(D32:D39)</f>
        <v>101199</v>
      </c>
      <c r="E31" s="763">
        <f>SUM(E32:E39)</f>
        <v>93773</v>
      </c>
      <c r="F31" s="762">
        <v>92.7</v>
      </c>
      <c r="G31" s="763">
        <f>SUM(G32:G39)</f>
        <v>102414</v>
      </c>
      <c r="H31" s="788">
        <v>101.2</v>
      </c>
      <c r="I31" s="763">
        <f>SUM(I32:I39)</f>
        <v>83639</v>
      </c>
      <c r="J31" s="764">
        <v>82.6</v>
      </c>
    </row>
    <row r="32" spans="2:13" s="731" customFormat="1" ht="15" customHeight="1">
      <c r="B32" s="765"/>
      <c r="C32" s="766" t="s">
        <v>777</v>
      </c>
      <c r="D32" s="112">
        <v>42987</v>
      </c>
      <c r="E32" s="113">
        <v>39389</v>
      </c>
      <c r="F32" s="744">
        <v>91.6</v>
      </c>
      <c r="G32" s="113">
        <v>42619</v>
      </c>
      <c r="H32" s="777">
        <v>99.1</v>
      </c>
      <c r="I32" s="768">
        <v>31297</v>
      </c>
      <c r="J32" s="746">
        <v>72.8</v>
      </c>
      <c r="K32" s="769"/>
      <c r="L32" s="739"/>
      <c r="M32" s="739"/>
    </row>
    <row r="33" spans="2:13" s="731" customFormat="1" ht="15" customHeight="1">
      <c r="B33" s="765"/>
      <c r="C33" s="766" t="s">
        <v>793</v>
      </c>
      <c r="D33" s="112">
        <v>7736</v>
      </c>
      <c r="E33" s="113">
        <v>7736</v>
      </c>
      <c r="F33" s="744">
        <v>100</v>
      </c>
      <c r="G33" s="113">
        <v>8000</v>
      </c>
      <c r="H33" s="777">
        <v>103.4</v>
      </c>
      <c r="I33" s="768">
        <v>7353</v>
      </c>
      <c r="J33" s="746">
        <v>95</v>
      </c>
      <c r="K33" s="769"/>
      <c r="L33" s="739"/>
      <c r="M33" s="739"/>
    </row>
    <row r="34" spans="2:13" s="731" customFormat="1" ht="15" customHeight="1">
      <c r="B34" s="765"/>
      <c r="C34" s="766" t="s">
        <v>794</v>
      </c>
      <c r="D34" s="112">
        <v>12354</v>
      </c>
      <c r="E34" s="113">
        <v>12009</v>
      </c>
      <c r="F34" s="744">
        <v>97.2</v>
      </c>
      <c r="G34" s="113">
        <v>14160</v>
      </c>
      <c r="H34" s="777">
        <v>114.6</v>
      </c>
      <c r="I34" s="768">
        <v>11609</v>
      </c>
      <c r="J34" s="746">
        <v>94</v>
      </c>
      <c r="K34" s="769"/>
      <c r="L34" s="739"/>
      <c r="M34" s="739"/>
    </row>
    <row r="35" spans="2:13" s="731" customFormat="1" ht="15" customHeight="1">
      <c r="B35" s="765"/>
      <c r="C35" s="766" t="s">
        <v>795</v>
      </c>
      <c r="D35" s="112">
        <v>7676</v>
      </c>
      <c r="E35" s="113">
        <v>7666</v>
      </c>
      <c r="F35" s="744">
        <v>99.9</v>
      </c>
      <c r="G35" s="113">
        <v>8150</v>
      </c>
      <c r="H35" s="777">
        <v>106.2</v>
      </c>
      <c r="I35" s="768">
        <v>7639</v>
      </c>
      <c r="J35" s="746">
        <v>99.5</v>
      </c>
      <c r="K35" s="769"/>
      <c r="L35" s="739"/>
      <c r="M35" s="739"/>
    </row>
    <row r="36" spans="2:13" s="731" customFormat="1" ht="15" customHeight="1">
      <c r="B36" s="765"/>
      <c r="C36" s="766" t="s">
        <v>796</v>
      </c>
      <c r="D36" s="112">
        <v>11971</v>
      </c>
      <c r="E36" s="113">
        <v>10336</v>
      </c>
      <c r="F36" s="744">
        <v>86.3</v>
      </c>
      <c r="G36" s="113">
        <v>12020</v>
      </c>
      <c r="H36" s="777">
        <v>100.4</v>
      </c>
      <c r="I36" s="768">
        <v>9479</v>
      </c>
      <c r="J36" s="746">
        <v>79.2</v>
      </c>
      <c r="K36" s="769"/>
      <c r="L36" s="739"/>
      <c r="M36" s="739"/>
    </row>
    <row r="37" spans="2:13" s="731" customFormat="1" ht="15" customHeight="1">
      <c r="B37" s="765"/>
      <c r="C37" s="766" t="s">
        <v>797</v>
      </c>
      <c r="D37" s="112">
        <v>5003</v>
      </c>
      <c r="E37" s="113">
        <v>4367</v>
      </c>
      <c r="F37" s="744">
        <v>87.3</v>
      </c>
      <c r="G37" s="113">
        <v>4630</v>
      </c>
      <c r="H37" s="777">
        <v>92.5</v>
      </c>
      <c r="I37" s="768">
        <v>4282</v>
      </c>
      <c r="J37" s="746">
        <v>85.6</v>
      </c>
      <c r="K37" s="769"/>
      <c r="L37" s="739"/>
      <c r="M37" s="739"/>
    </row>
    <row r="38" spans="2:13" s="731" customFormat="1" ht="15" customHeight="1">
      <c r="B38" s="765"/>
      <c r="C38" s="766" t="s">
        <v>798</v>
      </c>
      <c r="D38" s="112">
        <v>6335</v>
      </c>
      <c r="E38" s="113">
        <v>5732</v>
      </c>
      <c r="F38" s="744">
        <v>90.5</v>
      </c>
      <c r="G38" s="113">
        <v>5845</v>
      </c>
      <c r="H38" s="777">
        <v>92.3</v>
      </c>
      <c r="I38" s="768">
        <v>5522</v>
      </c>
      <c r="J38" s="746">
        <v>87.2</v>
      </c>
      <c r="K38" s="769"/>
      <c r="L38" s="739"/>
      <c r="M38" s="739"/>
    </row>
    <row r="39" spans="2:13" s="731" customFormat="1" ht="15" customHeight="1">
      <c r="B39" s="765"/>
      <c r="C39" s="766" t="s">
        <v>799</v>
      </c>
      <c r="D39" s="112">
        <v>7137</v>
      </c>
      <c r="E39" s="743">
        <v>6538</v>
      </c>
      <c r="F39" s="744">
        <v>91.6</v>
      </c>
      <c r="G39" s="113">
        <v>6990</v>
      </c>
      <c r="H39" s="777">
        <v>97.9</v>
      </c>
      <c r="I39" s="768">
        <v>6458</v>
      </c>
      <c r="J39" s="746">
        <v>90.5</v>
      </c>
      <c r="K39" s="769"/>
      <c r="L39" s="739"/>
      <c r="M39" s="739"/>
    </row>
    <row r="40" spans="2:13" ht="15" customHeight="1">
      <c r="B40" s="755"/>
      <c r="C40" s="766"/>
      <c r="D40" s="112"/>
      <c r="E40" s="758"/>
      <c r="F40" s="744"/>
      <c r="G40" s="113"/>
      <c r="H40" s="773"/>
      <c r="I40" s="768"/>
      <c r="J40" s="746"/>
      <c r="K40" s="769"/>
      <c r="L40" s="761"/>
      <c r="M40" s="761"/>
    </row>
    <row r="41" spans="2:13" s="748" customFormat="1" ht="15" customHeight="1">
      <c r="B41" s="1460" t="s">
        <v>1476</v>
      </c>
      <c r="C41" s="1572"/>
      <c r="D41" s="92">
        <f>SUM(D42:D45)</f>
        <v>179723</v>
      </c>
      <c r="E41" s="94">
        <f>SUM(E42:E45)</f>
        <v>177926</v>
      </c>
      <c r="F41" s="751">
        <v>99</v>
      </c>
      <c r="G41" s="94">
        <f>SUM(G42:G45)</f>
        <v>170013</v>
      </c>
      <c r="H41" s="773">
        <v>94.6</v>
      </c>
      <c r="I41" s="763">
        <f>SUM(I42:I45)</f>
        <v>156126</v>
      </c>
      <c r="J41" s="753">
        <v>86.9</v>
      </c>
      <c r="K41" s="792"/>
      <c r="L41" s="754"/>
      <c r="M41" s="754"/>
    </row>
    <row r="42" spans="2:13" s="731" customFormat="1" ht="15" customHeight="1">
      <c r="B42" s="765"/>
      <c r="C42" s="766" t="s">
        <v>774</v>
      </c>
      <c r="D42" s="112">
        <v>94467</v>
      </c>
      <c r="E42" s="113">
        <v>93648</v>
      </c>
      <c r="F42" s="744">
        <v>99.1</v>
      </c>
      <c r="G42" s="113">
        <v>87666</v>
      </c>
      <c r="H42" s="777">
        <v>92.8</v>
      </c>
      <c r="I42" s="768">
        <v>81159</v>
      </c>
      <c r="J42" s="746">
        <v>85.9</v>
      </c>
      <c r="K42" s="769"/>
      <c r="L42" s="769"/>
      <c r="M42" s="739"/>
    </row>
    <row r="43" spans="2:13" s="731" customFormat="1" ht="15" customHeight="1">
      <c r="B43" s="765"/>
      <c r="C43" s="766" t="s">
        <v>785</v>
      </c>
      <c r="D43" s="112">
        <v>36871</v>
      </c>
      <c r="E43" s="113">
        <v>36666</v>
      </c>
      <c r="F43" s="744">
        <v>99.4</v>
      </c>
      <c r="G43" s="113">
        <v>36350</v>
      </c>
      <c r="H43" s="777">
        <v>98.6</v>
      </c>
      <c r="I43" s="768">
        <v>33698</v>
      </c>
      <c r="J43" s="746">
        <v>91.4</v>
      </c>
      <c r="K43" s="769"/>
      <c r="L43" s="769"/>
      <c r="M43" s="739"/>
    </row>
    <row r="44" spans="2:13" s="731" customFormat="1" ht="15" customHeight="1">
      <c r="B44" s="765"/>
      <c r="C44" s="766" t="s">
        <v>800</v>
      </c>
      <c r="D44" s="112">
        <v>27220</v>
      </c>
      <c r="E44" s="743">
        <v>26447</v>
      </c>
      <c r="F44" s="744">
        <v>97.2</v>
      </c>
      <c r="G44" s="113">
        <v>23900</v>
      </c>
      <c r="H44" s="777">
        <v>87.8</v>
      </c>
      <c r="I44" s="768">
        <v>20540</v>
      </c>
      <c r="J44" s="746">
        <v>75.5</v>
      </c>
      <c r="K44" s="769"/>
      <c r="L44" s="769"/>
      <c r="M44" s="739"/>
    </row>
    <row r="45" spans="2:13" s="731" customFormat="1" ht="15" customHeight="1">
      <c r="B45" s="765"/>
      <c r="C45" s="766" t="s">
        <v>801</v>
      </c>
      <c r="D45" s="112">
        <v>21165</v>
      </c>
      <c r="E45" s="113">
        <v>21165</v>
      </c>
      <c r="F45" s="744">
        <v>100</v>
      </c>
      <c r="G45" s="113">
        <v>22097</v>
      </c>
      <c r="H45" s="777">
        <v>104.4</v>
      </c>
      <c r="I45" s="768">
        <v>20729</v>
      </c>
      <c r="J45" s="746">
        <v>97.9</v>
      </c>
      <c r="K45" s="769"/>
      <c r="L45" s="769"/>
      <c r="M45" s="739"/>
    </row>
    <row r="46" spans="2:13" ht="15" customHeight="1">
      <c r="B46" s="755"/>
      <c r="C46" s="766"/>
      <c r="D46" s="112"/>
      <c r="E46" s="793"/>
      <c r="F46" s="744"/>
      <c r="G46" s="113"/>
      <c r="H46" s="773"/>
      <c r="I46" s="768"/>
      <c r="J46" s="746"/>
      <c r="K46" s="769"/>
      <c r="L46" s="769"/>
      <c r="M46" s="761"/>
    </row>
    <row r="47" spans="2:13" s="748" customFormat="1" ht="15" customHeight="1">
      <c r="B47" s="1460" t="s">
        <v>1477</v>
      </c>
      <c r="C47" s="1572"/>
      <c r="D47" s="92">
        <f>SUM(D48:D51)</f>
        <v>71554</v>
      </c>
      <c r="E47" s="94">
        <f>SUM(E48:E51)</f>
        <v>66356</v>
      </c>
      <c r="F47" s="751">
        <v>92.7</v>
      </c>
      <c r="G47" s="94">
        <f>SUM(G48:G51)</f>
        <v>76865</v>
      </c>
      <c r="H47" s="773">
        <v>107.4</v>
      </c>
      <c r="I47" s="763">
        <f>SUM(I48:I51)</f>
        <v>61347</v>
      </c>
      <c r="J47" s="753">
        <v>85.7</v>
      </c>
      <c r="K47" s="792"/>
      <c r="L47" s="792"/>
      <c r="M47" s="754"/>
    </row>
    <row r="48" spans="2:13" s="731" customFormat="1" ht="15" customHeight="1">
      <c r="B48" s="765"/>
      <c r="C48" s="766" t="s">
        <v>781</v>
      </c>
      <c r="D48" s="112">
        <v>32979</v>
      </c>
      <c r="E48" s="113">
        <v>29752</v>
      </c>
      <c r="F48" s="744">
        <v>90.2</v>
      </c>
      <c r="G48" s="113">
        <v>37600</v>
      </c>
      <c r="H48" s="777">
        <v>114</v>
      </c>
      <c r="I48" s="768">
        <v>27830</v>
      </c>
      <c r="J48" s="746">
        <v>84.4</v>
      </c>
      <c r="K48" s="769"/>
      <c r="L48" s="769"/>
      <c r="M48" s="739"/>
    </row>
    <row r="49" spans="2:13" s="731" customFormat="1" ht="15" customHeight="1">
      <c r="B49" s="765"/>
      <c r="C49" s="766" t="s">
        <v>802</v>
      </c>
      <c r="D49" s="112">
        <v>10974</v>
      </c>
      <c r="E49" s="113">
        <v>9180</v>
      </c>
      <c r="F49" s="744">
        <v>83.7</v>
      </c>
      <c r="G49" s="113">
        <v>9130</v>
      </c>
      <c r="H49" s="777">
        <v>83.2</v>
      </c>
      <c r="I49" s="768">
        <v>7844</v>
      </c>
      <c r="J49" s="746">
        <v>71.5</v>
      </c>
      <c r="K49" s="769"/>
      <c r="L49" s="739"/>
      <c r="M49" s="739"/>
    </row>
    <row r="50" spans="2:13" s="731" customFormat="1" ht="15" customHeight="1">
      <c r="B50" s="765"/>
      <c r="C50" s="766" t="s">
        <v>803</v>
      </c>
      <c r="D50" s="112">
        <v>17917</v>
      </c>
      <c r="E50" s="113">
        <v>17773</v>
      </c>
      <c r="F50" s="744">
        <v>99.3</v>
      </c>
      <c r="G50" s="113">
        <v>20745</v>
      </c>
      <c r="H50" s="777">
        <v>115.8</v>
      </c>
      <c r="I50" s="768">
        <v>16874</v>
      </c>
      <c r="J50" s="746">
        <v>94.2</v>
      </c>
      <c r="K50" s="769"/>
      <c r="L50" s="739"/>
      <c r="M50" s="739"/>
    </row>
    <row r="51" spans="2:13" s="731" customFormat="1" ht="15" customHeight="1">
      <c r="B51" s="765"/>
      <c r="C51" s="766" t="s">
        <v>804</v>
      </c>
      <c r="D51" s="112">
        <v>9684</v>
      </c>
      <c r="E51" s="113">
        <v>9651</v>
      </c>
      <c r="F51" s="744">
        <v>99.7</v>
      </c>
      <c r="G51" s="113">
        <v>9390</v>
      </c>
      <c r="H51" s="777">
        <v>97</v>
      </c>
      <c r="I51" s="768">
        <v>8799</v>
      </c>
      <c r="J51" s="746">
        <v>90.9</v>
      </c>
      <c r="K51" s="769"/>
      <c r="L51" s="739"/>
      <c r="M51" s="739"/>
    </row>
    <row r="52" spans="2:13" ht="15" customHeight="1">
      <c r="B52" s="755"/>
      <c r="C52" s="766"/>
      <c r="D52" s="112"/>
      <c r="E52" s="793"/>
      <c r="F52" s="744"/>
      <c r="G52" s="113"/>
      <c r="H52" s="773"/>
      <c r="I52" s="768"/>
      <c r="J52" s="746"/>
      <c r="K52" s="769"/>
      <c r="L52" s="761"/>
      <c r="M52" s="761"/>
    </row>
    <row r="53" spans="2:13" s="748" customFormat="1" ht="15" customHeight="1">
      <c r="B53" s="1460" t="s">
        <v>1478</v>
      </c>
      <c r="C53" s="1572"/>
      <c r="D53" s="92">
        <f>SUM(D54:D60)</f>
        <v>157680</v>
      </c>
      <c r="E53" s="94">
        <f>SUM(E54:E60)</f>
        <v>157223</v>
      </c>
      <c r="F53" s="751">
        <v>99.7</v>
      </c>
      <c r="G53" s="94">
        <f>SUM(G54:G60)</f>
        <v>169305</v>
      </c>
      <c r="H53" s="773">
        <v>107.4</v>
      </c>
      <c r="I53" s="94">
        <f>SUM(I54:I60)</f>
        <v>156650</v>
      </c>
      <c r="J53" s="753">
        <v>99.3</v>
      </c>
      <c r="K53" s="792"/>
      <c r="L53" s="754"/>
      <c r="M53" s="754"/>
    </row>
    <row r="54" spans="2:13" s="731" customFormat="1" ht="15" customHeight="1">
      <c r="B54" s="765"/>
      <c r="C54" s="766" t="s">
        <v>775</v>
      </c>
      <c r="D54" s="112">
        <v>99840</v>
      </c>
      <c r="E54" s="743">
        <v>99840</v>
      </c>
      <c r="F54" s="744">
        <v>100</v>
      </c>
      <c r="G54" s="113">
        <v>101240</v>
      </c>
      <c r="H54" s="777">
        <v>101.4</v>
      </c>
      <c r="I54" s="768">
        <v>99518</v>
      </c>
      <c r="J54" s="746">
        <v>99.7</v>
      </c>
      <c r="K54" s="769"/>
      <c r="L54" s="739"/>
      <c r="M54" s="739"/>
    </row>
    <row r="55" spans="2:13" s="731" customFormat="1" ht="15" customHeight="1">
      <c r="B55" s="765"/>
      <c r="C55" s="766" t="s">
        <v>806</v>
      </c>
      <c r="D55" s="112">
        <v>12778</v>
      </c>
      <c r="E55" s="743">
        <v>12765</v>
      </c>
      <c r="F55" s="744">
        <v>99.9</v>
      </c>
      <c r="G55" s="113">
        <v>14600</v>
      </c>
      <c r="H55" s="777">
        <v>114.3</v>
      </c>
      <c r="I55" s="768">
        <v>12741</v>
      </c>
      <c r="J55" s="746">
        <v>99.7</v>
      </c>
      <c r="K55" s="769"/>
      <c r="L55" s="739"/>
      <c r="M55" s="739"/>
    </row>
    <row r="56" spans="2:13" s="731" customFormat="1" ht="15" customHeight="1">
      <c r="B56" s="765"/>
      <c r="C56" s="766" t="s">
        <v>807</v>
      </c>
      <c r="D56" s="112">
        <v>10017</v>
      </c>
      <c r="E56" s="113">
        <v>10005</v>
      </c>
      <c r="F56" s="744">
        <v>99.9</v>
      </c>
      <c r="G56" s="113">
        <v>10690</v>
      </c>
      <c r="H56" s="777">
        <v>106.7</v>
      </c>
      <c r="I56" s="768">
        <v>9969</v>
      </c>
      <c r="J56" s="746">
        <v>99.5</v>
      </c>
      <c r="K56" s="769"/>
      <c r="L56" s="739"/>
      <c r="M56" s="739"/>
    </row>
    <row r="57" spans="2:13" s="731" customFormat="1" ht="15" customHeight="1">
      <c r="B57" s="765"/>
      <c r="C57" s="766" t="s">
        <v>808</v>
      </c>
      <c r="D57" s="112">
        <v>8671</v>
      </c>
      <c r="E57" s="113">
        <v>8539</v>
      </c>
      <c r="F57" s="744">
        <v>98.5</v>
      </c>
      <c r="G57" s="113">
        <v>9060</v>
      </c>
      <c r="H57" s="777">
        <v>104.5</v>
      </c>
      <c r="I57" s="768">
        <v>8496</v>
      </c>
      <c r="J57" s="746">
        <v>98</v>
      </c>
      <c r="K57" s="769"/>
      <c r="L57" s="739"/>
      <c r="M57" s="739"/>
    </row>
    <row r="58" spans="2:13" s="731" customFormat="1" ht="15" customHeight="1">
      <c r="B58" s="765"/>
      <c r="C58" s="766" t="s">
        <v>809</v>
      </c>
      <c r="D58" s="112">
        <v>8144</v>
      </c>
      <c r="E58" s="743">
        <v>8144</v>
      </c>
      <c r="F58" s="744">
        <v>100</v>
      </c>
      <c r="G58" s="113">
        <v>8860</v>
      </c>
      <c r="H58" s="777">
        <v>108.8</v>
      </c>
      <c r="I58" s="768">
        <v>8136</v>
      </c>
      <c r="J58" s="746">
        <v>99.9</v>
      </c>
      <c r="K58" s="769"/>
      <c r="L58" s="739"/>
      <c r="M58" s="739"/>
    </row>
    <row r="59" spans="2:13" s="731" customFormat="1" ht="15" customHeight="1">
      <c r="B59" s="765"/>
      <c r="C59" s="766" t="s">
        <v>810</v>
      </c>
      <c r="D59" s="112">
        <v>6418</v>
      </c>
      <c r="E59" s="113">
        <v>6118</v>
      </c>
      <c r="F59" s="744">
        <v>95.3</v>
      </c>
      <c r="G59" s="113">
        <v>7880</v>
      </c>
      <c r="H59" s="777">
        <v>122.8</v>
      </c>
      <c r="I59" s="768">
        <v>6000</v>
      </c>
      <c r="J59" s="746">
        <v>93.5</v>
      </c>
      <c r="K59" s="769"/>
      <c r="L59" s="739"/>
      <c r="M59" s="739"/>
    </row>
    <row r="60" spans="2:13" s="731" customFormat="1" ht="15" customHeight="1">
      <c r="B60" s="765"/>
      <c r="C60" s="766" t="s">
        <v>811</v>
      </c>
      <c r="D60" s="112">
        <v>11812</v>
      </c>
      <c r="E60" s="113">
        <v>11812</v>
      </c>
      <c r="F60" s="744">
        <v>100</v>
      </c>
      <c r="G60" s="113">
        <v>16975</v>
      </c>
      <c r="H60" s="777">
        <v>143.7</v>
      </c>
      <c r="I60" s="768">
        <v>11790</v>
      </c>
      <c r="J60" s="746">
        <v>99.8</v>
      </c>
      <c r="K60" s="769"/>
      <c r="L60" s="739"/>
      <c r="M60" s="739"/>
    </row>
    <row r="61" spans="2:13" s="779" customFormat="1" ht="15" customHeight="1">
      <c r="B61" s="780"/>
      <c r="C61" s="766"/>
      <c r="D61" s="794"/>
      <c r="E61" s="793"/>
      <c r="F61" s="744"/>
      <c r="G61" s="113"/>
      <c r="H61" s="786"/>
      <c r="I61" s="768"/>
      <c r="J61" s="746"/>
      <c r="K61" s="769"/>
      <c r="L61" s="781"/>
      <c r="M61" s="781"/>
    </row>
    <row r="62" spans="2:10" s="748" customFormat="1" ht="15" customHeight="1">
      <c r="B62" s="1460" t="s">
        <v>1479</v>
      </c>
      <c r="C62" s="1572"/>
      <c r="D62" s="791">
        <f>SUM(D63:D69)</f>
        <v>167706</v>
      </c>
      <c r="E62" s="795">
        <v>167382</v>
      </c>
      <c r="F62" s="796">
        <v>99.8</v>
      </c>
      <c r="G62" s="795">
        <v>188113</v>
      </c>
      <c r="H62" s="773">
        <v>112.2</v>
      </c>
      <c r="I62" s="763">
        <f>SUM(I63:I69)</f>
        <v>165762</v>
      </c>
      <c r="J62" s="764">
        <v>98.8</v>
      </c>
    </row>
    <row r="63" spans="2:13" s="731" customFormat="1" ht="15" customHeight="1">
      <c r="B63" s="765"/>
      <c r="C63" s="766" t="s">
        <v>776</v>
      </c>
      <c r="D63" s="112">
        <v>100264</v>
      </c>
      <c r="E63" s="113">
        <v>100088</v>
      </c>
      <c r="F63" s="744">
        <v>99.8</v>
      </c>
      <c r="G63" s="113">
        <v>110271</v>
      </c>
      <c r="H63" s="777">
        <v>110</v>
      </c>
      <c r="I63" s="768">
        <v>99346</v>
      </c>
      <c r="J63" s="746">
        <v>99.1</v>
      </c>
      <c r="K63" s="769"/>
      <c r="L63" s="739"/>
      <c r="M63" s="739"/>
    </row>
    <row r="64" spans="2:13" s="731" customFormat="1" ht="15" customHeight="1">
      <c r="B64" s="765"/>
      <c r="C64" s="766" t="s">
        <v>827</v>
      </c>
      <c r="D64" s="112">
        <v>7650</v>
      </c>
      <c r="E64" s="113">
        <v>7605</v>
      </c>
      <c r="F64" s="744">
        <v>99.4</v>
      </c>
      <c r="G64" s="113">
        <v>9915</v>
      </c>
      <c r="H64" s="777">
        <v>129.6</v>
      </c>
      <c r="I64" s="768">
        <v>7571</v>
      </c>
      <c r="J64" s="746">
        <v>99</v>
      </c>
      <c r="K64" s="769"/>
      <c r="L64" s="739"/>
      <c r="M64" s="739"/>
    </row>
    <row r="65" spans="2:13" s="731" customFormat="1" ht="15" customHeight="1">
      <c r="B65" s="765"/>
      <c r="C65" s="766" t="s">
        <v>805</v>
      </c>
      <c r="D65" s="112">
        <v>18721</v>
      </c>
      <c r="E65" s="113">
        <v>18721</v>
      </c>
      <c r="F65" s="744">
        <v>100</v>
      </c>
      <c r="G65" s="113">
        <v>21300</v>
      </c>
      <c r="H65" s="777">
        <v>113.8</v>
      </c>
      <c r="I65" s="768">
        <v>18455</v>
      </c>
      <c r="J65" s="746">
        <v>98.6</v>
      </c>
      <c r="K65" s="769"/>
      <c r="L65" s="739"/>
      <c r="M65" s="739"/>
    </row>
    <row r="66" spans="2:13" s="731" customFormat="1" ht="15" customHeight="1">
      <c r="B66" s="765"/>
      <c r="C66" s="766" t="s">
        <v>812</v>
      </c>
      <c r="D66" s="112">
        <v>19364</v>
      </c>
      <c r="E66" s="113">
        <v>19295</v>
      </c>
      <c r="F66" s="744">
        <v>99.6</v>
      </c>
      <c r="G66" s="113">
        <v>22267</v>
      </c>
      <c r="H66" s="777">
        <v>115</v>
      </c>
      <c r="I66" s="768">
        <v>19114</v>
      </c>
      <c r="J66" s="746">
        <v>98.7</v>
      </c>
      <c r="K66" s="769"/>
      <c r="L66" s="739"/>
      <c r="M66" s="739"/>
    </row>
    <row r="67" spans="2:13" s="731" customFormat="1" ht="15" customHeight="1">
      <c r="B67" s="765"/>
      <c r="C67" s="766" t="s">
        <v>813</v>
      </c>
      <c r="D67" s="112">
        <v>8047</v>
      </c>
      <c r="E67" s="743">
        <v>8047</v>
      </c>
      <c r="F67" s="744">
        <v>100</v>
      </c>
      <c r="G67" s="113">
        <v>8279</v>
      </c>
      <c r="H67" s="777">
        <v>102.9</v>
      </c>
      <c r="I67" s="768">
        <v>7777</v>
      </c>
      <c r="J67" s="746">
        <v>96.6</v>
      </c>
      <c r="K67" s="769"/>
      <c r="L67" s="739"/>
      <c r="M67" s="739"/>
    </row>
    <row r="68" spans="2:13" s="731" customFormat="1" ht="15" customHeight="1">
      <c r="B68" s="765"/>
      <c r="C68" s="766" t="s">
        <v>814</v>
      </c>
      <c r="D68" s="112">
        <v>5931</v>
      </c>
      <c r="E68" s="113">
        <v>5879</v>
      </c>
      <c r="F68" s="744">
        <v>99.4</v>
      </c>
      <c r="G68" s="113">
        <v>6751</v>
      </c>
      <c r="H68" s="777">
        <v>113.8</v>
      </c>
      <c r="I68" s="768">
        <v>5803</v>
      </c>
      <c r="J68" s="746">
        <v>97.8</v>
      </c>
      <c r="K68" s="769"/>
      <c r="L68" s="739"/>
      <c r="M68" s="739"/>
    </row>
    <row r="69" spans="2:13" s="731" customFormat="1" ht="15" customHeight="1">
      <c r="B69" s="797"/>
      <c r="C69" s="798" t="s">
        <v>815</v>
      </c>
      <c r="D69" s="177">
        <v>7729</v>
      </c>
      <c r="E69" s="178">
        <v>7729</v>
      </c>
      <c r="F69" s="799">
        <v>100</v>
      </c>
      <c r="G69" s="178">
        <v>9330</v>
      </c>
      <c r="H69" s="800">
        <v>120.7</v>
      </c>
      <c r="I69" s="801">
        <v>7696</v>
      </c>
      <c r="J69" s="802">
        <v>99.6</v>
      </c>
      <c r="K69" s="769"/>
      <c r="L69" s="739"/>
      <c r="M69" s="739"/>
    </row>
    <row r="70" spans="3:5" ht="13.5">
      <c r="C70" s="467" t="s">
        <v>1480</v>
      </c>
      <c r="D70" s="81"/>
      <c r="E70" s="81"/>
    </row>
    <row r="76" spans="6:10" ht="13.5">
      <c r="F76" s="81"/>
      <c r="G76" s="81"/>
      <c r="H76" s="81"/>
      <c r="I76" s="81"/>
      <c r="J76" s="81"/>
    </row>
  </sheetData>
  <mergeCells count="18">
    <mergeCell ref="B53:C53"/>
    <mergeCell ref="B62:C62"/>
    <mergeCell ref="B25:C25"/>
    <mergeCell ref="B31:C31"/>
    <mergeCell ref="B41:C41"/>
    <mergeCell ref="B47:C47"/>
    <mergeCell ref="B7:C7"/>
    <mergeCell ref="B9:C9"/>
    <mergeCell ref="B11:C11"/>
    <mergeCell ref="B18:C18"/>
    <mergeCell ref="D5:D6"/>
    <mergeCell ref="E5:E6"/>
    <mergeCell ref="F5:F6"/>
    <mergeCell ref="B5:C6"/>
    <mergeCell ref="G5:G6"/>
    <mergeCell ref="H5:H6"/>
    <mergeCell ref="I5:I6"/>
    <mergeCell ref="J5:J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71"/>
  <sheetViews>
    <sheetView workbookViewId="0" topLeftCell="A1">
      <selection activeCell="A1" sqref="A1"/>
    </sheetView>
  </sheetViews>
  <sheetFormatPr defaultColWidth="9.00390625" defaultRowHeight="13.5"/>
  <cols>
    <col min="1" max="1" width="2.625" style="17" customWidth="1"/>
    <col min="2" max="15" width="9.00390625" style="17" customWidth="1"/>
    <col min="16" max="16" width="11.00390625" style="17" customWidth="1"/>
    <col min="17" max="16384" width="9.00390625" style="17" customWidth="1"/>
  </cols>
  <sheetData>
    <row r="1" spans="2:24" ht="13.5">
      <c r="B1" s="18"/>
      <c r="C1" s="18"/>
      <c r="D1" s="18"/>
      <c r="E1" s="18"/>
      <c r="F1" s="18"/>
      <c r="G1" s="18"/>
      <c r="H1" s="18"/>
      <c r="I1" s="18"/>
      <c r="J1" s="18"/>
      <c r="K1" s="18"/>
      <c r="L1" s="18"/>
      <c r="M1" s="18"/>
      <c r="N1" s="18"/>
      <c r="O1" s="18"/>
      <c r="P1" s="18"/>
      <c r="Q1" s="18"/>
      <c r="R1" s="18"/>
      <c r="S1" s="18"/>
      <c r="T1" s="18"/>
      <c r="U1" s="18"/>
      <c r="V1" s="18"/>
      <c r="W1" s="18"/>
      <c r="X1" s="19"/>
    </row>
    <row r="2" spans="2:24" ht="14.25">
      <c r="B2" s="20" t="s">
        <v>826</v>
      </c>
      <c r="C2" s="18"/>
      <c r="D2" s="18"/>
      <c r="E2" s="18"/>
      <c r="F2" s="18"/>
      <c r="G2" s="18"/>
      <c r="H2" s="18"/>
      <c r="I2" s="18"/>
      <c r="J2" s="18"/>
      <c r="K2" s="18"/>
      <c r="L2" s="18"/>
      <c r="M2" s="18"/>
      <c r="N2" s="18"/>
      <c r="O2" s="18"/>
      <c r="P2" s="18"/>
      <c r="Q2" s="18"/>
      <c r="R2" s="18"/>
      <c r="S2" s="18"/>
      <c r="T2" s="18"/>
      <c r="U2" s="18"/>
      <c r="V2" s="18"/>
      <c r="W2" s="18"/>
      <c r="X2" s="19"/>
    </row>
    <row r="3" spans="2:24" ht="14.25" thickBot="1">
      <c r="B3" s="21"/>
      <c r="C3" s="21"/>
      <c r="D3" s="21"/>
      <c r="E3" s="21"/>
      <c r="F3" s="21"/>
      <c r="G3" s="21"/>
      <c r="H3" s="21"/>
      <c r="I3" s="21"/>
      <c r="J3" s="21"/>
      <c r="K3" s="21"/>
      <c r="L3" s="21"/>
      <c r="M3" s="21"/>
      <c r="N3" s="21"/>
      <c r="O3" s="21"/>
      <c r="P3" s="21"/>
      <c r="Q3" s="21"/>
      <c r="R3" s="21"/>
      <c r="S3" s="21"/>
      <c r="T3" s="21"/>
      <c r="U3" s="21"/>
      <c r="V3" s="21"/>
      <c r="W3" s="22" t="s">
        <v>816</v>
      </c>
      <c r="X3" s="19"/>
    </row>
    <row r="4" spans="2:24" ht="14.25" thickTop="1">
      <c r="B4" s="23"/>
      <c r="C4" s="24"/>
      <c r="D4" s="1458" t="s">
        <v>746</v>
      </c>
      <c r="E4" s="24"/>
      <c r="F4" s="24"/>
      <c r="G4" s="26"/>
      <c r="H4" s="24"/>
      <c r="I4" s="24"/>
      <c r="J4" s="27"/>
      <c r="K4" s="28" t="s">
        <v>817</v>
      </c>
      <c r="L4" s="29"/>
      <c r="M4" s="24"/>
      <c r="N4" s="24"/>
      <c r="O4" s="26"/>
      <c r="P4" s="24"/>
      <c r="Q4" s="24"/>
      <c r="R4" s="24"/>
      <c r="S4" s="26"/>
      <c r="T4" s="24"/>
      <c r="U4" s="24"/>
      <c r="V4" s="24"/>
      <c r="W4" s="30"/>
      <c r="X4" s="19"/>
    </row>
    <row r="5" spans="2:24" ht="13.5">
      <c r="B5" s="31" t="s">
        <v>747</v>
      </c>
      <c r="C5" s="28" t="s">
        <v>748</v>
      </c>
      <c r="D5" s="1458"/>
      <c r="E5" s="1459" t="s">
        <v>749</v>
      </c>
      <c r="F5" s="32" t="s">
        <v>750</v>
      </c>
      <c r="G5" s="25" t="s">
        <v>751</v>
      </c>
      <c r="H5" s="1454" t="s">
        <v>752</v>
      </c>
      <c r="I5" s="1456" t="s">
        <v>753</v>
      </c>
      <c r="J5" s="33" t="s">
        <v>754</v>
      </c>
      <c r="K5" s="28" t="s">
        <v>755</v>
      </c>
      <c r="L5" s="1454" t="s">
        <v>756</v>
      </c>
      <c r="M5" s="1454" t="s">
        <v>757</v>
      </c>
      <c r="N5" s="1454" t="s">
        <v>758</v>
      </c>
      <c r="O5" s="35" t="s">
        <v>818</v>
      </c>
      <c r="P5" s="1454" t="s">
        <v>759</v>
      </c>
      <c r="Q5" s="1454" t="s">
        <v>760</v>
      </c>
      <c r="R5" s="1456" t="s">
        <v>761</v>
      </c>
      <c r="S5" s="25" t="s">
        <v>819</v>
      </c>
      <c r="T5" s="1454" t="s">
        <v>762</v>
      </c>
      <c r="U5" s="1454" t="s">
        <v>763</v>
      </c>
      <c r="V5" s="36" t="s">
        <v>764</v>
      </c>
      <c r="W5" s="33" t="s">
        <v>820</v>
      </c>
      <c r="X5" s="19"/>
    </row>
    <row r="6" spans="2:24" ht="13.5">
      <c r="B6" s="37"/>
      <c r="C6" s="38"/>
      <c r="D6" s="1457"/>
      <c r="E6" s="1459"/>
      <c r="F6" s="39" t="s">
        <v>765</v>
      </c>
      <c r="G6" s="40"/>
      <c r="H6" s="1455"/>
      <c r="I6" s="1457"/>
      <c r="J6" s="41"/>
      <c r="K6" s="42" t="s">
        <v>758</v>
      </c>
      <c r="L6" s="1455"/>
      <c r="M6" s="1455"/>
      <c r="N6" s="1455"/>
      <c r="O6" s="38"/>
      <c r="P6" s="1455"/>
      <c r="Q6" s="1455"/>
      <c r="R6" s="1457"/>
      <c r="S6" s="40"/>
      <c r="T6" s="1455"/>
      <c r="U6" s="1455"/>
      <c r="V6" s="39" t="s">
        <v>766</v>
      </c>
      <c r="W6" s="41"/>
      <c r="X6" s="19"/>
    </row>
    <row r="7" spans="2:24" ht="13.5">
      <c r="B7" s="31" t="s">
        <v>821</v>
      </c>
      <c r="C7" s="43">
        <v>932663</v>
      </c>
      <c r="D7" s="44">
        <v>139037</v>
      </c>
      <c r="E7" s="44">
        <v>137037</v>
      </c>
      <c r="F7" s="44">
        <v>2000</v>
      </c>
      <c r="G7" s="44">
        <v>670718</v>
      </c>
      <c r="H7" s="44">
        <v>359387</v>
      </c>
      <c r="I7" s="44">
        <v>311331</v>
      </c>
      <c r="J7" s="44">
        <v>1615</v>
      </c>
      <c r="K7" s="44">
        <v>24542</v>
      </c>
      <c r="L7" s="44">
        <v>3021</v>
      </c>
      <c r="M7" s="44">
        <v>14899</v>
      </c>
      <c r="N7" s="44">
        <v>6622</v>
      </c>
      <c r="O7" s="44">
        <v>20353</v>
      </c>
      <c r="P7" s="44">
        <v>11725</v>
      </c>
      <c r="Q7" s="44">
        <v>6869</v>
      </c>
      <c r="R7" s="44">
        <v>1759</v>
      </c>
      <c r="S7" s="44">
        <v>24796</v>
      </c>
      <c r="T7" s="44">
        <v>15516</v>
      </c>
      <c r="U7" s="44">
        <v>1857</v>
      </c>
      <c r="V7" s="44">
        <v>7423</v>
      </c>
      <c r="W7" s="45">
        <v>51602</v>
      </c>
      <c r="X7" s="19"/>
    </row>
    <row r="8" spans="2:24" s="46" customFormat="1" ht="11.25">
      <c r="B8" s="47" t="s">
        <v>822</v>
      </c>
      <c r="C8" s="48">
        <f aca="true" t="shared" si="0" ref="C8:W8">SUM(C10:C11)</f>
        <v>932663</v>
      </c>
      <c r="D8" s="49">
        <f t="shared" si="0"/>
        <v>136608</v>
      </c>
      <c r="E8" s="49">
        <f t="shared" si="0"/>
        <v>136010</v>
      </c>
      <c r="F8" s="49">
        <f t="shared" si="0"/>
        <v>598</v>
      </c>
      <c r="G8" s="49">
        <f t="shared" si="0"/>
        <v>670504</v>
      </c>
      <c r="H8" s="49">
        <f t="shared" si="0"/>
        <v>358970</v>
      </c>
      <c r="I8" s="49">
        <f t="shared" si="0"/>
        <v>311534</v>
      </c>
      <c r="J8" s="49">
        <f t="shared" si="0"/>
        <v>1516</v>
      </c>
      <c r="K8" s="49">
        <f t="shared" si="0"/>
        <v>24646</v>
      </c>
      <c r="L8" s="49">
        <f t="shared" si="0"/>
        <v>3098</v>
      </c>
      <c r="M8" s="49">
        <f t="shared" si="0"/>
        <v>14927</v>
      </c>
      <c r="N8" s="49">
        <f t="shared" si="0"/>
        <v>6621</v>
      </c>
      <c r="O8" s="49">
        <f t="shared" si="0"/>
        <v>20925</v>
      </c>
      <c r="P8" s="49">
        <f t="shared" si="0"/>
        <v>12108</v>
      </c>
      <c r="Q8" s="49">
        <f t="shared" si="0"/>
        <v>6936</v>
      </c>
      <c r="R8" s="49">
        <f t="shared" si="0"/>
        <v>1881</v>
      </c>
      <c r="S8" s="49">
        <f t="shared" si="0"/>
        <v>25267</v>
      </c>
      <c r="T8" s="49">
        <f t="shared" si="0"/>
        <v>15522</v>
      </c>
      <c r="U8" s="49">
        <f t="shared" si="0"/>
        <v>1949</v>
      </c>
      <c r="V8" s="49">
        <f t="shared" si="0"/>
        <v>7796</v>
      </c>
      <c r="W8" s="50">
        <f t="shared" si="0"/>
        <v>53197</v>
      </c>
      <c r="X8" s="51"/>
    </row>
    <row r="9" spans="2:24" s="52" customFormat="1" ht="11.25">
      <c r="B9" s="53"/>
      <c r="C9" s="54"/>
      <c r="D9" s="55"/>
      <c r="E9" s="55"/>
      <c r="F9" s="55"/>
      <c r="G9" s="55"/>
      <c r="H9" s="55"/>
      <c r="I9" s="55"/>
      <c r="J9" s="55"/>
      <c r="K9" s="55"/>
      <c r="L9" s="55"/>
      <c r="M9" s="55"/>
      <c r="N9" s="55"/>
      <c r="O9" s="55"/>
      <c r="P9" s="55"/>
      <c r="Q9" s="55"/>
      <c r="R9" s="55"/>
      <c r="S9" s="55"/>
      <c r="T9" s="55"/>
      <c r="U9" s="55"/>
      <c r="V9" s="55"/>
      <c r="W9" s="56"/>
      <c r="X9" s="57"/>
    </row>
    <row r="10" spans="2:24" s="52" customFormat="1" ht="11.25">
      <c r="B10" s="53" t="s">
        <v>767</v>
      </c>
      <c r="C10" s="54">
        <f aca="true" t="shared" si="1" ref="C10:W10">SUM(C18:C32)</f>
        <v>321132</v>
      </c>
      <c r="D10" s="55">
        <f t="shared" si="1"/>
        <v>65593</v>
      </c>
      <c r="E10" s="55">
        <f t="shared" si="1"/>
        <v>65470</v>
      </c>
      <c r="F10" s="55">
        <f t="shared" si="1"/>
        <v>123</v>
      </c>
      <c r="G10" s="55">
        <f t="shared" si="1"/>
        <v>192472</v>
      </c>
      <c r="H10" s="55">
        <f t="shared" si="1"/>
        <v>69443</v>
      </c>
      <c r="I10" s="55">
        <f t="shared" si="1"/>
        <v>123029</v>
      </c>
      <c r="J10" s="55">
        <f t="shared" si="1"/>
        <v>419</v>
      </c>
      <c r="K10" s="55">
        <f t="shared" si="1"/>
        <v>9522</v>
      </c>
      <c r="L10" s="55">
        <f t="shared" si="1"/>
        <v>1017</v>
      </c>
      <c r="M10" s="55">
        <f t="shared" si="1"/>
        <v>5463</v>
      </c>
      <c r="N10" s="55">
        <f t="shared" si="1"/>
        <v>3042</v>
      </c>
      <c r="O10" s="55">
        <f t="shared" si="1"/>
        <v>9695</v>
      </c>
      <c r="P10" s="55">
        <f t="shared" si="1"/>
        <v>5823</v>
      </c>
      <c r="Q10" s="55">
        <f t="shared" si="1"/>
        <v>3312</v>
      </c>
      <c r="R10" s="55">
        <f t="shared" si="1"/>
        <v>560</v>
      </c>
      <c r="S10" s="55">
        <f t="shared" si="1"/>
        <v>16931</v>
      </c>
      <c r="T10" s="55">
        <f t="shared" si="1"/>
        <v>9875</v>
      </c>
      <c r="U10" s="55">
        <f t="shared" si="1"/>
        <v>1471</v>
      </c>
      <c r="V10" s="55">
        <f t="shared" si="1"/>
        <v>5585</v>
      </c>
      <c r="W10" s="56">
        <f t="shared" si="1"/>
        <v>26500</v>
      </c>
      <c r="X10" s="57"/>
    </row>
    <row r="11" spans="2:24" s="52" customFormat="1" ht="11.25">
      <c r="B11" s="53" t="s">
        <v>768</v>
      </c>
      <c r="C11" s="54">
        <f aca="true" t="shared" si="2" ref="C11:W11">SUM(C34:C67)</f>
        <v>611531</v>
      </c>
      <c r="D11" s="55">
        <f t="shared" si="2"/>
        <v>71015</v>
      </c>
      <c r="E11" s="55">
        <f t="shared" si="2"/>
        <v>70540</v>
      </c>
      <c r="F11" s="55">
        <f t="shared" si="2"/>
        <v>475</v>
      </c>
      <c r="G11" s="55">
        <f t="shared" si="2"/>
        <v>478032</v>
      </c>
      <c r="H11" s="55">
        <f t="shared" si="2"/>
        <v>289527</v>
      </c>
      <c r="I11" s="55">
        <f t="shared" si="2"/>
        <v>188505</v>
      </c>
      <c r="J11" s="55">
        <f t="shared" si="2"/>
        <v>1097</v>
      </c>
      <c r="K11" s="55">
        <f t="shared" si="2"/>
        <v>15124</v>
      </c>
      <c r="L11" s="55">
        <f t="shared" si="2"/>
        <v>2081</v>
      </c>
      <c r="M11" s="55">
        <f t="shared" si="2"/>
        <v>9464</v>
      </c>
      <c r="N11" s="55">
        <f t="shared" si="2"/>
        <v>3579</v>
      </c>
      <c r="O11" s="55">
        <f t="shared" si="2"/>
        <v>11230</v>
      </c>
      <c r="P11" s="55">
        <f t="shared" si="2"/>
        <v>6285</v>
      </c>
      <c r="Q11" s="55">
        <f t="shared" si="2"/>
        <v>3624</v>
      </c>
      <c r="R11" s="55">
        <f t="shared" si="2"/>
        <v>1321</v>
      </c>
      <c r="S11" s="55">
        <f t="shared" si="2"/>
        <v>8336</v>
      </c>
      <c r="T11" s="55">
        <f t="shared" si="2"/>
        <v>5647</v>
      </c>
      <c r="U11" s="55">
        <f t="shared" si="2"/>
        <v>478</v>
      </c>
      <c r="V11" s="55">
        <f t="shared" si="2"/>
        <v>2211</v>
      </c>
      <c r="W11" s="56">
        <f t="shared" si="2"/>
        <v>26697</v>
      </c>
      <c r="X11" s="57"/>
    </row>
    <row r="12" spans="2:24" s="52" customFormat="1" ht="11.25">
      <c r="B12" s="53"/>
      <c r="C12" s="54"/>
      <c r="D12" s="55"/>
      <c r="E12" s="55"/>
      <c r="F12" s="55"/>
      <c r="G12" s="55"/>
      <c r="H12" s="55"/>
      <c r="I12" s="55"/>
      <c r="J12" s="55"/>
      <c r="K12" s="55"/>
      <c r="L12" s="55"/>
      <c r="M12" s="55"/>
      <c r="N12" s="55"/>
      <c r="O12" s="55"/>
      <c r="P12" s="55"/>
      <c r="Q12" s="55"/>
      <c r="R12" s="55"/>
      <c r="S12" s="55"/>
      <c r="T12" s="55"/>
      <c r="U12" s="55"/>
      <c r="V12" s="55"/>
      <c r="W12" s="56"/>
      <c r="X12" s="57"/>
    </row>
    <row r="13" spans="2:24" s="52" customFormat="1" ht="11.25">
      <c r="B13" s="53" t="s">
        <v>769</v>
      </c>
      <c r="C13" s="54">
        <f aca="true" t="shared" si="3" ref="C13:W13">SUM(C18,C24,C25,C26,C29,C30,C31,C34,C35,C36,C37,C38,C39,C40)</f>
        <v>262015</v>
      </c>
      <c r="D13" s="55">
        <f t="shared" si="3"/>
        <v>42444</v>
      </c>
      <c r="E13" s="55">
        <f t="shared" si="3"/>
        <v>42405</v>
      </c>
      <c r="F13" s="55">
        <f t="shared" si="3"/>
        <v>39</v>
      </c>
      <c r="G13" s="55">
        <f t="shared" si="3"/>
        <v>173417</v>
      </c>
      <c r="H13" s="55">
        <f t="shared" si="3"/>
        <v>78223</v>
      </c>
      <c r="I13" s="55">
        <f t="shared" si="3"/>
        <v>95194</v>
      </c>
      <c r="J13" s="55">
        <f t="shared" si="3"/>
        <v>154</v>
      </c>
      <c r="K13" s="55">
        <f t="shared" si="3"/>
        <v>7156</v>
      </c>
      <c r="L13" s="55">
        <f t="shared" si="3"/>
        <v>1235</v>
      </c>
      <c r="M13" s="55">
        <f t="shared" si="3"/>
        <v>4237</v>
      </c>
      <c r="N13" s="55">
        <f t="shared" si="3"/>
        <v>1684</v>
      </c>
      <c r="O13" s="55">
        <f t="shared" si="3"/>
        <v>6871</v>
      </c>
      <c r="P13" s="55">
        <f t="shared" si="3"/>
        <v>4136</v>
      </c>
      <c r="Q13" s="55">
        <f t="shared" si="3"/>
        <v>2166</v>
      </c>
      <c r="R13" s="55">
        <f t="shared" si="3"/>
        <v>569</v>
      </c>
      <c r="S13" s="55">
        <f t="shared" si="3"/>
        <v>10756</v>
      </c>
      <c r="T13" s="55">
        <f t="shared" si="3"/>
        <v>6024</v>
      </c>
      <c r="U13" s="55">
        <f t="shared" si="3"/>
        <v>736</v>
      </c>
      <c r="V13" s="55">
        <f t="shared" si="3"/>
        <v>3996</v>
      </c>
      <c r="W13" s="56">
        <f t="shared" si="3"/>
        <v>21217</v>
      </c>
      <c r="X13" s="57"/>
    </row>
    <row r="14" spans="2:24" s="52" customFormat="1" ht="11.25">
      <c r="B14" s="53" t="s">
        <v>770</v>
      </c>
      <c r="C14" s="54">
        <f aca="true" t="shared" si="4" ref="C14:W14">SUM(C23,C42,C43,C44,C45,C46,C47,C48)</f>
        <v>180567</v>
      </c>
      <c r="D14" s="55">
        <f t="shared" si="4"/>
        <v>19763</v>
      </c>
      <c r="E14" s="55">
        <f t="shared" si="4"/>
        <v>19470</v>
      </c>
      <c r="F14" s="55">
        <f t="shared" si="4"/>
        <v>293</v>
      </c>
      <c r="G14" s="55">
        <f t="shared" si="4"/>
        <v>142880</v>
      </c>
      <c r="H14" s="55">
        <f t="shared" si="4"/>
        <v>107505</v>
      </c>
      <c r="I14" s="55">
        <f t="shared" si="4"/>
        <v>35375</v>
      </c>
      <c r="J14" s="55">
        <f t="shared" si="4"/>
        <v>381</v>
      </c>
      <c r="K14" s="55">
        <f t="shared" si="4"/>
        <v>4307</v>
      </c>
      <c r="L14" s="55">
        <f t="shared" si="4"/>
        <v>408</v>
      </c>
      <c r="M14" s="55">
        <f t="shared" si="4"/>
        <v>2926</v>
      </c>
      <c r="N14" s="55">
        <f t="shared" si="4"/>
        <v>973</v>
      </c>
      <c r="O14" s="55">
        <f t="shared" si="4"/>
        <v>2829</v>
      </c>
      <c r="P14" s="55">
        <f t="shared" si="4"/>
        <v>1491</v>
      </c>
      <c r="Q14" s="55">
        <f t="shared" si="4"/>
        <v>924</v>
      </c>
      <c r="R14" s="55">
        <f t="shared" si="4"/>
        <v>414</v>
      </c>
      <c r="S14" s="55">
        <f t="shared" si="4"/>
        <v>1825</v>
      </c>
      <c r="T14" s="55">
        <f t="shared" si="4"/>
        <v>1260</v>
      </c>
      <c r="U14" s="55">
        <f t="shared" si="4"/>
        <v>134</v>
      </c>
      <c r="V14" s="55">
        <f t="shared" si="4"/>
        <v>431</v>
      </c>
      <c r="W14" s="56">
        <f t="shared" si="4"/>
        <v>8582</v>
      </c>
      <c r="X14" s="57"/>
    </row>
    <row r="15" spans="2:24" s="52" customFormat="1" ht="11.25">
      <c r="B15" s="53" t="s">
        <v>771</v>
      </c>
      <c r="C15" s="54">
        <f aca="true" t="shared" si="5" ref="C15:W15">SUM(C19,C28,C32,C50,C51,C52,C53,C54)</f>
        <v>249761</v>
      </c>
      <c r="D15" s="55">
        <f t="shared" si="5"/>
        <v>28897</v>
      </c>
      <c r="E15" s="55">
        <f t="shared" si="5"/>
        <v>28800</v>
      </c>
      <c r="F15" s="55">
        <f t="shared" si="5"/>
        <v>97</v>
      </c>
      <c r="G15" s="55">
        <f t="shared" si="5"/>
        <v>192033</v>
      </c>
      <c r="H15" s="55">
        <f t="shared" si="5"/>
        <v>79673</v>
      </c>
      <c r="I15" s="55">
        <f t="shared" si="5"/>
        <v>112360</v>
      </c>
      <c r="J15" s="55">
        <f t="shared" si="5"/>
        <v>863</v>
      </c>
      <c r="K15" s="55">
        <f t="shared" si="5"/>
        <v>5307</v>
      </c>
      <c r="L15" s="55">
        <f t="shared" si="5"/>
        <v>807</v>
      </c>
      <c r="M15" s="55">
        <f t="shared" si="5"/>
        <v>3089</v>
      </c>
      <c r="N15" s="55">
        <f t="shared" si="5"/>
        <v>1411</v>
      </c>
      <c r="O15" s="55">
        <f t="shared" si="5"/>
        <v>4991</v>
      </c>
      <c r="P15" s="55">
        <f t="shared" si="5"/>
        <v>3158</v>
      </c>
      <c r="Q15" s="55">
        <f t="shared" si="5"/>
        <v>1458</v>
      </c>
      <c r="R15" s="55">
        <f t="shared" si="5"/>
        <v>375</v>
      </c>
      <c r="S15" s="55">
        <f t="shared" si="5"/>
        <v>5602</v>
      </c>
      <c r="T15" s="55">
        <f t="shared" si="5"/>
        <v>3565</v>
      </c>
      <c r="U15" s="55">
        <f t="shared" si="5"/>
        <v>580</v>
      </c>
      <c r="V15" s="55">
        <f t="shared" si="5"/>
        <v>1457</v>
      </c>
      <c r="W15" s="56">
        <f t="shared" si="5"/>
        <v>12068</v>
      </c>
      <c r="X15" s="57"/>
    </row>
    <row r="16" spans="2:24" s="52" customFormat="1" ht="11.25">
      <c r="B16" s="53" t="s">
        <v>772</v>
      </c>
      <c r="C16" s="54">
        <f aca="true" t="shared" si="6" ref="C16:W16">SUM(C20,C21,C56,C57,C58,C59,C60,C61,C62,C63,C64,C65,C66,C67)</f>
        <v>240320</v>
      </c>
      <c r="D16" s="55">
        <f t="shared" si="6"/>
        <v>45504</v>
      </c>
      <c r="E16" s="55">
        <f t="shared" si="6"/>
        <v>45335</v>
      </c>
      <c r="F16" s="55">
        <f t="shared" si="6"/>
        <v>169</v>
      </c>
      <c r="G16" s="55">
        <f t="shared" si="6"/>
        <v>162174</v>
      </c>
      <c r="H16" s="55">
        <f t="shared" si="6"/>
        <v>93569</v>
      </c>
      <c r="I16" s="55">
        <f t="shared" si="6"/>
        <v>68605</v>
      </c>
      <c r="J16" s="55">
        <f t="shared" si="6"/>
        <v>118</v>
      </c>
      <c r="K16" s="55">
        <f t="shared" si="6"/>
        <v>7876</v>
      </c>
      <c r="L16" s="55">
        <f t="shared" si="6"/>
        <v>648</v>
      </c>
      <c r="M16" s="55">
        <f t="shared" si="6"/>
        <v>4675</v>
      </c>
      <c r="N16" s="55">
        <f t="shared" si="6"/>
        <v>2553</v>
      </c>
      <c r="O16" s="55">
        <f t="shared" si="6"/>
        <v>6234</v>
      </c>
      <c r="P16" s="55">
        <f t="shared" si="6"/>
        <v>3323</v>
      </c>
      <c r="Q16" s="55">
        <f t="shared" si="6"/>
        <v>2388</v>
      </c>
      <c r="R16" s="55">
        <f t="shared" si="6"/>
        <v>523</v>
      </c>
      <c r="S16" s="55">
        <f t="shared" si="6"/>
        <v>7084</v>
      </c>
      <c r="T16" s="55">
        <f t="shared" si="6"/>
        <v>4673</v>
      </c>
      <c r="U16" s="55">
        <f t="shared" si="6"/>
        <v>499</v>
      </c>
      <c r="V16" s="55">
        <f t="shared" si="6"/>
        <v>1912</v>
      </c>
      <c r="W16" s="56">
        <f t="shared" si="6"/>
        <v>11330</v>
      </c>
      <c r="X16" s="57"/>
    </row>
    <row r="17" spans="2:24" ht="13.5">
      <c r="B17" s="58"/>
      <c r="C17" s="59"/>
      <c r="D17" s="60"/>
      <c r="E17" s="60"/>
      <c r="F17" s="60"/>
      <c r="G17" s="60"/>
      <c r="H17" s="60"/>
      <c r="I17" s="60"/>
      <c r="J17" s="60"/>
      <c r="K17" s="60"/>
      <c r="L17" s="60"/>
      <c r="M17" s="60"/>
      <c r="N17" s="60"/>
      <c r="O17" s="60"/>
      <c r="P17" s="60"/>
      <c r="Q17" s="60"/>
      <c r="R17" s="60"/>
      <c r="S17" s="60"/>
      <c r="T17" s="60"/>
      <c r="U17" s="60"/>
      <c r="V17" s="60"/>
      <c r="W17" s="61"/>
      <c r="X17" s="19"/>
    </row>
    <row r="18" spans="2:24" ht="13.5">
      <c r="B18" s="31" t="s">
        <v>773</v>
      </c>
      <c r="C18" s="59">
        <f>SUM(D18,G18,J18,K18,O18,S18,W18)</f>
        <v>38158</v>
      </c>
      <c r="D18" s="62">
        <v>6790</v>
      </c>
      <c r="E18" s="63">
        <v>6790</v>
      </c>
      <c r="F18" s="63">
        <v>0</v>
      </c>
      <c r="G18" s="62">
        <v>21424</v>
      </c>
      <c r="H18" s="63">
        <v>8578</v>
      </c>
      <c r="I18" s="63">
        <f>G18-H18</f>
        <v>12846</v>
      </c>
      <c r="J18" s="64">
        <v>0</v>
      </c>
      <c r="K18" s="62">
        <v>889</v>
      </c>
      <c r="L18" s="63">
        <v>76</v>
      </c>
      <c r="M18" s="63">
        <v>497</v>
      </c>
      <c r="N18" s="63">
        <f>K18-L18-M18</f>
        <v>316</v>
      </c>
      <c r="O18" s="62">
        <v>1547</v>
      </c>
      <c r="P18" s="63">
        <v>1092</v>
      </c>
      <c r="Q18" s="63">
        <v>347</v>
      </c>
      <c r="R18" s="63">
        <f>O18-P18-Q18</f>
        <v>108</v>
      </c>
      <c r="S18" s="62">
        <v>4009</v>
      </c>
      <c r="T18" s="63">
        <v>2025</v>
      </c>
      <c r="U18" s="63">
        <v>224</v>
      </c>
      <c r="V18" s="63">
        <f>S18-T18-U18</f>
        <v>1760</v>
      </c>
      <c r="W18" s="65">
        <v>3499</v>
      </c>
      <c r="X18" s="19"/>
    </row>
    <row r="19" spans="2:24" ht="13.5">
      <c r="B19" s="31" t="s">
        <v>774</v>
      </c>
      <c r="C19" s="59">
        <f>SUM(D19,G19,J19,K19,O19,S19,W19)</f>
        <v>54889</v>
      </c>
      <c r="D19" s="62">
        <v>5280</v>
      </c>
      <c r="E19" s="63">
        <v>5280</v>
      </c>
      <c r="F19" s="63">
        <v>0</v>
      </c>
      <c r="G19" s="62">
        <v>42387</v>
      </c>
      <c r="H19" s="63">
        <v>10227</v>
      </c>
      <c r="I19" s="63">
        <f>G19-H19</f>
        <v>32160</v>
      </c>
      <c r="J19" s="64">
        <v>124</v>
      </c>
      <c r="K19" s="62">
        <v>1321</v>
      </c>
      <c r="L19" s="63">
        <v>217</v>
      </c>
      <c r="M19" s="63">
        <v>842</v>
      </c>
      <c r="N19" s="63">
        <f>K19-L19-M19</f>
        <v>262</v>
      </c>
      <c r="O19" s="62">
        <v>1108</v>
      </c>
      <c r="P19" s="63">
        <v>755</v>
      </c>
      <c r="Q19" s="63">
        <v>274</v>
      </c>
      <c r="R19" s="63">
        <f>O19-P19-Q19</f>
        <v>79</v>
      </c>
      <c r="S19" s="62">
        <v>1840</v>
      </c>
      <c r="T19" s="63">
        <v>1086</v>
      </c>
      <c r="U19" s="63">
        <v>273</v>
      </c>
      <c r="V19" s="63">
        <f>S19-T19-U19</f>
        <v>481</v>
      </c>
      <c r="W19" s="65">
        <v>2829</v>
      </c>
      <c r="X19" s="19"/>
    </row>
    <row r="20" spans="2:24" ht="13.5">
      <c r="B20" s="31" t="s">
        <v>775</v>
      </c>
      <c r="C20" s="59">
        <f>SUM(D20,G20,J20,K20,O20,S20,W20)</f>
        <v>23483</v>
      </c>
      <c r="D20" s="62">
        <v>7070</v>
      </c>
      <c r="E20" s="63">
        <v>7070</v>
      </c>
      <c r="F20" s="63">
        <v>0</v>
      </c>
      <c r="G20" s="62">
        <v>10288</v>
      </c>
      <c r="H20" s="63">
        <v>532</v>
      </c>
      <c r="I20" s="63">
        <f>G20-H20</f>
        <v>9756</v>
      </c>
      <c r="J20" s="64">
        <v>0</v>
      </c>
      <c r="K20" s="62">
        <v>833</v>
      </c>
      <c r="L20" s="63">
        <v>50</v>
      </c>
      <c r="M20" s="63">
        <v>321</v>
      </c>
      <c r="N20" s="63">
        <f>K20-L20-M20</f>
        <v>462</v>
      </c>
      <c r="O20" s="62">
        <v>1013</v>
      </c>
      <c r="P20" s="63">
        <v>649</v>
      </c>
      <c r="Q20" s="63">
        <v>315</v>
      </c>
      <c r="R20" s="63">
        <f>O20-P20-Q20</f>
        <v>49</v>
      </c>
      <c r="S20" s="62">
        <v>1964</v>
      </c>
      <c r="T20" s="63">
        <v>1549</v>
      </c>
      <c r="U20" s="63">
        <v>108</v>
      </c>
      <c r="V20" s="63">
        <f>S20-T20-U20</f>
        <v>307</v>
      </c>
      <c r="W20" s="65">
        <v>2315</v>
      </c>
      <c r="X20" s="19"/>
    </row>
    <row r="21" spans="2:24" ht="13.5">
      <c r="B21" s="31" t="s">
        <v>776</v>
      </c>
      <c r="C21" s="59">
        <f>SUM(D21,G21,J21,K21,O21,S21,W21)</f>
        <v>17500</v>
      </c>
      <c r="D21" s="62">
        <v>8580</v>
      </c>
      <c r="E21" s="63">
        <v>8580</v>
      </c>
      <c r="F21" s="63">
        <v>0</v>
      </c>
      <c r="G21" s="62">
        <v>2592</v>
      </c>
      <c r="H21" s="63">
        <v>618</v>
      </c>
      <c r="I21" s="63">
        <f>G21-H21</f>
        <v>1974</v>
      </c>
      <c r="J21" s="64">
        <v>2</v>
      </c>
      <c r="K21" s="62">
        <v>1365</v>
      </c>
      <c r="L21" s="63">
        <v>29</v>
      </c>
      <c r="M21" s="63">
        <v>905</v>
      </c>
      <c r="N21" s="63">
        <f>K21-L21-M21</f>
        <v>431</v>
      </c>
      <c r="O21" s="62">
        <v>1075</v>
      </c>
      <c r="P21" s="63">
        <v>609</v>
      </c>
      <c r="Q21" s="63">
        <v>460</v>
      </c>
      <c r="R21" s="63">
        <f>O21-P21-Q21</f>
        <v>6</v>
      </c>
      <c r="S21" s="62">
        <v>1968</v>
      </c>
      <c r="T21" s="63">
        <v>1027</v>
      </c>
      <c r="U21" s="63">
        <v>265</v>
      </c>
      <c r="V21" s="63">
        <f>S21-T21-U21</f>
        <v>676</v>
      </c>
      <c r="W21" s="65">
        <v>1918</v>
      </c>
      <c r="X21" s="19"/>
    </row>
    <row r="22" spans="2:24" ht="13.5">
      <c r="B22" s="31"/>
      <c r="C22" s="59"/>
      <c r="D22" s="62"/>
      <c r="E22" s="63"/>
      <c r="F22" s="63"/>
      <c r="G22" s="62"/>
      <c r="H22" s="63"/>
      <c r="I22" s="63"/>
      <c r="J22" s="64"/>
      <c r="K22" s="62"/>
      <c r="L22" s="63"/>
      <c r="M22" s="63"/>
      <c r="N22" s="63"/>
      <c r="O22" s="62"/>
      <c r="P22" s="63"/>
      <c r="Q22" s="63"/>
      <c r="R22" s="63"/>
      <c r="S22" s="62"/>
      <c r="T22" s="63"/>
      <c r="U22" s="63"/>
      <c r="V22" s="63"/>
      <c r="W22" s="65"/>
      <c r="X22" s="19"/>
    </row>
    <row r="23" spans="2:24" ht="13.5">
      <c r="B23" s="31" t="s">
        <v>777</v>
      </c>
      <c r="C23" s="59">
        <f>SUM(D23,G23,J23,K23,O23,S23,W23)</f>
        <v>22419</v>
      </c>
      <c r="D23" s="62">
        <v>5797</v>
      </c>
      <c r="E23" s="63">
        <v>5680</v>
      </c>
      <c r="F23" s="63">
        <v>117</v>
      </c>
      <c r="G23" s="62">
        <v>12584</v>
      </c>
      <c r="H23" s="63">
        <v>7977</v>
      </c>
      <c r="I23" s="63">
        <f>G23-H23</f>
        <v>4607</v>
      </c>
      <c r="J23" s="64">
        <v>46</v>
      </c>
      <c r="K23" s="62">
        <v>695</v>
      </c>
      <c r="L23" s="63">
        <v>41</v>
      </c>
      <c r="M23" s="63">
        <v>356</v>
      </c>
      <c r="N23" s="63">
        <f>K23-L23-M23</f>
        <v>298</v>
      </c>
      <c r="O23" s="62">
        <v>601</v>
      </c>
      <c r="P23" s="63">
        <v>308</v>
      </c>
      <c r="Q23" s="63">
        <v>266</v>
      </c>
      <c r="R23" s="63">
        <f>O23-P23-Q23</f>
        <v>27</v>
      </c>
      <c r="S23" s="62">
        <v>768</v>
      </c>
      <c r="T23" s="63">
        <v>447</v>
      </c>
      <c r="U23" s="63">
        <v>82</v>
      </c>
      <c r="V23" s="63">
        <f>S23-T23-U23</f>
        <v>239</v>
      </c>
      <c r="W23" s="65">
        <v>1928</v>
      </c>
      <c r="X23" s="19"/>
    </row>
    <row r="24" spans="2:24" ht="13.5">
      <c r="B24" s="31" t="s">
        <v>778</v>
      </c>
      <c r="C24" s="59">
        <f>SUM(D24,G24,J24,K24,O24,S24,W24)</f>
        <v>14000</v>
      </c>
      <c r="D24" s="62">
        <v>3360</v>
      </c>
      <c r="E24" s="63">
        <v>3360</v>
      </c>
      <c r="F24" s="63">
        <v>0</v>
      </c>
      <c r="G24" s="62">
        <v>7064</v>
      </c>
      <c r="H24" s="63">
        <v>2354</v>
      </c>
      <c r="I24" s="63">
        <f>G24-H24</f>
        <v>4710</v>
      </c>
      <c r="J24" s="64">
        <v>30</v>
      </c>
      <c r="K24" s="62">
        <v>636</v>
      </c>
      <c r="L24" s="63">
        <v>13</v>
      </c>
      <c r="M24" s="63">
        <v>493</v>
      </c>
      <c r="N24" s="63">
        <f>K24-L24-M24</f>
        <v>130</v>
      </c>
      <c r="O24" s="62">
        <v>473</v>
      </c>
      <c r="P24" s="63">
        <v>314</v>
      </c>
      <c r="Q24" s="63">
        <v>145</v>
      </c>
      <c r="R24" s="63">
        <f>O24-P24-Q24</f>
        <v>14</v>
      </c>
      <c r="S24" s="62">
        <v>804</v>
      </c>
      <c r="T24" s="63">
        <v>496</v>
      </c>
      <c r="U24" s="63">
        <v>66</v>
      </c>
      <c r="V24" s="63">
        <f>S24-T24-U24</f>
        <v>242</v>
      </c>
      <c r="W24" s="65">
        <v>1633</v>
      </c>
      <c r="X24" s="19"/>
    </row>
    <row r="25" spans="2:24" ht="13.5">
      <c r="B25" s="31" t="s">
        <v>779</v>
      </c>
      <c r="C25" s="59">
        <f>SUM(D25,G25,J25,K25,O25,S25,W25)</f>
        <v>24100</v>
      </c>
      <c r="D25" s="62">
        <v>2856</v>
      </c>
      <c r="E25" s="63">
        <v>2850</v>
      </c>
      <c r="F25" s="63">
        <v>6</v>
      </c>
      <c r="G25" s="62">
        <v>16819</v>
      </c>
      <c r="H25" s="63">
        <v>5113</v>
      </c>
      <c r="I25" s="63">
        <f>G25-H25</f>
        <v>11706</v>
      </c>
      <c r="J25" s="64">
        <v>0</v>
      </c>
      <c r="K25" s="62">
        <v>389</v>
      </c>
      <c r="L25" s="63">
        <v>65</v>
      </c>
      <c r="M25" s="63">
        <v>230</v>
      </c>
      <c r="N25" s="63">
        <f>K25-L25-M25</f>
        <v>94</v>
      </c>
      <c r="O25" s="62">
        <v>540</v>
      </c>
      <c r="P25" s="63">
        <v>337</v>
      </c>
      <c r="Q25" s="63">
        <v>159</v>
      </c>
      <c r="R25" s="63">
        <f>O25-P25-Q25</f>
        <v>44</v>
      </c>
      <c r="S25" s="62">
        <v>694</v>
      </c>
      <c r="T25" s="63">
        <v>358</v>
      </c>
      <c r="U25" s="63">
        <v>38</v>
      </c>
      <c r="V25" s="63">
        <f>S25-T25-U25</f>
        <v>298</v>
      </c>
      <c r="W25" s="65">
        <v>2802</v>
      </c>
      <c r="X25" s="19"/>
    </row>
    <row r="26" spans="2:24" ht="13.5">
      <c r="B26" s="31" t="s">
        <v>780</v>
      </c>
      <c r="C26" s="59">
        <f>SUM(D26,G26,J26,K26,O26,S26,W26)</f>
        <v>19646</v>
      </c>
      <c r="D26" s="62">
        <v>4800</v>
      </c>
      <c r="E26" s="63">
        <v>4800</v>
      </c>
      <c r="F26" s="63">
        <v>0</v>
      </c>
      <c r="G26" s="62">
        <v>11361</v>
      </c>
      <c r="H26" s="63">
        <v>4794</v>
      </c>
      <c r="I26" s="63">
        <f>G26-H26</f>
        <v>6567</v>
      </c>
      <c r="J26" s="64">
        <v>21</v>
      </c>
      <c r="K26" s="62">
        <v>522</v>
      </c>
      <c r="L26" s="63">
        <v>97</v>
      </c>
      <c r="M26" s="63">
        <v>229</v>
      </c>
      <c r="N26" s="63">
        <f>K26-L26-M26</f>
        <v>196</v>
      </c>
      <c r="O26" s="62">
        <v>610</v>
      </c>
      <c r="P26" s="63">
        <v>292</v>
      </c>
      <c r="Q26" s="63">
        <v>275</v>
      </c>
      <c r="R26" s="63">
        <f>O26-P26-Q26</f>
        <v>43</v>
      </c>
      <c r="S26" s="62">
        <v>685</v>
      </c>
      <c r="T26" s="63">
        <v>422</v>
      </c>
      <c r="U26" s="63">
        <v>42</v>
      </c>
      <c r="V26" s="63">
        <f>S26-T26-U26</f>
        <v>221</v>
      </c>
      <c r="W26" s="65">
        <v>1647</v>
      </c>
      <c r="X26" s="19"/>
    </row>
    <row r="27" spans="2:24" ht="13.5">
      <c r="B27" s="31"/>
      <c r="C27" s="59"/>
      <c r="D27" s="62"/>
      <c r="E27" s="63"/>
      <c r="F27" s="63"/>
      <c r="G27" s="62"/>
      <c r="H27" s="63"/>
      <c r="I27" s="63"/>
      <c r="J27" s="64"/>
      <c r="K27" s="62"/>
      <c r="L27" s="63"/>
      <c r="M27" s="63"/>
      <c r="N27" s="63"/>
      <c r="O27" s="62"/>
      <c r="P27" s="63"/>
      <c r="Q27" s="63"/>
      <c r="R27" s="63"/>
      <c r="S27" s="62"/>
      <c r="T27" s="63"/>
      <c r="U27" s="63"/>
      <c r="V27" s="63"/>
      <c r="W27" s="65"/>
      <c r="X27" s="19"/>
    </row>
    <row r="28" spans="2:24" s="66" customFormat="1" ht="13.5">
      <c r="B28" s="67" t="s">
        <v>781</v>
      </c>
      <c r="C28" s="68">
        <f>SUM(D28,G28,J28,K28,O28,S28,W28)</f>
        <v>21525</v>
      </c>
      <c r="D28" s="69">
        <v>3550</v>
      </c>
      <c r="E28" s="63">
        <v>3550</v>
      </c>
      <c r="F28" s="63">
        <v>0</v>
      </c>
      <c r="G28" s="69">
        <v>14670</v>
      </c>
      <c r="H28" s="63">
        <v>9167</v>
      </c>
      <c r="I28" s="63">
        <f>G28-H28</f>
        <v>5503</v>
      </c>
      <c r="J28" s="64">
        <v>195</v>
      </c>
      <c r="K28" s="69">
        <v>778</v>
      </c>
      <c r="L28" s="63">
        <v>100</v>
      </c>
      <c r="M28" s="63">
        <v>472</v>
      </c>
      <c r="N28" s="63">
        <f>K28-L28-M28</f>
        <v>206</v>
      </c>
      <c r="O28" s="69">
        <v>625</v>
      </c>
      <c r="P28" s="63">
        <v>349</v>
      </c>
      <c r="Q28" s="63">
        <v>248</v>
      </c>
      <c r="R28" s="63">
        <f>O28-P28-Q28</f>
        <v>28</v>
      </c>
      <c r="S28" s="69">
        <v>752</v>
      </c>
      <c r="T28" s="63">
        <v>500</v>
      </c>
      <c r="U28" s="63">
        <v>61</v>
      </c>
      <c r="V28" s="63">
        <f>S28-T28-U28</f>
        <v>191</v>
      </c>
      <c r="W28" s="65">
        <v>955</v>
      </c>
      <c r="X28" s="70"/>
    </row>
    <row r="29" spans="2:24" s="66" customFormat="1" ht="13.5">
      <c r="B29" s="67" t="s">
        <v>782</v>
      </c>
      <c r="C29" s="68">
        <f>SUM(D29,G29,J29,K29,O29,S29,W29)</f>
        <v>11320</v>
      </c>
      <c r="D29" s="69">
        <v>4060</v>
      </c>
      <c r="E29" s="63">
        <v>4060</v>
      </c>
      <c r="F29" s="63">
        <v>0</v>
      </c>
      <c r="G29" s="69">
        <v>3761</v>
      </c>
      <c r="H29" s="63">
        <v>213</v>
      </c>
      <c r="I29" s="63">
        <f>G29-H29</f>
        <v>3548</v>
      </c>
      <c r="J29" s="64">
        <v>0</v>
      </c>
      <c r="K29" s="69">
        <v>430</v>
      </c>
      <c r="L29" s="63">
        <v>41</v>
      </c>
      <c r="M29" s="63">
        <v>241</v>
      </c>
      <c r="N29" s="63">
        <f>K29-L29-M29</f>
        <v>148</v>
      </c>
      <c r="O29" s="69">
        <v>586</v>
      </c>
      <c r="P29" s="63">
        <v>338</v>
      </c>
      <c r="Q29" s="63">
        <v>229</v>
      </c>
      <c r="R29" s="63">
        <f>O29-P29-Q29</f>
        <v>19</v>
      </c>
      <c r="S29" s="69">
        <v>1248</v>
      </c>
      <c r="T29" s="63">
        <v>632</v>
      </c>
      <c r="U29" s="63">
        <v>109</v>
      </c>
      <c r="V29" s="63">
        <f>S29-T29-U29</f>
        <v>507</v>
      </c>
      <c r="W29" s="65">
        <v>1235</v>
      </c>
      <c r="X29" s="70"/>
    </row>
    <row r="30" spans="2:24" s="66" customFormat="1" ht="13.5">
      <c r="B30" s="67" t="s">
        <v>783</v>
      </c>
      <c r="C30" s="68">
        <f>SUM(D30,G30,J30,K30,O30,S30,W30)</f>
        <v>20584</v>
      </c>
      <c r="D30" s="69">
        <v>3900</v>
      </c>
      <c r="E30" s="63">
        <v>3900</v>
      </c>
      <c r="F30" s="63">
        <v>0</v>
      </c>
      <c r="G30" s="69">
        <v>13363</v>
      </c>
      <c r="H30" s="63">
        <v>3089</v>
      </c>
      <c r="I30" s="63">
        <f>G30-H30</f>
        <v>10274</v>
      </c>
      <c r="J30" s="64">
        <v>0</v>
      </c>
      <c r="K30" s="69">
        <v>404</v>
      </c>
      <c r="L30" s="63">
        <v>55</v>
      </c>
      <c r="M30" s="63">
        <v>229</v>
      </c>
      <c r="N30" s="63">
        <f>K30-L30-M30</f>
        <v>120</v>
      </c>
      <c r="O30" s="69">
        <v>517</v>
      </c>
      <c r="P30" s="63">
        <v>280</v>
      </c>
      <c r="Q30" s="63">
        <v>181</v>
      </c>
      <c r="R30" s="63">
        <f>O30-P30-Q30</f>
        <v>56</v>
      </c>
      <c r="S30" s="69">
        <v>984</v>
      </c>
      <c r="T30" s="63">
        <v>546</v>
      </c>
      <c r="U30" s="63">
        <v>137</v>
      </c>
      <c r="V30" s="63">
        <f>S30-T30-U30</f>
        <v>301</v>
      </c>
      <c r="W30" s="65">
        <v>1416</v>
      </c>
      <c r="X30" s="70"/>
    </row>
    <row r="31" spans="2:24" s="66" customFormat="1" ht="13.5">
      <c r="B31" s="67" t="s">
        <v>784</v>
      </c>
      <c r="C31" s="68">
        <f>SUM(D31,G31,J31,K31,O31,S31,W31)</f>
        <v>37496</v>
      </c>
      <c r="D31" s="69">
        <v>6050</v>
      </c>
      <c r="E31" s="63">
        <v>6050</v>
      </c>
      <c r="F31" s="63">
        <v>0</v>
      </c>
      <c r="G31" s="69">
        <v>26595</v>
      </c>
      <c r="H31" s="63">
        <v>16381</v>
      </c>
      <c r="I31" s="63">
        <f>G31-H31</f>
        <v>10214</v>
      </c>
      <c r="J31" s="64">
        <v>1</v>
      </c>
      <c r="K31" s="69">
        <v>878</v>
      </c>
      <c r="L31" s="63">
        <v>179</v>
      </c>
      <c r="M31" s="63">
        <v>461</v>
      </c>
      <c r="N31" s="63">
        <v>238</v>
      </c>
      <c r="O31" s="69">
        <v>505</v>
      </c>
      <c r="P31" s="63">
        <v>179</v>
      </c>
      <c r="Q31" s="63">
        <v>258</v>
      </c>
      <c r="R31" s="63">
        <f>O31-P31-Q31</f>
        <v>68</v>
      </c>
      <c r="S31" s="69">
        <v>522</v>
      </c>
      <c r="T31" s="63">
        <v>300</v>
      </c>
      <c r="U31" s="63">
        <v>20</v>
      </c>
      <c r="V31" s="63">
        <f>S31-T31-U31</f>
        <v>202</v>
      </c>
      <c r="W31" s="65">
        <v>2945</v>
      </c>
      <c r="X31" s="70"/>
    </row>
    <row r="32" spans="2:24" s="66" customFormat="1" ht="13.5">
      <c r="B32" s="67" t="s">
        <v>785</v>
      </c>
      <c r="C32" s="68">
        <f>SUM(D32,G32,J32,K32,O32,S32,W32)</f>
        <v>16012</v>
      </c>
      <c r="D32" s="69">
        <v>3500</v>
      </c>
      <c r="E32" s="63">
        <v>3500</v>
      </c>
      <c r="F32" s="63">
        <v>0</v>
      </c>
      <c r="G32" s="69">
        <v>9564</v>
      </c>
      <c r="H32" s="63">
        <v>400</v>
      </c>
      <c r="I32" s="63">
        <f>G32-H32</f>
        <v>9164</v>
      </c>
      <c r="J32" s="64">
        <v>0</v>
      </c>
      <c r="K32" s="69">
        <v>382</v>
      </c>
      <c r="L32" s="63">
        <v>54</v>
      </c>
      <c r="M32" s="63">
        <v>187</v>
      </c>
      <c r="N32" s="63">
        <f>K32-L32-M32</f>
        <v>141</v>
      </c>
      <c r="O32" s="69">
        <v>495</v>
      </c>
      <c r="P32" s="63">
        <v>321</v>
      </c>
      <c r="Q32" s="63">
        <v>155</v>
      </c>
      <c r="R32" s="63">
        <f>O32-P32-Q32</f>
        <v>19</v>
      </c>
      <c r="S32" s="69">
        <v>693</v>
      </c>
      <c r="T32" s="63">
        <v>487</v>
      </c>
      <c r="U32" s="63">
        <v>46</v>
      </c>
      <c r="V32" s="63">
        <f>S32-T32-U32</f>
        <v>160</v>
      </c>
      <c r="W32" s="65">
        <v>1378</v>
      </c>
      <c r="X32" s="70"/>
    </row>
    <row r="33" spans="2:24" s="66" customFormat="1" ht="13.5">
      <c r="B33" s="67"/>
      <c r="C33" s="68"/>
      <c r="D33" s="69"/>
      <c r="E33" s="63"/>
      <c r="F33" s="63"/>
      <c r="G33" s="69"/>
      <c r="H33" s="63"/>
      <c r="I33" s="63"/>
      <c r="J33" s="64"/>
      <c r="K33" s="69"/>
      <c r="L33" s="63"/>
      <c r="M33" s="63"/>
      <c r="N33" s="63"/>
      <c r="O33" s="69"/>
      <c r="P33" s="63"/>
      <c r="Q33" s="63"/>
      <c r="R33" s="63"/>
      <c r="S33" s="69"/>
      <c r="T33" s="63"/>
      <c r="U33" s="63"/>
      <c r="V33" s="63"/>
      <c r="W33" s="65"/>
      <c r="X33" s="70"/>
    </row>
    <row r="34" spans="2:24" s="66" customFormat="1" ht="13.5">
      <c r="B34" s="67" t="s">
        <v>786</v>
      </c>
      <c r="C34" s="68">
        <f aca="true" t="shared" si="7" ref="C34:C40">SUM(D34,G34,J34,K34,O34,S34,W34)</f>
        <v>6095</v>
      </c>
      <c r="D34" s="69">
        <v>1203</v>
      </c>
      <c r="E34" s="63">
        <v>1170</v>
      </c>
      <c r="F34" s="63">
        <v>33</v>
      </c>
      <c r="G34" s="69">
        <v>3327</v>
      </c>
      <c r="H34" s="63">
        <v>261</v>
      </c>
      <c r="I34" s="63">
        <f aca="true" t="shared" si="8" ref="I34:I40">G34-H34</f>
        <v>3066</v>
      </c>
      <c r="J34" s="64">
        <v>18</v>
      </c>
      <c r="K34" s="69">
        <v>193</v>
      </c>
      <c r="L34" s="63">
        <v>119</v>
      </c>
      <c r="M34" s="63">
        <v>29</v>
      </c>
      <c r="N34" s="63">
        <f aca="true" t="shared" si="9" ref="N34:N40">K34-L34-M34</f>
        <v>45</v>
      </c>
      <c r="O34" s="69">
        <v>222</v>
      </c>
      <c r="P34" s="63">
        <v>146</v>
      </c>
      <c r="Q34" s="63">
        <v>64</v>
      </c>
      <c r="R34" s="63">
        <f aca="true" t="shared" si="10" ref="R34:R40">O34-P34-Q34</f>
        <v>12</v>
      </c>
      <c r="S34" s="69">
        <v>270</v>
      </c>
      <c r="T34" s="63">
        <v>190</v>
      </c>
      <c r="U34" s="63">
        <v>14</v>
      </c>
      <c r="V34" s="63">
        <f aca="true" t="shared" si="11" ref="V34:V40">S34-T34-U34</f>
        <v>66</v>
      </c>
      <c r="W34" s="65">
        <v>862</v>
      </c>
      <c r="X34" s="70"/>
    </row>
    <row r="35" spans="2:24" s="66" customFormat="1" ht="13.5">
      <c r="B35" s="67" t="s">
        <v>787</v>
      </c>
      <c r="C35" s="68">
        <f t="shared" si="7"/>
        <v>3173</v>
      </c>
      <c r="D35" s="69">
        <v>1190</v>
      </c>
      <c r="E35" s="69">
        <v>1190</v>
      </c>
      <c r="F35" s="63">
        <v>0</v>
      </c>
      <c r="G35" s="69">
        <v>1002</v>
      </c>
      <c r="H35" s="63">
        <v>0</v>
      </c>
      <c r="I35" s="63">
        <f t="shared" si="8"/>
        <v>1002</v>
      </c>
      <c r="J35" s="64">
        <v>0</v>
      </c>
      <c r="K35" s="69">
        <v>192</v>
      </c>
      <c r="L35" s="63">
        <v>1</v>
      </c>
      <c r="M35" s="63">
        <v>134</v>
      </c>
      <c r="N35" s="63">
        <f t="shared" si="9"/>
        <v>57</v>
      </c>
      <c r="O35" s="69">
        <v>191</v>
      </c>
      <c r="P35" s="63">
        <v>114</v>
      </c>
      <c r="Q35" s="63">
        <v>77</v>
      </c>
      <c r="R35" s="63">
        <f t="shared" si="10"/>
        <v>0</v>
      </c>
      <c r="S35" s="69">
        <v>203</v>
      </c>
      <c r="T35" s="63">
        <v>156</v>
      </c>
      <c r="U35" s="63">
        <v>6</v>
      </c>
      <c r="V35" s="63">
        <f t="shared" si="11"/>
        <v>41</v>
      </c>
      <c r="W35" s="65">
        <v>395</v>
      </c>
      <c r="X35" s="70"/>
    </row>
    <row r="36" spans="2:24" s="66" customFormat="1" ht="13.5">
      <c r="B36" s="67" t="s">
        <v>788</v>
      </c>
      <c r="C36" s="68">
        <f t="shared" si="7"/>
        <v>5137</v>
      </c>
      <c r="D36" s="69">
        <v>2160</v>
      </c>
      <c r="E36" s="69">
        <v>2160</v>
      </c>
      <c r="F36" s="63">
        <v>0</v>
      </c>
      <c r="G36" s="69">
        <v>1405</v>
      </c>
      <c r="H36" s="63">
        <v>0</v>
      </c>
      <c r="I36" s="63">
        <f t="shared" si="8"/>
        <v>1405</v>
      </c>
      <c r="J36" s="64">
        <v>0</v>
      </c>
      <c r="K36" s="69">
        <v>553</v>
      </c>
      <c r="L36" s="63">
        <v>10</v>
      </c>
      <c r="M36" s="63">
        <v>435</v>
      </c>
      <c r="N36" s="63">
        <f t="shared" si="9"/>
        <v>108</v>
      </c>
      <c r="O36" s="69">
        <v>293</v>
      </c>
      <c r="P36" s="63">
        <v>153</v>
      </c>
      <c r="Q36" s="63">
        <v>118</v>
      </c>
      <c r="R36" s="63">
        <f t="shared" si="10"/>
        <v>22</v>
      </c>
      <c r="S36" s="69">
        <v>401</v>
      </c>
      <c r="T36" s="63">
        <v>267</v>
      </c>
      <c r="U36" s="63">
        <v>26</v>
      </c>
      <c r="V36" s="63">
        <f t="shared" si="11"/>
        <v>108</v>
      </c>
      <c r="W36" s="65">
        <v>325</v>
      </c>
      <c r="X36" s="70"/>
    </row>
    <row r="37" spans="2:24" s="66" customFormat="1" ht="13.5">
      <c r="B37" s="67" t="s">
        <v>789</v>
      </c>
      <c r="C37" s="68">
        <f t="shared" si="7"/>
        <v>39390</v>
      </c>
      <c r="D37" s="69">
        <v>765</v>
      </c>
      <c r="E37" s="69">
        <v>765</v>
      </c>
      <c r="F37" s="63">
        <v>0</v>
      </c>
      <c r="G37" s="69">
        <v>35800</v>
      </c>
      <c r="H37" s="63">
        <v>22522</v>
      </c>
      <c r="I37" s="63">
        <f t="shared" si="8"/>
        <v>13278</v>
      </c>
      <c r="J37" s="64">
        <v>81</v>
      </c>
      <c r="K37" s="69">
        <v>690</v>
      </c>
      <c r="L37" s="63">
        <v>384</v>
      </c>
      <c r="M37" s="63">
        <v>255</v>
      </c>
      <c r="N37" s="63">
        <f t="shared" si="9"/>
        <v>51</v>
      </c>
      <c r="O37" s="69">
        <v>492</v>
      </c>
      <c r="P37" s="63">
        <v>359</v>
      </c>
      <c r="Q37" s="63">
        <v>53</v>
      </c>
      <c r="R37" s="63">
        <f t="shared" si="10"/>
        <v>80</v>
      </c>
      <c r="S37" s="69">
        <v>212</v>
      </c>
      <c r="T37" s="63">
        <v>116</v>
      </c>
      <c r="U37" s="63">
        <v>11</v>
      </c>
      <c r="V37" s="63">
        <f t="shared" si="11"/>
        <v>85</v>
      </c>
      <c r="W37" s="65">
        <v>1350</v>
      </c>
      <c r="X37" s="70"/>
    </row>
    <row r="38" spans="2:24" s="66" customFormat="1" ht="13.5">
      <c r="B38" s="67" t="s">
        <v>790</v>
      </c>
      <c r="C38" s="68">
        <f t="shared" si="7"/>
        <v>19691</v>
      </c>
      <c r="D38" s="69">
        <v>1820</v>
      </c>
      <c r="E38" s="69">
        <v>1820</v>
      </c>
      <c r="F38" s="63">
        <v>0</v>
      </c>
      <c r="G38" s="69">
        <v>15056</v>
      </c>
      <c r="H38" s="63">
        <v>9170</v>
      </c>
      <c r="I38" s="63">
        <f t="shared" si="8"/>
        <v>5886</v>
      </c>
      <c r="J38" s="64">
        <v>2</v>
      </c>
      <c r="K38" s="69">
        <v>703</v>
      </c>
      <c r="L38" s="63">
        <v>141</v>
      </c>
      <c r="M38" s="63">
        <v>512</v>
      </c>
      <c r="N38" s="63">
        <f t="shared" si="9"/>
        <v>50</v>
      </c>
      <c r="O38" s="69">
        <v>373</v>
      </c>
      <c r="P38" s="63">
        <v>227</v>
      </c>
      <c r="Q38" s="63">
        <v>103</v>
      </c>
      <c r="R38" s="63">
        <f t="shared" si="10"/>
        <v>43</v>
      </c>
      <c r="S38" s="69">
        <v>255</v>
      </c>
      <c r="T38" s="63">
        <v>209</v>
      </c>
      <c r="U38" s="63">
        <v>11</v>
      </c>
      <c r="V38" s="63">
        <f t="shared" si="11"/>
        <v>35</v>
      </c>
      <c r="W38" s="65">
        <v>1482</v>
      </c>
      <c r="X38" s="70"/>
    </row>
    <row r="39" spans="2:24" s="66" customFormat="1" ht="13.5">
      <c r="B39" s="67" t="s">
        <v>791</v>
      </c>
      <c r="C39" s="68">
        <f t="shared" si="7"/>
        <v>15385</v>
      </c>
      <c r="D39" s="69">
        <v>1360</v>
      </c>
      <c r="E39" s="69">
        <v>1360</v>
      </c>
      <c r="F39" s="63">
        <v>0</v>
      </c>
      <c r="G39" s="69">
        <v>12218</v>
      </c>
      <c r="H39" s="63">
        <v>4385</v>
      </c>
      <c r="I39" s="63">
        <f t="shared" si="8"/>
        <v>7833</v>
      </c>
      <c r="J39" s="64">
        <v>0</v>
      </c>
      <c r="K39" s="69">
        <v>187</v>
      </c>
      <c r="L39" s="63">
        <v>24</v>
      </c>
      <c r="M39" s="63">
        <v>123</v>
      </c>
      <c r="N39" s="63">
        <f t="shared" si="9"/>
        <v>40</v>
      </c>
      <c r="O39" s="69">
        <v>276</v>
      </c>
      <c r="P39" s="63">
        <v>166</v>
      </c>
      <c r="Q39" s="63">
        <v>58</v>
      </c>
      <c r="R39" s="63">
        <f t="shared" si="10"/>
        <v>52</v>
      </c>
      <c r="S39" s="69">
        <v>264</v>
      </c>
      <c r="T39" s="63">
        <v>155</v>
      </c>
      <c r="U39" s="63">
        <v>18</v>
      </c>
      <c r="V39" s="63">
        <f t="shared" si="11"/>
        <v>91</v>
      </c>
      <c r="W39" s="65">
        <v>1080</v>
      </c>
      <c r="X39" s="70"/>
    </row>
    <row r="40" spans="2:24" s="66" customFormat="1" ht="13.5">
      <c r="B40" s="67" t="s">
        <v>792</v>
      </c>
      <c r="C40" s="68">
        <f t="shared" si="7"/>
        <v>7840</v>
      </c>
      <c r="D40" s="69">
        <v>2130</v>
      </c>
      <c r="E40" s="69">
        <v>2130</v>
      </c>
      <c r="F40" s="63">
        <v>0</v>
      </c>
      <c r="G40" s="69">
        <v>4222</v>
      </c>
      <c r="H40" s="63">
        <v>1363</v>
      </c>
      <c r="I40" s="63">
        <f t="shared" si="8"/>
        <v>2859</v>
      </c>
      <c r="J40" s="64">
        <v>1</v>
      </c>
      <c r="K40" s="69">
        <v>490</v>
      </c>
      <c r="L40" s="63">
        <v>30</v>
      </c>
      <c r="M40" s="63">
        <v>369</v>
      </c>
      <c r="N40" s="63">
        <f t="shared" si="9"/>
        <v>91</v>
      </c>
      <c r="O40" s="69">
        <v>246</v>
      </c>
      <c r="P40" s="63">
        <v>139</v>
      </c>
      <c r="Q40" s="63">
        <v>99</v>
      </c>
      <c r="R40" s="63">
        <f t="shared" si="10"/>
        <v>8</v>
      </c>
      <c r="S40" s="69">
        <v>205</v>
      </c>
      <c r="T40" s="63">
        <v>152</v>
      </c>
      <c r="U40" s="63">
        <v>14</v>
      </c>
      <c r="V40" s="63">
        <f t="shared" si="11"/>
        <v>39</v>
      </c>
      <c r="W40" s="65">
        <v>546</v>
      </c>
      <c r="X40" s="70"/>
    </row>
    <row r="41" spans="2:24" s="66" customFormat="1" ht="13.5">
      <c r="B41" s="67"/>
      <c r="C41" s="68"/>
      <c r="D41" s="69"/>
      <c r="E41" s="69"/>
      <c r="F41" s="63"/>
      <c r="G41" s="69"/>
      <c r="H41" s="63"/>
      <c r="I41" s="63"/>
      <c r="J41" s="64"/>
      <c r="K41" s="69"/>
      <c r="L41" s="63"/>
      <c r="M41" s="63"/>
      <c r="N41" s="63"/>
      <c r="O41" s="69"/>
      <c r="P41" s="63"/>
      <c r="Q41" s="63"/>
      <c r="R41" s="63"/>
      <c r="S41" s="69"/>
      <c r="T41" s="63"/>
      <c r="U41" s="63"/>
      <c r="V41" s="63"/>
      <c r="W41" s="65"/>
      <c r="X41" s="70"/>
    </row>
    <row r="42" spans="2:24" s="66" customFormat="1" ht="13.5">
      <c r="B42" s="67" t="s">
        <v>793</v>
      </c>
      <c r="C42" s="68">
        <f aca="true" t="shared" si="12" ref="C42:C48">SUM(D42,G42,J42,K42,O42,S42,W42)</f>
        <v>16154</v>
      </c>
      <c r="D42" s="69">
        <v>1760</v>
      </c>
      <c r="E42" s="69">
        <v>1760</v>
      </c>
      <c r="F42" s="63">
        <v>0</v>
      </c>
      <c r="G42" s="69">
        <v>12729</v>
      </c>
      <c r="H42" s="63">
        <v>6975</v>
      </c>
      <c r="I42" s="63">
        <f aca="true" t="shared" si="13" ref="I42:I48">G42-H42</f>
        <v>5754</v>
      </c>
      <c r="J42" s="64">
        <v>6</v>
      </c>
      <c r="K42" s="69">
        <v>422</v>
      </c>
      <c r="L42" s="63">
        <v>127</v>
      </c>
      <c r="M42" s="63">
        <v>189</v>
      </c>
      <c r="N42" s="63">
        <f aca="true" t="shared" si="14" ref="N42:N48">K42-L42-M42</f>
        <v>106</v>
      </c>
      <c r="O42" s="69">
        <v>331</v>
      </c>
      <c r="P42" s="63">
        <v>201</v>
      </c>
      <c r="Q42" s="63">
        <v>93</v>
      </c>
      <c r="R42" s="63">
        <f aca="true" t="shared" si="15" ref="R42:R48">O42-P42-Q42</f>
        <v>37</v>
      </c>
      <c r="S42" s="69">
        <v>159</v>
      </c>
      <c r="T42" s="63">
        <v>120</v>
      </c>
      <c r="U42" s="63">
        <v>10</v>
      </c>
      <c r="V42" s="63">
        <f aca="true" t="shared" si="16" ref="V42:V48">S42-T42-U42</f>
        <v>29</v>
      </c>
      <c r="W42" s="65">
        <v>747</v>
      </c>
      <c r="X42" s="70"/>
    </row>
    <row r="43" spans="2:24" s="66" customFormat="1" ht="13.5">
      <c r="B43" s="67" t="s">
        <v>794</v>
      </c>
      <c r="C43" s="68">
        <f t="shared" si="12"/>
        <v>33010</v>
      </c>
      <c r="D43" s="69">
        <v>2766</v>
      </c>
      <c r="E43" s="69">
        <v>2760</v>
      </c>
      <c r="F43" s="63">
        <v>6</v>
      </c>
      <c r="G43" s="69">
        <v>27841</v>
      </c>
      <c r="H43" s="63">
        <v>22352</v>
      </c>
      <c r="I43" s="63">
        <f t="shared" si="13"/>
        <v>5489</v>
      </c>
      <c r="J43" s="64">
        <v>33</v>
      </c>
      <c r="K43" s="69">
        <v>698</v>
      </c>
      <c r="L43" s="63">
        <v>11</v>
      </c>
      <c r="M43" s="63">
        <v>562</v>
      </c>
      <c r="N43" s="63">
        <f t="shared" si="14"/>
        <v>125</v>
      </c>
      <c r="O43" s="69">
        <v>380</v>
      </c>
      <c r="P43" s="63">
        <v>169</v>
      </c>
      <c r="Q43" s="63">
        <v>131</v>
      </c>
      <c r="R43" s="63">
        <f t="shared" si="15"/>
        <v>80</v>
      </c>
      <c r="S43" s="69">
        <v>223</v>
      </c>
      <c r="T43" s="63">
        <v>165</v>
      </c>
      <c r="U43" s="63">
        <v>7</v>
      </c>
      <c r="V43" s="63">
        <f t="shared" si="16"/>
        <v>51</v>
      </c>
      <c r="W43" s="65">
        <v>1069</v>
      </c>
      <c r="X43" s="70"/>
    </row>
    <row r="44" spans="2:24" s="66" customFormat="1" ht="13.5">
      <c r="B44" s="67" t="s">
        <v>795</v>
      </c>
      <c r="C44" s="68">
        <f t="shared" si="12"/>
        <v>11966</v>
      </c>
      <c r="D44" s="69">
        <v>1680</v>
      </c>
      <c r="E44" s="69">
        <v>1680</v>
      </c>
      <c r="F44" s="63">
        <v>0</v>
      </c>
      <c r="G44" s="69">
        <v>8397</v>
      </c>
      <c r="H44" s="63">
        <v>5011</v>
      </c>
      <c r="I44" s="63">
        <f t="shared" si="13"/>
        <v>3386</v>
      </c>
      <c r="J44" s="64">
        <v>24</v>
      </c>
      <c r="K44" s="69">
        <v>385</v>
      </c>
      <c r="L44" s="63">
        <v>3</v>
      </c>
      <c r="M44" s="63">
        <v>287</v>
      </c>
      <c r="N44" s="63">
        <f t="shared" si="14"/>
        <v>95</v>
      </c>
      <c r="O44" s="69">
        <v>247</v>
      </c>
      <c r="P44" s="63">
        <v>133</v>
      </c>
      <c r="Q44" s="63">
        <v>100</v>
      </c>
      <c r="R44" s="63">
        <f t="shared" si="15"/>
        <v>14</v>
      </c>
      <c r="S44" s="69">
        <v>126</v>
      </c>
      <c r="T44" s="63">
        <v>100</v>
      </c>
      <c r="U44" s="63">
        <v>9</v>
      </c>
      <c r="V44" s="63">
        <f t="shared" si="16"/>
        <v>17</v>
      </c>
      <c r="W44" s="65">
        <v>1107</v>
      </c>
      <c r="X44" s="70"/>
    </row>
    <row r="45" spans="2:24" s="66" customFormat="1" ht="13.5">
      <c r="B45" s="67" t="s">
        <v>796</v>
      </c>
      <c r="C45" s="68">
        <f t="shared" si="12"/>
        <v>37462</v>
      </c>
      <c r="D45" s="69">
        <v>2236</v>
      </c>
      <c r="E45" s="69">
        <v>2230</v>
      </c>
      <c r="F45" s="63">
        <v>6</v>
      </c>
      <c r="G45" s="69">
        <v>33197</v>
      </c>
      <c r="H45" s="63">
        <v>26598</v>
      </c>
      <c r="I45" s="63">
        <f t="shared" si="13"/>
        <v>6599</v>
      </c>
      <c r="J45" s="64">
        <v>15</v>
      </c>
      <c r="K45" s="69">
        <v>762</v>
      </c>
      <c r="L45" s="63">
        <v>150</v>
      </c>
      <c r="M45" s="63">
        <v>508</v>
      </c>
      <c r="N45" s="63">
        <f t="shared" si="14"/>
        <v>104</v>
      </c>
      <c r="O45" s="69">
        <v>429</v>
      </c>
      <c r="P45" s="63">
        <v>212</v>
      </c>
      <c r="Q45" s="63">
        <v>100</v>
      </c>
      <c r="R45" s="63">
        <f t="shared" si="15"/>
        <v>117</v>
      </c>
      <c r="S45" s="69">
        <v>221</v>
      </c>
      <c r="T45" s="63">
        <v>173</v>
      </c>
      <c r="U45" s="63">
        <v>15</v>
      </c>
      <c r="V45" s="63">
        <f t="shared" si="16"/>
        <v>33</v>
      </c>
      <c r="W45" s="65">
        <v>602</v>
      </c>
      <c r="X45" s="70"/>
    </row>
    <row r="46" spans="2:24" s="66" customFormat="1" ht="13.5">
      <c r="B46" s="67" t="s">
        <v>797</v>
      </c>
      <c r="C46" s="68">
        <f t="shared" si="12"/>
        <v>21188</v>
      </c>
      <c r="D46" s="69">
        <v>1440</v>
      </c>
      <c r="E46" s="69">
        <v>1440</v>
      </c>
      <c r="F46" s="63">
        <v>0</v>
      </c>
      <c r="G46" s="69">
        <v>18071</v>
      </c>
      <c r="H46" s="63">
        <v>15348</v>
      </c>
      <c r="I46" s="63">
        <f t="shared" si="13"/>
        <v>2723</v>
      </c>
      <c r="J46" s="64">
        <v>15</v>
      </c>
      <c r="K46" s="69">
        <v>317</v>
      </c>
      <c r="L46" s="63">
        <v>8</v>
      </c>
      <c r="M46" s="63">
        <v>251</v>
      </c>
      <c r="N46" s="63">
        <f t="shared" si="14"/>
        <v>58</v>
      </c>
      <c r="O46" s="69">
        <v>275</v>
      </c>
      <c r="P46" s="63">
        <v>181</v>
      </c>
      <c r="Q46" s="63">
        <v>51</v>
      </c>
      <c r="R46" s="63">
        <f t="shared" si="15"/>
        <v>43</v>
      </c>
      <c r="S46" s="69">
        <v>75</v>
      </c>
      <c r="T46" s="63">
        <v>53</v>
      </c>
      <c r="U46" s="63">
        <v>2</v>
      </c>
      <c r="V46" s="63">
        <f t="shared" si="16"/>
        <v>20</v>
      </c>
      <c r="W46" s="65">
        <v>995</v>
      </c>
      <c r="X46" s="70"/>
    </row>
    <row r="47" spans="2:24" s="66" customFormat="1" ht="13.5">
      <c r="B47" s="67" t="s">
        <v>798</v>
      </c>
      <c r="C47" s="68">
        <f t="shared" si="12"/>
        <v>12215</v>
      </c>
      <c r="D47" s="69">
        <v>2384</v>
      </c>
      <c r="E47" s="69">
        <v>2220</v>
      </c>
      <c r="F47" s="63">
        <v>164</v>
      </c>
      <c r="G47" s="69">
        <v>8140</v>
      </c>
      <c r="H47" s="63">
        <v>5009</v>
      </c>
      <c r="I47" s="63">
        <f t="shared" si="13"/>
        <v>3131</v>
      </c>
      <c r="J47" s="64">
        <v>4</v>
      </c>
      <c r="K47" s="69">
        <v>446</v>
      </c>
      <c r="L47" s="63">
        <v>20</v>
      </c>
      <c r="M47" s="63">
        <v>327</v>
      </c>
      <c r="N47" s="63">
        <f t="shared" si="14"/>
        <v>99</v>
      </c>
      <c r="O47" s="69">
        <v>270</v>
      </c>
      <c r="P47" s="63">
        <v>147</v>
      </c>
      <c r="Q47" s="63">
        <v>104</v>
      </c>
      <c r="R47" s="63">
        <f t="shared" si="15"/>
        <v>19</v>
      </c>
      <c r="S47" s="69">
        <v>125</v>
      </c>
      <c r="T47" s="63">
        <v>110</v>
      </c>
      <c r="U47" s="63">
        <v>4</v>
      </c>
      <c r="V47" s="63">
        <f t="shared" si="16"/>
        <v>11</v>
      </c>
      <c r="W47" s="65">
        <v>846</v>
      </c>
      <c r="X47" s="70"/>
    </row>
    <row r="48" spans="2:24" s="66" customFormat="1" ht="13.5">
      <c r="B48" s="67" t="s">
        <v>799</v>
      </c>
      <c r="C48" s="68">
        <f t="shared" si="12"/>
        <v>26153</v>
      </c>
      <c r="D48" s="69">
        <v>1700</v>
      </c>
      <c r="E48" s="69">
        <v>1700</v>
      </c>
      <c r="F48" s="63">
        <v>0</v>
      </c>
      <c r="G48" s="69">
        <v>21921</v>
      </c>
      <c r="H48" s="63">
        <v>18235</v>
      </c>
      <c r="I48" s="63">
        <f t="shared" si="13"/>
        <v>3686</v>
      </c>
      <c r="J48" s="64">
        <v>238</v>
      </c>
      <c r="K48" s="69">
        <v>582</v>
      </c>
      <c r="L48" s="63">
        <v>48</v>
      </c>
      <c r="M48" s="63">
        <v>446</v>
      </c>
      <c r="N48" s="63">
        <f t="shared" si="14"/>
        <v>88</v>
      </c>
      <c r="O48" s="69">
        <v>296</v>
      </c>
      <c r="P48" s="63">
        <v>140</v>
      </c>
      <c r="Q48" s="63">
        <v>79</v>
      </c>
      <c r="R48" s="63">
        <f t="shared" si="15"/>
        <v>77</v>
      </c>
      <c r="S48" s="69">
        <v>128</v>
      </c>
      <c r="T48" s="63">
        <v>92</v>
      </c>
      <c r="U48" s="63">
        <v>5</v>
      </c>
      <c r="V48" s="63">
        <f t="shared" si="16"/>
        <v>31</v>
      </c>
      <c r="W48" s="65">
        <v>1288</v>
      </c>
      <c r="X48" s="70"/>
    </row>
    <row r="49" spans="2:24" s="66" customFormat="1" ht="13.5">
      <c r="B49" s="67"/>
      <c r="C49" s="68"/>
      <c r="D49" s="69"/>
      <c r="E49" s="69"/>
      <c r="F49" s="63"/>
      <c r="G49" s="69"/>
      <c r="H49" s="63"/>
      <c r="I49" s="63"/>
      <c r="J49" s="64"/>
      <c r="K49" s="69"/>
      <c r="L49" s="63"/>
      <c r="M49" s="63"/>
      <c r="N49" s="63"/>
      <c r="O49" s="69"/>
      <c r="P49" s="63"/>
      <c r="Q49" s="63"/>
      <c r="R49" s="63"/>
      <c r="S49" s="69"/>
      <c r="T49" s="63"/>
      <c r="U49" s="63"/>
      <c r="V49" s="63"/>
      <c r="W49" s="65"/>
      <c r="X49" s="70"/>
    </row>
    <row r="50" spans="2:24" s="66" customFormat="1" ht="13.5">
      <c r="B50" s="67" t="s">
        <v>800</v>
      </c>
      <c r="C50" s="68">
        <f>SUM(D50,G50,J50,K50,O50,S50,W50)</f>
        <v>18121</v>
      </c>
      <c r="D50" s="69">
        <v>4440</v>
      </c>
      <c r="E50" s="69">
        <v>4440</v>
      </c>
      <c r="F50" s="63">
        <v>0</v>
      </c>
      <c r="G50" s="69">
        <v>10342</v>
      </c>
      <c r="H50" s="63">
        <v>1758</v>
      </c>
      <c r="I50" s="63">
        <f>G50-H50</f>
        <v>8584</v>
      </c>
      <c r="J50" s="64">
        <v>0</v>
      </c>
      <c r="K50" s="69">
        <v>536</v>
      </c>
      <c r="L50" s="63">
        <v>79</v>
      </c>
      <c r="M50" s="63">
        <v>261</v>
      </c>
      <c r="N50" s="63">
        <f>K50-L50-M50</f>
        <v>196</v>
      </c>
      <c r="O50" s="69">
        <v>683</v>
      </c>
      <c r="P50" s="63">
        <v>443</v>
      </c>
      <c r="Q50" s="63">
        <v>225</v>
      </c>
      <c r="R50" s="63">
        <f>O50-P50-Q50</f>
        <v>15</v>
      </c>
      <c r="S50" s="69">
        <v>680</v>
      </c>
      <c r="T50" s="63">
        <v>452</v>
      </c>
      <c r="U50" s="63">
        <v>54</v>
      </c>
      <c r="V50" s="63">
        <f>S50-T50-U50</f>
        <v>174</v>
      </c>
      <c r="W50" s="65">
        <v>1440</v>
      </c>
      <c r="X50" s="70"/>
    </row>
    <row r="51" spans="2:24" s="66" customFormat="1" ht="13.5">
      <c r="B51" s="67" t="s">
        <v>801</v>
      </c>
      <c r="C51" s="68">
        <f>SUM(D51,G51,J51,K51,O51,S51,W51)</f>
        <v>16742</v>
      </c>
      <c r="D51" s="69">
        <v>5551</v>
      </c>
      <c r="E51" s="69">
        <v>5550</v>
      </c>
      <c r="F51" s="63">
        <v>1</v>
      </c>
      <c r="G51" s="69">
        <v>7858</v>
      </c>
      <c r="H51" s="63">
        <v>236</v>
      </c>
      <c r="I51" s="63">
        <f>G51-H51</f>
        <v>7622</v>
      </c>
      <c r="J51" s="64">
        <v>51</v>
      </c>
      <c r="K51" s="69">
        <v>731</v>
      </c>
      <c r="L51" s="63">
        <v>54</v>
      </c>
      <c r="M51" s="63">
        <v>408</v>
      </c>
      <c r="N51" s="63">
        <f>K51-L51-M51</f>
        <v>269</v>
      </c>
      <c r="O51" s="69">
        <v>634</v>
      </c>
      <c r="P51" s="63">
        <v>359</v>
      </c>
      <c r="Q51" s="63">
        <v>261</v>
      </c>
      <c r="R51" s="63">
        <f>O51-P51-Q51</f>
        <v>14</v>
      </c>
      <c r="S51" s="69">
        <v>528</v>
      </c>
      <c r="T51" s="63">
        <v>355</v>
      </c>
      <c r="U51" s="63">
        <v>10</v>
      </c>
      <c r="V51" s="63">
        <f>S51-T51-U51</f>
        <v>163</v>
      </c>
      <c r="W51" s="65">
        <v>1389</v>
      </c>
      <c r="X51" s="70"/>
    </row>
    <row r="52" spans="2:24" s="66" customFormat="1" ht="13.5">
      <c r="B52" s="67" t="s">
        <v>802</v>
      </c>
      <c r="C52" s="68">
        <f>SUM(D52,G52,J52,K52,O52,S52,W52)</f>
        <v>73858</v>
      </c>
      <c r="D52" s="69">
        <v>1475</v>
      </c>
      <c r="E52" s="69">
        <v>1380</v>
      </c>
      <c r="F52" s="63">
        <v>95</v>
      </c>
      <c r="G52" s="69">
        <v>69309</v>
      </c>
      <c r="H52" s="63">
        <v>50511</v>
      </c>
      <c r="I52" s="63">
        <f>G52-H52</f>
        <v>18798</v>
      </c>
      <c r="J52" s="64">
        <v>318</v>
      </c>
      <c r="K52" s="69">
        <v>458</v>
      </c>
      <c r="L52" s="63">
        <v>3</v>
      </c>
      <c r="M52" s="63">
        <v>390</v>
      </c>
      <c r="N52" s="63">
        <f>K52-L52-M52</f>
        <v>65</v>
      </c>
      <c r="O52" s="69">
        <v>472</v>
      </c>
      <c r="P52" s="63">
        <v>306</v>
      </c>
      <c r="Q52" s="63">
        <v>66</v>
      </c>
      <c r="R52" s="63">
        <f>O52-P52-Q52</f>
        <v>100</v>
      </c>
      <c r="S52" s="69">
        <v>304</v>
      </c>
      <c r="T52" s="63">
        <v>177</v>
      </c>
      <c r="U52" s="63">
        <v>86</v>
      </c>
      <c r="V52" s="63">
        <f>S52-T52-U52</f>
        <v>41</v>
      </c>
      <c r="W52" s="65">
        <v>1522</v>
      </c>
      <c r="X52" s="70"/>
    </row>
    <row r="53" spans="2:24" s="66" customFormat="1" ht="13.5">
      <c r="B53" s="67" t="s">
        <v>803</v>
      </c>
      <c r="C53" s="68">
        <f>SUM(D53,G53,J53,K53,O53,S53,W53)</f>
        <v>15712</v>
      </c>
      <c r="D53" s="69">
        <v>2471</v>
      </c>
      <c r="E53" s="69">
        <v>2470</v>
      </c>
      <c r="F53" s="63">
        <v>1</v>
      </c>
      <c r="G53" s="69">
        <v>10182</v>
      </c>
      <c r="H53" s="63">
        <v>929</v>
      </c>
      <c r="I53" s="63">
        <f>G53-H53</f>
        <v>9253</v>
      </c>
      <c r="J53" s="64">
        <v>154</v>
      </c>
      <c r="K53" s="69">
        <v>459</v>
      </c>
      <c r="L53" s="63">
        <v>8</v>
      </c>
      <c r="M53" s="63">
        <v>345</v>
      </c>
      <c r="N53" s="63">
        <f>K53-L53-M53</f>
        <v>106</v>
      </c>
      <c r="O53" s="69">
        <v>470</v>
      </c>
      <c r="P53" s="63">
        <v>331</v>
      </c>
      <c r="Q53" s="63">
        <v>74</v>
      </c>
      <c r="R53" s="63">
        <f>O53-P53-Q53</f>
        <v>65</v>
      </c>
      <c r="S53" s="69">
        <v>494</v>
      </c>
      <c r="T53" s="63">
        <v>310</v>
      </c>
      <c r="U53" s="63">
        <v>29</v>
      </c>
      <c r="V53" s="63">
        <f>S53-T53-U53</f>
        <v>155</v>
      </c>
      <c r="W53" s="65">
        <v>1482</v>
      </c>
      <c r="X53" s="70"/>
    </row>
    <row r="54" spans="2:24" s="66" customFormat="1" ht="13.5">
      <c r="B54" s="67" t="s">
        <v>804</v>
      </c>
      <c r="C54" s="68">
        <f>SUM(D54,G54,J54,K54,O54,S54,W54)</f>
        <v>32902</v>
      </c>
      <c r="D54" s="69">
        <v>2630</v>
      </c>
      <c r="E54" s="69">
        <v>2630</v>
      </c>
      <c r="F54" s="63">
        <v>0</v>
      </c>
      <c r="G54" s="69">
        <v>27721</v>
      </c>
      <c r="H54" s="63">
        <v>6445</v>
      </c>
      <c r="I54" s="63">
        <f>G54-H54</f>
        <v>21276</v>
      </c>
      <c r="J54" s="64">
        <v>21</v>
      </c>
      <c r="K54" s="69">
        <v>642</v>
      </c>
      <c r="L54" s="63">
        <v>292</v>
      </c>
      <c r="M54" s="63">
        <v>184</v>
      </c>
      <c r="N54" s="63">
        <f>K54-L54-M54</f>
        <v>166</v>
      </c>
      <c r="O54" s="69">
        <v>504</v>
      </c>
      <c r="P54" s="63">
        <v>294</v>
      </c>
      <c r="Q54" s="63">
        <v>155</v>
      </c>
      <c r="R54" s="63">
        <f>O54-P54-Q54</f>
        <v>55</v>
      </c>
      <c r="S54" s="69">
        <v>311</v>
      </c>
      <c r="T54" s="63">
        <v>198</v>
      </c>
      <c r="U54" s="63">
        <v>21</v>
      </c>
      <c r="V54" s="63">
        <f>S54-T54-U54</f>
        <v>92</v>
      </c>
      <c r="W54" s="65">
        <v>1073</v>
      </c>
      <c r="X54" s="70"/>
    </row>
    <row r="55" spans="2:24" s="66" customFormat="1" ht="13.5">
      <c r="B55" s="67"/>
      <c r="C55" s="68"/>
      <c r="D55" s="69"/>
      <c r="E55" s="69"/>
      <c r="F55" s="63"/>
      <c r="G55" s="69"/>
      <c r="H55" s="63"/>
      <c r="I55" s="63"/>
      <c r="J55" s="64"/>
      <c r="K55" s="69"/>
      <c r="L55" s="63"/>
      <c r="M55" s="63"/>
      <c r="N55" s="63"/>
      <c r="O55" s="69"/>
      <c r="P55" s="63"/>
      <c r="Q55" s="63"/>
      <c r="R55" s="63"/>
      <c r="S55" s="69"/>
      <c r="T55" s="63"/>
      <c r="U55" s="63"/>
      <c r="V55" s="63"/>
      <c r="W55" s="65"/>
      <c r="X55" s="70"/>
    </row>
    <row r="56" spans="2:24" s="66" customFormat="1" ht="13.5">
      <c r="B56" s="67" t="s">
        <v>823</v>
      </c>
      <c r="C56" s="68">
        <f aca="true" t="shared" si="17" ref="C56:C67">SUM(D56,G56,J56,K56,O56,S56,W56)</f>
        <v>19197</v>
      </c>
      <c r="D56" s="69">
        <v>1830</v>
      </c>
      <c r="E56" s="69">
        <v>1830</v>
      </c>
      <c r="F56" s="63">
        <v>0</v>
      </c>
      <c r="G56" s="69">
        <v>15940</v>
      </c>
      <c r="H56" s="63">
        <v>11549</v>
      </c>
      <c r="I56" s="63">
        <f aca="true" t="shared" si="18" ref="I56:I67">G56-H56</f>
        <v>4391</v>
      </c>
      <c r="J56" s="64">
        <v>0</v>
      </c>
      <c r="K56" s="69">
        <v>327</v>
      </c>
      <c r="L56" s="63">
        <v>7</v>
      </c>
      <c r="M56" s="63">
        <v>219</v>
      </c>
      <c r="N56" s="63">
        <f aca="true" t="shared" si="19" ref="N56:N67">K56-L56-M56</f>
        <v>101</v>
      </c>
      <c r="O56" s="69">
        <v>274</v>
      </c>
      <c r="P56" s="63">
        <v>138</v>
      </c>
      <c r="Q56" s="63">
        <v>97</v>
      </c>
      <c r="R56" s="63">
        <f aca="true" t="shared" si="20" ref="R56:R67">O56-P56-Q56</f>
        <v>39</v>
      </c>
      <c r="S56" s="69">
        <v>172</v>
      </c>
      <c r="T56" s="63">
        <v>118</v>
      </c>
      <c r="U56" s="63">
        <v>4</v>
      </c>
      <c r="V56" s="63">
        <f aca="true" t="shared" si="21" ref="V56:V67">S56-T56-U56</f>
        <v>50</v>
      </c>
      <c r="W56" s="65">
        <v>654</v>
      </c>
      <c r="X56" s="70"/>
    </row>
    <row r="57" spans="2:24" s="66" customFormat="1" ht="13.5">
      <c r="B57" s="67" t="s">
        <v>805</v>
      </c>
      <c r="C57" s="68">
        <f t="shared" si="17"/>
        <v>5916</v>
      </c>
      <c r="D57" s="69">
        <v>4180</v>
      </c>
      <c r="E57" s="69">
        <v>4180</v>
      </c>
      <c r="F57" s="63">
        <v>0</v>
      </c>
      <c r="G57" s="71">
        <v>0</v>
      </c>
      <c r="H57" s="63">
        <v>0</v>
      </c>
      <c r="I57" s="63">
        <f t="shared" si="18"/>
        <v>0</v>
      </c>
      <c r="J57" s="64">
        <v>0</v>
      </c>
      <c r="K57" s="69">
        <v>462</v>
      </c>
      <c r="L57" s="63">
        <v>12</v>
      </c>
      <c r="M57" s="63">
        <v>229</v>
      </c>
      <c r="N57" s="63">
        <f t="shared" si="19"/>
        <v>221</v>
      </c>
      <c r="O57" s="69">
        <v>465</v>
      </c>
      <c r="P57" s="63">
        <v>206</v>
      </c>
      <c r="Q57" s="63">
        <v>259</v>
      </c>
      <c r="R57" s="63">
        <f t="shared" si="20"/>
        <v>0</v>
      </c>
      <c r="S57" s="69">
        <v>527</v>
      </c>
      <c r="T57" s="63">
        <v>340</v>
      </c>
      <c r="U57" s="63">
        <v>26</v>
      </c>
      <c r="V57" s="63">
        <f t="shared" si="21"/>
        <v>161</v>
      </c>
      <c r="W57" s="65">
        <v>282</v>
      </c>
      <c r="X57" s="70"/>
    </row>
    <row r="58" spans="2:24" ht="13.5">
      <c r="B58" s="31" t="s">
        <v>806</v>
      </c>
      <c r="C58" s="59">
        <f t="shared" si="17"/>
        <v>6255</v>
      </c>
      <c r="D58" s="62">
        <v>4010</v>
      </c>
      <c r="E58" s="62">
        <v>4010</v>
      </c>
      <c r="F58" s="63">
        <v>0</v>
      </c>
      <c r="G58" s="62">
        <v>1084</v>
      </c>
      <c r="H58" s="63">
        <v>387</v>
      </c>
      <c r="I58" s="63">
        <f t="shared" si="18"/>
        <v>697</v>
      </c>
      <c r="J58" s="64">
        <v>0</v>
      </c>
      <c r="K58" s="62">
        <v>341</v>
      </c>
      <c r="L58" s="63">
        <v>2</v>
      </c>
      <c r="M58" s="63">
        <v>83</v>
      </c>
      <c r="N58" s="63">
        <f t="shared" si="19"/>
        <v>256</v>
      </c>
      <c r="O58" s="62">
        <v>368</v>
      </c>
      <c r="P58" s="63">
        <v>180</v>
      </c>
      <c r="Q58" s="63">
        <v>179</v>
      </c>
      <c r="R58" s="63">
        <f t="shared" si="20"/>
        <v>9</v>
      </c>
      <c r="S58" s="62">
        <v>296</v>
      </c>
      <c r="T58" s="63">
        <v>216</v>
      </c>
      <c r="U58" s="63">
        <v>16</v>
      </c>
      <c r="V58" s="63">
        <f t="shared" si="21"/>
        <v>64</v>
      </c>
      <c r="W58" s="65">
        <v>156</v>
      </c>
      <c r="X58" s="19"/>
    </row>
    <row r="59" spans="2:24" ht="13.5">
      <c r="B59" s="31" t="s">
        <v>807</v>
      </c>
      <c r="C59" s="59">
        <f t="shared" si="17"/>
        <v>10826</v>
      </c>
      <c r="D59" s="62">
        <v>3920</v>
      </c>
      <c r="E59" s="62">
        <v>3920</v>
      </c>
      <c r="F59" s="63">
        <v>0</v>
      </c>
      <c r="G59" s="62">
        <v>4605</v>
      </c>
      <c r="H59" s="63">
        <v>2060</v>
      </c>
      <c r="I59" s="63">
        <f t="shared" si="18"/>
        <v>2545</v>
      </c>
      <c r="J59" s="64">
        <v>73</v>
      </c>
      <c r="K59" s="62">
        <v>434</v>
      </c>
      <c r="L59" s="63">
        <v>24</v>
      </c>
      <c r="M59" s="63">
        <v>210</v>
      </c>
      <c r="N59" s="63">
        <f t="shared" si="19"/>
        <v>200</v>
      </c>
      <c r="O59" s="62">
        <v>479</v>
      </c>
      <c r="P59" s="63">
        <v>203</v>
      </c>
      <c r="Q59" s="63">
        <v>263</v>
      </c>
      <c r="R59" s="63">
        <f t="shared" si="20"/>
        <v>13</v>
      </c>
      <c r="S59" s="62">
        <v>276</v>
      </c>
      <c r="T59" s="63">
        <v>200</v>
      </c>
      <c r="U59" s="63">
        <v>4</v>
      </c>
      <c r="V59" s="63">
        <f t="shared" si="21"/>
        <v>72</v>
      </c>
      <c r="W59" s="65">
        <v>1039</v>
      </c>
      <c r="X59" s="19"/>
    </row>
    <row r="60" spans="2:24" ht="13.5">
      <c r="B60" s="31" t="s">
        <v>808</v>
      </c>
      <c r="C60" s="59">
        <f t="shared" si="17"/>
        <v>8149</v>
      </c>
      <c r="D60" s="62">
        <v>2330</v>
      </c>
      <c r="E60" s="62">
        <v>2330</v>
      </c>
      <c r="F60" s="63">
        <v>0</v>
      </c>
      <c r="G60" s="62">
        <v>3927</v>
      </c>
      <c r="H60" s="63">
        <v>1700</v>
      </c>
      <c r="I60" s="63">
        <f t="shared" si="18"/>
        <v>2227</v>
      </c>
      <c r="J60" s="64">
        <v>0</v>
      </c>
      <c r="K60" s="62">
        <v>558</v>
      </c>
      <c r="L60" s="63">
        <v>12</v>
      </c>
      <c r="M60" s="63">
        <v>352</v>
      </c>
      <c r="N60" s="63">
        <f t="shared" si="19"/>
        <v>194</v>
      </c>
      <c r="O60" s="62">
        <v>328</v>
      </c>
      <c r="P60" s="63">
        <v>150</v>
      </c>
      <c r="Q60" s="63">
        <v>153</v>
      </c>
      <c r="R60" s="63">
        <f t="shared" si="20"/>
        <v>25</v>
      </c>
      <c r="S60" s="62">
        <v>221</v>
      </c>
      <c r="T60" s="63">
        <v>146</v>
      </c>
      <c r="U60" s="63">
        <v>23</v>
      </c>
      <c r="V60" s="63">
        <f t="shared" si="21"/>
        <v>52</v>
      </c>
      <c r="W60" s="65">
        <v>785</v>
      </c>
      <c r="X60" s="19"/>
    </row>
    <row r="61" spans="2:24" ht="13.5">
      <c r="B61" s="31" t="s">
        <v>809</v>
      </c>
      <c r="C61" s="59">
        <f t="shared" si="17"/>
        <v>3290</v>
      </c>
      <c r="D61" s="62">
        <v>2460</v>
      </c>
      <c r="E61" s="62">
        <v>2460</v>
      </c>
      <c r="F61" s="63">
        <v>0</v>
      </c>
      <c r="G61" s="71">
        <v>0</v>
      </c>
      <c r="H61" s="63">
        <v>0</v>
      </c>
      <c r="I61" s="63">
        <f t="shared" si="18"/>
        <v>0</v>
      </c>
      <c r="J61" s="64">
        <v>0</v>
      </c>
      <c r="K61" s="62">
        <v>331</v>
      </c>
      <c r="L61" s="63">
        <v>0</v>
      </c>
      <c r="M61" s="63">
        <v>179</v>
      </c>
      <c r="N61" s="63">
        <f t="shared" si="19"/>
        <v>152</v>
      </c>
      <c r="O61" s="62">
        <v>229</v>
      </c>
      <c r="P61" s="63">
        <v>125</v>
      </c>
      <c r="Q61" s="63">
        <v>104</v>
      </c>
      <c r="R61" s="63">
        <f t="shared" si="20"/>
        <v>0</v>
      </c>
      <c r="S61" s="62">
        <v>270</v>
      </c>
      <c r="T61" s="63">
        <v>154</v>
      </c>
      <c r="U61" s="63">
        <v>12</v>
      </c>
      <c r="V61" s="63">
        <f t="shared" si="21"/>
        <v>104</v>
      </c>
      <c r="W61" s="72">
        <v>0</v>
      </c>
      <c r="X61" s="19"/>
    </row>
    <row r="62" spans="2:24" ht="13.5">
      <c r="B62" s="31" t="s">
        <v>810</v>
      </c>
      <c r="C62" s="59">
        <f t="shared" si="17"/>
        <v>56653</v>
      </c>
      <c r="D62" s="62">
        <v>1270</v>
      </c>
      <c r="E62" s="62">
        <v>1270</v>
      </c>
      <c r="F62" s="63">
        <v>0</v>
      </c>
      <c r="G62" s="62">
        <v>53274</v>
      </c>
      <c r="H62" s="63">
        <v>39405</v>
      </c>
      <c r="I62" s="63">
        <f t="shared" si="18"/>
        <v>13869</v>
      </c>
      <c r="J62" s="64">
        <v>26</v>
      </c>
      <c r="K62" s="62">
        <v>1194</v>
      </c>
      <c r="L62" s="63">
        <v>398</v>
      </c>
      <c r="M62" s="63">
        <v>731</v>
      </c>
      <c r="N62" s="63">
        <f t="shared" si="19"/>
        <v>65</v>
      </c>
      <c r="O62" s="62">
        <v>384</v>
      </c>
      <c r="P62" s="63">
        <v>214</v>
      </c>
      <c r="Q62" s="63">
        <v>63</v>
      </c>
      <c r="R62" s="63">
        <f t="shared" si="20"/>
        <v>107</v>
      </c>
      <c r="S62" s="62">
        <v>170</v>
      </c>
      <c r="T62" s="63">
        <v>106</v>
      </c>
      <c r="U62" s="63">
        <v>4</v>
      </c>
      <c r="V62" s="63">
        <f t="shared" si="21"/>
        <v>60</v>
      </c>
      <c r="W62" s="65">
        <v>335</v>
      </c>
      <c r="X62" s="19"/>
    </row>
    <row r="63" spans="2:24" ht="13.5">
      <c r="B63" s="31" t="s">
        <v>811</v>
      </c>
      <c r="C63" s="59">
        <f t="shared" si="17"/>
        <v>25500</v>
      </c>
      <c r="D63" s="62">
        <v>995</v>
      </c>
      <c r="E63" s="62">
        <v>995</v>
      </c>
      <c r="F63" s="63">
        <v>0</v>
      </c>
      <c r="G63" s="62">
        <v>22766</v>
      </c>
      <c r="H63" s="63">
        <v>6662</v>
      </c>
      <c r="I63" s="63">
        <f t="shared" si="18"/>
        <v>16104</v>
      </c>
      <c r="J63" s="64">
        <v>0</v>
      </c>
      <c r="K63" s="62">
        <v>259</v>
      </c>
      <c r="L63" s="63">
        <v>39</v>
      </c>
      <c r="M63" s="63">
        <v>171</v>
      </c>
      <c r="N63" s="63">
        <f t="shared" si="19"/>
        <v>49</v>
      </c>
      <c r="O63" s="62">
        <v>329</v>
      </c>
      <c r="P63" s="63">
        <v>198</v>
      </c>
      <c r="Q63" s="63">
        <v>50</v>
      </c>
      <c r="R63" s="63">
        <f t="shared" si="20"/>
        <v>81</v>
      </c>
      <c r="S63" s="62">
        <v>167</v>
      </c>
      <c r="T63" s="63">
        <v>100</v>
      </c>
      <c r="U63" s="63">
        <v>6</v>
      </c>
      <c r="V63" s="63">
        <f t="shared" si="21"/>
        <v>61</v>
      </c>
      <c r="W63" s="65">
        <v>984</v>
      </c>
      <c r="X63" s="19"/>
    </row>
    <row r="64" spans="2:24" ht="13.5">
      <c r="B64" s="31" t="s">
        <v>812</v>
      </c>
      <c r="C64" s="59">
        <f t="shared" si="17"/>
        <v>20955</v>
      </c>
      <c r="D64" s="62">
        <v>3964</v>
      </c>
      <c r="E64" s="62">
        <v>3910</v>
      </c>
      <c r="F64" s="63">
        <v>54</v>
      </c>
      <c r="G64" s="62">
        <v>13596</v>
      </c>
      <c r="H64" s="63">
        <v>8225</v>
      </c>
      <c r="I64" s="63">
        <f t="shared" si="18"/>
        <v>5371</v>
      </c>
      <c r="J64" s="64">
        <v>0</v>
      </c>
      <c r="K64" s="62">
        <v>731</v>
      </c>
      <c r="L64" s="63">
        <v>15</v>
      </c>
      <c r="M64" s="63">
        <v>517</v>
      </c>
      <c r="N64" s="63">
        <f t="shared" si="19"/>
        <v>199</v>
      </c>
      <c r="O64" s="62">
        <v>530</v>
      </c>
      <c r="P64" s="63">
        <v>276</v>
      </c>
      <c r="Q64" s="63">
        <v>208</v>
      </c>
      <c r="R64" s="63">
        <f t="shared" si="20"/>
        <v>46</v>
      </c>
      <c r="S64" s="62">
        <v>462</v>
      </c>
      <c r="T64" s="63">
        <v>303</v>
      </c>
      <c r="U64" s="63">
        <v>11</v>
      </c>
      <c r="V64" s="63">
        <f t="shared" si="21"/>
        <v>148</v>
      </c>
      <c r="W64" s="65">
        <v>1672</v>
      </c>
      <c r="X64" s="19"/>
    </row>
    <row r="65" spans="2:24" ht="13.5">
      <c r="B65" s="31" t="s">
        <v>813</v>
      </c>
      <c r="C65" s="59">
        <f t="shared" si="17"/>
        <v>20425</v>
      </c>
      <c r="D65" s="62">
        <v>1815</v>
      </c>
      <c r="E65" s="62">
        <v>1700</v>
      </c>
      <c r="F65" s="63">
        <v>115</v>
      </c>
      <c r="G65" s="62">
        <v>17289</v>
      </c>
      <c r="H65" s="63">
        <v>12291</v>
      </c>
      <c r="I65" s="63">
        <f t="shared" si="18"/>
        <v>4998</v>
      </c>
      <c r="J65" s="64">
        <v>10</v>
      </c>
      <c r="K65" s="62">
        <v>409</v>
      </c>
      <c r="L65" s="63">
        <v>41</v>
      </c>
      <c r="M65" s="63">
        <v>286</v>
      </c>
      <c r="N65" s="63">
        <f t="shared" si="19"/>
        <v>82</v>
      </c>
      <c r="O65" s="62">
        <v>342</v>
      </c>
      <c r="P65" s="63">
        <v>172</v>
      </c>
      <c r="Q65" s="63">
        <v>90</v>
      </c>
      <c r="R65" s="63">
        <f t="shared" si="20"/>
        <v>80</v>
      </c>
      <c r="S65" s="62">
        <v>177</v>
      </c>
      <c r="T65" s="63">
        <v>123</v>
      </c>
      <c r="U65" s="63">
        <v>3</v>
      </c>
      <c r="V65" s="63">
        <f t="shared" si="21"/>
        <v>51</v>
      </c>
      <c r="W65" s="65">
        <v>383</v>
      </c>
      <c r="X65" s="19"/>
    </row>
    <row r="66" spans="2:24" ht="13.5">
      <c r="B66" s="31" t="s">
        <v>814</v>
      </c>
      <c r="C66" s="59">
        <f t="shared" si="17"/>
        <v>4270</v>
      </c>
      <c r="D66" s="62">
        <v>1210</v>
      </c>
      <c r="E66" s="62">
        <v>1210</v>
      </c>
      <c r="F66" s="63">
        <v>0</v>
      </c>
      <c r="G66" s="62">
        <v>2158</v>
      </c>
      <c r="H66" s="63">
        <v>233</v>
      </c>
      <c r="I66" s="63">
        <f t="shared" si="18"/>
        <v>1925</v>
      </c>
      <c r="J66" s="64">
        <v>0</v>
      </c>
      <c r="K66" s="62">
        <v>308</v>
      </c>
      <c r="L66" s="63">
        <v>3</v>
      </c>
      <c r="M66" s="63">
        <v>241</v>
      </c>
      <c r="N66" s="63">
        <f t="shared" si="19"/>
        <v>64</v>
      </c>
      <c r="O66" s="62">
        <v>169</v>
      </c>
      <c r="P66" s="63">
        <v>82</v>
      </c>
      <c r="Q66" s="63">
        <v>68</v>
      </c>
      <c r="R66" s="63">
        <f t="shared" si="20"/>
        <v>19</v>
      </c>
      <c r="S66" s="62">
        <v>161</v>
      </c>
      <c r="T66" s="63">
        <v>114</v>
      </c>
      <c r="U66" s="63">
        <v>6</v>
      </c>
      <c r="V66" s="63">
        <f t="shared" si="21"/>
        <v>41</v>
      </c>
      <c r="W66" s="65">
        <v>264</v>
      </c>
      <c r="X66" s="19"/>
    </row>
    <row r="67" spans="2:24" ht="13.5">
      <c r="B67" s="73" t="s">
        <v>815</v>
      </c>
      <c r="C67" s="74">
        <f t="shared" si="17"/>
        <v>17901</v>
      </c>
      <c r="D67" s="75">
        <v>1870</v>
      </c>
      <c r="E67" s="75">
        <v>1870</v>
      </c>
      <c r="F67" s="76">
        <v>0</v>
      </c>
      <c r="G67" s="75">
        <v>14655</v>
      </c>
      <c r="H67" s="76">
        <v>9907</v>
      </c>
      <c r="I67" s="76">
        <f t="shared" si="18"/>
        <v>4748</v>
      </c>
      <c r="J67" s="77">
        <v>7</v>
      </c>
      <c r="K67" s="75">
        <v>324</v>
      </c>
      <c r="L67" s="76">
        <v>16</v>
      </c>
      <c r="M67" s="76">
        <v>231</v>
      </c>
      <c r="N67" s="76">
        <f t="shared" si="19"/>
        <v>77</v>
      </c>
      <c r="O67" s="75">
        <v>249</v>
      </c>
      <c r="P67" s="76">
        <v>121</v>
      </c>
      <c r="Q67" s="76">
        <v>79</v>
      </c>
      <c r="R67" s="76">
        <f t="shared" si="20"/>
        <v>49</v>
      </c>
      <c r="S67" s="75">
        <v>253</v>
      </c>
      <c r="T67" s="76">
        <v>177</v>
      </c>
      <c r="U67" s="76">
        <v>11</v>
      </c>
      <c r="V67" s="76">
        <f t="shared" si="21"/>
        <v>65</v>
      </c>
      <c r="W67" s="78">
        <v>543</v>
      </c>
      <c r="X67" s="19"/>
    </row>
    <row r="68" spans="2:24" ht="13.5">
      <c r="B68" s="79" t="s">
        <v>824</v>
      </c>
      <c r="C68" s="60"/>
      <c r="D68" s="62"/>
      <c r="E68" s="62"/>
      <c r="F68" s="63"/>
      <c r="G68" s="62"/>
      <c r="H68" s="63"/>
      <c r="I68" s="63"/>
      <c r="J68" s="63"/>
      <c r="K68" s="62"/>
      <c r="L68" s="63"/>
      <c r="M68" s="63"/>
      <c r="N68" s="63"/>
      <c r="O68" s="62"/>
      <c r="P68" s="63"/>
      <c r="Q68" s="63"/>
      <c r="R68" s="63"/>
      <c r="S68" s="62"/>
      <c r="T68" s="63"/>
      <c r="U68" s="63"/>
      <c r="V68" s="63"/>
      <c r="W68" s="63"/>
      <c r="X68" s="19"/>
    </row>
    <row r="69" spans="2:24" ht="13.5">
      <c r="B69" s="18" t="s">
        <v>825</v>
      </c>
      <c r="C69" s="18"/>
      <c r="D69" s="80"/>
      <c r="E69" s="80"/>
      <c r="F69" s="80"/>
      <c r="G69" s="80"/>
      <c r="H69" s="80"/>
      <c r="I69" s="80"/>
      <c r="J69" s="80"/>
      <c r="K69" s="80"/>
      <c r="L69" s="80"/>
      <c r="M69" s="80"/>
      <c r="N69" s="80"/>
      <c r="O69" s="80"/>
      <c r="P69" s="80"/>
      <c r="Q69" s="80"/>
      <c r="R69" s="80"/>
      <c r="S69" s="80"/>
      <c r="T69" s="80"/>
      <c r="U69" s="80"/>
      <c r="V69" s="80"/>
      <c r="W69" s="80"/>
      <c r="X69" s="19"/>
    </row>
    <row r="70" spans="2:24" ht="13.5">
      <c r="B70" s="18"/>
      <c r="C70" s="18"/>
      <c r="D70" s="18"/>
      <c r="E70" s="18"/>
      <c r="F70" s="18"/>
      <c r="G70" s="18"/>
      <c r="H70" s="18"/>
      <c r="I70" s="18"/>
      <c r="J70" s="18"/>
      <c r="K70" s="18"/>
      <c r="L70" s="18"/>
      <c r="M70" s="18"/>
      <c r="N70" s="18"/>
      <c r="O70" s="18"/>
      <c r="P70" s="18"/>
      <c r="Q70" s="18"/>
      <c r="R70" s="18"/>
      <c r="S70" s="18"/>
      <c r="T70" s="18"/>
      <c r="U70" s="18"/>
      <c r="V70" s="18"/>
      <c r="W70" s="18"/>
      <c r="X70" s="19"/>
    </row>
    <row r="71" spans="2:24" ht="13.5">
      <c r="B71" s="18"/>
      <c r="C71" s="18"/>
      <c r="D71" s="18"/>
      <c r="E71" s="18"/>
      <c r="F71" s="18"/>
      <c r="G71" s="18"/>
      <c r="H71" s="18"/>
      <c r="I71" s="18"/>
      <c r="J71" s="18"/>
      <c r="K71" s="18"/>
      <c r="L71" s="18"/>
      <c r="M71" s="18"/>
      <c r="N71" s="18"/>
      <c r="O71" s="18"/>
      <c r="P71" s="18"/>
      <c r="Q71" s="18"/>
      <c r="R71" s="18"/>
      <c r="S71" s="18"/>
      <c r="T71" s="18"/>
      <c r="U71" s="18"/>
      <c r="V71" s="18"/>
      <c r="W71" s="18"/>
      <c r="X71" s="19"/>
    </row>
  </sheetData>
  <mergeCells count="12">
    <mergeCell ref="D4:D6"/>
    <mergeCell ref="E5:E6"/>
    <mergeCell ref="H5:H6"/>
    <mergeCell ref="I5:I6"/>
    <mergeCell ref="L5:L6"/>
    <mergeCell ref="M5:M6"/>
    <mergeCell ref="N5:N6"/>
    <mergeCell ref="P5:P6"/>
    <mergeCell ref="Q5:Q6"/>
    <mergeCell ref="R5:R6"/>
    <mergeCell ref="T5:T6"/>
    <mergeCell ref="U5:U6"/>
  </mergeCells>
  <printOptions/>
  <pageMargins left="0.75" right="0.75" top="1" bottom="1" header="0.512" footer="0.512"/>
  <pageSetup orientation="portrait" paperSize="8" r:id="rId1"/>
</worksheet>
</file>

<file path=xl/worksheets/sheet20.xml><?xml version="1.0" encoding="utf-8"?>
<worksheet xmlns="http://schemas.openxmlformats.org/spreadsheetml/2006/main" xmlns:r="http://schemas.openxmlformats.org/officeDocument/2006/relationships">
  <dimension ref="B2:O44"/>
  <sheetViews>
    <sheetView workbookViewId="0" topLeftCell="A1">
      <selection activeCell="A1" sqref="A1"/>
    </sheetView>
  </sheetViews>
  <sheetFormatPr defaultColWidth="9.00390625" defaultRowHeight="13.5"/>
  <cols>
    <col min="1" max="1" width="2.625" style="803" customWidth="1"/>
    <col min="2" max="2" width="14.00390625" style="804" customWidth="1"/>
    <col min="3" max="8" width="10.625" style="805" customWidth="1"/>
    <col min="9" max="9" width="10.375" style="805" customWidth="1"/>
    <col min="10" max="12" width="10.625" style="805" customWidth="1"/>
    <col min="13" max="13" width="0" style="803" hidden="1" customWidth="1"/>
    <col min="14" max="16384" width="9.00390625" style="803" customWidth="1"/>
  </cols>
  <sheetData>
    <row r="1" ht="12" customHeight="1"/>
    <row r="2" spans="2:11" ht="18" customHeight="1">
      <c r="B2" s="806" t="s">
        <v>384</v>
      </c>
      <c r="D2" s="807"/>
      <c r="E2" s="808"/>
      <c r="F2" s="808"/>
      <c r="G2" s="808"/>
      <c r="H2" s="808"/>
      <c r="I2" s="808"/>
      <c r="J2" s="808"/>
      <c r="K2" s="808"/>
    </row>
    <row r="3" spans="4:11" ht="13.5" customHeight="1" thickBot="1">
      <c r="D3" s="809"/>
      <c r="E3" s="809"/>
      <c r="F3" s="809"/>
      <c r="G3" s="809"/>
      <c r="H3" s="809"/>
      <c r="I3" s="809"/>
      <c r="J3" s="809"/>
      <c r="K3" s="810" t="s">
        <v>1489</v>
      </c>
    </row>
    <row r="4" spans="2:13" s="811" customFormat="1" ht="13.5" customHeight="1" thickTop="1">
      <c r="B4" s="1574" t="s">
        <v>1490</v>
      </c>
      <c r="C4" s="1577" t="s">
        <v>1482</v>
      </c>
      <c r="D4" s="812" t="s">
        <v>1483</v>
      </c>
      <c r="E4" s="812" t="s">
        <v>1491</v>
      </c>
      <c r="F4" s="813" t="s">
        <v>1492</v>
      </c>
      <c r="G4" s="813" t="s">
        <v>1484</v>
      </c>
      <c r="H4" s="812" t="s">
        <v>1485</v>
      </c>
      <c r="J4" s="812" t="s">
        <v>1486</v>
      </c>
      <c r="K4" s="814" t="s">
        <v>1487</v>
      </c>
      <c r="L4" s="815" t="s">
        <v>1493</v>
      </c>
      <c r="M4" s="816"/>
    </row>
    <row r="5" spans="2:13" s="811" customFormat="1" ht="12">
      <c r="B5" s="1575"/>
      <c r="C5" s="1578"/>
      <c r="D5" s="818"/>
      <c r="E5" s="817" t="s">
        <v>1494</v>
      </c>
      <c r="F5" s="818" t="s">
        <v>1495</v>
      </c>
      <c r="G5" s="818"/>
      <c r="H5" s="818"/>
      <c r="I5" s="817" t="s">
        <v>1496</v>
      </c>
      <c r="J5" s="818"/>
      <c r="K5" s="818"/>
      <c r="L5" s="819" t="s">
        <v>1497</v>
      </c>
      <c r="M5" s="820" t="s">
        <v>1498</v>
      </c>
    </row>
    <row r="6" spans="2:13" s="811" customFormat="1" ht="12">
      <c r="B6" s="1576"/>
      <c r="C6" s="1579"/>
      <c r="D6" s="821" t="s">
        <v>1499</v>
      </c>
      <c r="E6" s="821" t="s">
        <v>1500</v>
      </c>
      <c r="F6" s="822" t="s">
        <v>1501</v>
      </c>
      <c r="G6" s="822" t="s">
        <v>1502</v>
      </c>
      <c r="H6" s="821" t="s">
        <v>1503</v>
      </c>
      <c r="I6" s="821" t="s">
        <v>1504</v>
      </c>
      <c r="J6" s="821" t="s">
        <v>1505</v>
      </c>
      <c r="K6" s="823" t="s">
        <v>1506</v>
      </c>
      <c r="L6" s="824" t="s">
        <v>1507</v>
      </c>
      <c r="M6" s="820" t="s">
        <v>1508</v>
      </c>
    </row>
    <row r="7" spans="2:13" s="811" customFormat="1" ht="12">
      <c r="B7" s="825"/>
      <c r="C7" s="826"/>
      <c r="D7" s="827" t="s">
        <v>1509</v>
      </c>
      <c r="E7" s="828" t="s">
        <v>1509</v>
      </c>
      <c r="F7" s="828" t="s">
        <v>1509</v>
      </c>
      <c r="G7" s="829" t="s">
        <v>1510</v>
      </c>
      <c r="H7" s="829" t="s">
        <v>1510</v>
      </c>
      <c r="I7" s="828" t="s">
        <v>1511</v>
      </c>
      <c r="J7" s="828" t="s">
        <v>1511</v>
      </c>
      <c r="K7" s="829" t="s">
        <v>1510</v>
      </c>
      <c r="L7" s="830" t="s">
        <v>1510</v>
      </c>
      <c r="M7" s="820"/>
    </row>
    <row r="8" spans="2:13" s="831" customFormat="1" ht="15" customHeight="1">
      <c r="B8" s="832" t="s">
        <v>1512</v>
      </c>
      <c r="C8" s="833" t="s">
        <v>1513</v>
      </c>
      <c r="D8" s="834">
        <v>1252064</v>
      </c>
      <c r="E8" s="835">
        <f>SUM(E12:E40)</f>
        <v>363295</v>
      </c>
      <c r="F8" s="835">
        <f>SUM(F12:F40)</f>
        <v>257110</v>
      </c>
      <c r="G8" s="836">
        <v>29</v>
      </c>
      <c r="H8" s="836">
        <v>70.8</v>
      </c>
      <c r="I8" s="835">
        <f>SUM(I12:I40)</f>
        <v>8466</v>
      </c>
      <c r="J8" s="835">
        <f>SUM(J12:J40)</f>
        <v>12958</v>
      </c>
      <c r="K8" s="836">
        <v>65.3</v>
      </c>
      <c r="L8" s="837">
        <v>27.2</v>
      </c>
      <c r="M8" s="838"/>
    </row>
    <row r="9" spans="2:13" s="831" customFormat="1" ht="12">
      <c r="B9" s="839"/>
      <c r="C9" s="840"/>
      <c r="D9" s="841"/>
      <c r="E9" s="842"/>
      <c r="F9" s="843"/>
      <c r="G9" s="844"/>
      <c r="H9" s="845"/>
      <c r="I9" s="846"/>
      <c r="J9" s="847"/>
      <c r="K9" s="845"/>
      <c r="L9" s="848"/>
      <c r="M9" s="838"/>
    </row>
    <row r="10" spans="2:13" s="811" customFormat="1" ht="15" customHeight="1">
      <c r="B10" s="849" t="s">
        <v>1514</v>
      </c>
      <c r="C10" s="850" t="s">
        <v>1515</v>
      </c>
      <c r="D10" s="851">
        <f>SUM(D12:D40)</f>
        <v>1107731</v>
      </c>
      <c r="E10" s="852">
        <f>SUM(E12:E40)</f>
        <v>363295</v>
      </c>
      <c r="F10" s="852">
        <f>SUM(F12:F40)</f>
        <v>257110</v>
      </c>
      <c r="G10" s="853">
        <v>32.8</v>
      </c>
      <c r="H10" s="853">
        <v>70.8</v>
      </c>
      <c r="I10" s="852">
        <f>SUM(I12:I40)</f>
        <v>8466</v>
      </c>
      <c r="J10" s="852">
        <f>SUM(J12:J40)</f>
        <v>12958</v>
      </c>
      <c r="K10" s="853">
        <v>65.3</v>
      </c>
      <c r="L10" s="854">
        <v>32.2</v>
      </c>
      <c r="M10" s="820"/>
    </row>
    <row r="11" spans="2:13" s="811" customFormat="1" ht="12.75" thickBot="1">
      <c r="B11" s="855"/>
      <c r="C11" s="817"/>
      <c r="D11" s="856"/>
      <c r="E11" s="857"/>
      <c r="F11" s="858"/>
      <c r="G11" s="858"/>
      <c r="H11" s="857"/>
      <c r="I11" s="853"/>
      <c r="J11" s="852"/>
      <c r="K11" s="859"/>
      <c r="L11" s="860"/>
      <c r="M11" s="820"/>
    </row>
    <row r="12" spans="2:13" s="861" customFormat="1" ht="15" customHeight="1">
      <c r="B12" s="855" t="s">
        <v>1516</v>
      </c>
      <c r="C12" s="818" t="s">
        <v>1517</v>
      </c>
      <c r="D12" s="862">
        <v>250833</v>
      </c>
      <c r="E12" s="863">
        <v>123940</v>
      </c>
      <c r="F12" s="863">
        <v>99280</v>
      </c>
      <c r="G12" s="864">
        <v>49.4</v>
      </c>
      <c r="H12" s="864">
        <v>80.1</v>
      </c>
      <c r="I12" s="852">
        <v>2124</v>
      </c>
      <c r="J12" s="852">
        <v>3116</v>
      </c>
      <c r="K12" s="864">
        <v>68.2</v>
      </c>
      <c r="L12" s="865">
        <v>47.6</v>
      </c>
      <c r="M12" s="866">
        <v>1</v>
      </c>
    </row>
    <row r="13" spans="2:13" s="861" customFormat="1" ht="15" customHeight="1">
      <c r="B13" s="855" t="s">
        <v>1518</v>
      </c>
      <c r="C13" s="818" t="s">
        <v>1519</v>
      </c>
      <c r="D13" s="862">
        <v>94452</v>
      </c>
      <c r="E13" s="863">
        <v>21535</v>
      </c>
      <c r="F13" s="863">
        <v>12871</v>
      </c>
      <c r="G13" s="864">
        <v>22.8</v>
      </c>
      <c r="H13" s="864">
        <v>59.8</v>
      </c>
      <c r="I13" s="852">
        <v>764</v>
      </c>
      <c r="J13" s="852">
        <v>1275</v>
      </c>
      <c r="K13" s="864">
        <v>59.9</v>
      </c>
      <c r="L13" s="865">
        <v>21.8</v>
      </c>
      <c r="M13" s="867">
        <v>1</v>
      </c>
    </row>
    <row r="14" spans="2:13" s="861" customFormat="1" ht="15" customHeight="1">
      <c r="B14" s="855" t="s">
        <v>1520</v>
      </c>
      <c r="C14" s="818" t="s">
        <v>1521</v>
      </c>
      <c r="D14" s="862">
        <v>99868</v>
      </c>
      <c r="E14" s="863">
        <v>38406</v>
      </c>
      <c r="F14" s="863">
        <v>26470</v>
      </c>
      <c r="G14" s="864">
        <v>38.5</v>
      </c>
      <c r="H14" s="864">
        <v>68.9</v>
      </c>
      <c r="I14" s="852">
        <v>791</v>
      </c>
      <c r="J14" s="852">
        <v>1372</v>
      </c>
      <c r="K14" s="864">
        <v>57.7</v>
      </c>
      <c r="L14" s="865">
        <v>34.8</v>
      </c>
      <c r="M14" s="867">
        <v>1</v>
      </c>
    </row>
    <row r="15" spans="2:13" s="868" customFormat="1" ht="15" customHeight="1">
      <c r="B15" s="855" t="s">
        <v>1522</v>
      </c>
      <c r="C15" s="818" t="s">
        <v>1523</v>
      </c>
      <c r="D15" s="862">
        <v>100441</v>
      </c>
      <c r="E15" s="863">
        <v>22486</v>
      </c>
      <c r="F15" s="863">
        <v>15147</v>
      </c>
      <c r="G15" s="864">
        <v>22.4</v>
      </c>
      <c r="H15" s="864">
        <v>67.4</v>
      </c>
      <c r="I15" s="852">
        <v>394</v>
      </c>
      <c r="J15" s="852">
        <v>533</v>
      </c>
      <c r="K15" s="864">
        <v>73.9</v>
      </c>
      <c r="L15" s="865">
        <v>19.8</v>
      </c>
      <c r="M15" s="869">
        <v>1</v>
      </c>
    </row>
    <row r="16" spans="2:13" s="861" customFormat="1" ht="15" customHeight="1">
      <c r="B16" s="855" t="s">
        <v>1524</v>
      </c>
      <c r="C16" s="818" t="s">
        <v>1525</v>
      </c>
      <c r="D16" s="862">
        <v>42715</v>
      </c>
      <c r="E16" s="863">
        <v>10147</v>
      </c>
      <c r="F16" s="863">
        <v>5423</v>
      </c>
      <c r="G16" s="864">
        <v>23.8</v>
      </c>
      <c r="H16" s="864">
        <v>53.4</v>
      </c>
      <c r="I16" s="852">
        <v>221</v>
      </c>
      <c r="J16" s="852">
        <v>407</v>
      </c>
      <c r="K16" s="864">
        <v>54.3</v>
      </c>
      <c r="L16" s="865">
        <v>21.6</v>
      </c>
      <c r="M16" s="870">
        <v>1</v>
      </c>
    </row>
    <row r="17" spans="2:13" s="861" customFormat="1" ht="15" customHeight="1">
      <c r="B17" s="855" t="s">
        <v>1526</v>
      </c>
      <c r="C17" s="818" t="s">
        <v>1527</v>
      </c>
      <c r="D17" s="862">
        <v>42557</v>
      </c>
      <c r="E17" s="863">
        <v>16148</v>
      </c>
      <c r="F17" s="863">
        <v>12284</v>
      </c>
      <c r="G17" s="864">
        <v>37.9</v>
      </c>
      <c r="H17" s="864">
        <v>76.1</v>
      </c>
      <c r="I17" s="852">
        <v>386</v>
      </c>
      <c r="J17" s="852">
        <v>498</v>
      </c>
      <c r="K17" s="864">
        <v>77.5</v>
      </c>
      <c r="L17" s="865">
        <v>35.7</v>
      </c>
      <c r="M17" s="867">
        <v>1</v>
      </c>
    </row>
    <row r="18" spans="2:13" s="861" customFormat="1" ht="15" customHeight="1">
      <c r="B18" s="855" t="s">
        <v>1528</v>
      </c>
      <c r="C18" s="818" t="s">
        <v>347</v>
      </c>
      <c r="D18" s="862">
        <v>37956</v>
      </c>
      <c r="E18" s="863">
        <v>18288</v>
      </c>
      <c r="F18" s="863">
        <v>14046</v>
      </c>
      <c r="G18" s="864">
        <v>48.2</v>
      </c>
      <c r="H18" s="864">
        <v>76.8</v>
      </c>
      <c r="I18" s="852">
        <v>493</v>
      </c>
      <c r="J18" s="852">
        <v>688</v>
      </c>
      <c r="K18" s="864">
        <v>71.7</v>
      </c>
      <c r="L18" s="865">
        <v>46.5</v>
      </c>
      <c r="M18" s="867">
        <v>1</v>
      </c>
    </row>
    <row r="19" spans="2:13" s="861" customFormat="1" ht="15" customHeight="1">
      <c r="B19" s="855" t="s">
        <v>348</v>
      </c>
      <c r="C19" s="818" t="s">
        <v>349</v>
      </c>
      <c r="D19" s="862">
        <v>31066</v>
      </c>
      <c r="E19" s="863">
        <v>10253</v>
      </c>
      <c r="F19" s="863">
        <v>5628</v>
      </c>
      <c r="G19" s="864">
        <v>33</v>
      </c>
      <c r="H19" s="864">
        <v>54.9</v>
      </c>
      <c r="I19" s="852">
        <v>332</v>
      </c>
      <c r="J19" s="852">
        <v>487</v>
      </c>
      <c r="K19" s="864">
        <v>68.2</v>
      </c>
      <c r="L19" s="865">
        <v>32</v>
      </c>
      <c r="M19" s="867">
        <v>1</v>
      </c>
    </row>
    <row r="20" spans="2:13" s="861" customFormat="1" ht="15" customHeight="1">
      <c r="B20" s="855" t="s">
        <v>350</v>
      </c>
      <c r="C20" s="818" t="s">
        <v>351</v>
      </c>
      <c r="D20" s="862">
        <v>32803</v>
      </c>
      <c r="E20" s="863">
        <v>10097</v>
      </c>
      <c r="F20" s="863">
        <v>5405</v>
      </c>
      <c r="G20" s="864">
        <v>30.8</v>
      </c>
      <c r="H20" s="864">
        <v>53.5</v>
      </c>
      <c r="I20" s="852">
        <v>283</v>
      </c>
      <c r="J20" s="852">
        <v>488</v>
      </c>
      <c r="K20" s="864">
        <v>58</v>
      </c>
      <c r="L20" s="865">
        <v>27.4</v>
      </c>
      <c r="M20" s="867">
        <v>1</v>
      </c>
    </row>
    <row r="21" spans="2:13" s="861" customFormat="1" ht="15" customHeight="1">
      <c r="B21" s="855" t="s">
        <v>352</v>
      </c>
      <c r="C21" s="818" t="s">
        <v>353</v>
      </c>
      <c r="D21" s="862">
        <v>59632</v>
      </c>
      <c r="E21" s="863">
        <v>31028</v>
      </c>
      <c r="F21" s="863">
        <v>25867</v>
      </c>
      <c r="G21" s="864">
        <v>52</v>
      </c>
      <c r="H21" s="864">
        <v>83.4</v>
      </c>
      <c r="I21" s="852">
        <v>743</v>
      </c>
      <c r="J21" s="852">
        <v>880</v>
      </c>
      <c r="K21" s="864">
        <v>84.4</v>
      </c>
      <c r="L21" s="865">
        <v>50.6</v>
      </c>
      <c r="M21" s="867">
        <v>1</v>
      </c>
    </row>
    <row r="22" spans="2:13" s="861" customFormat="1" ht="15" customHeight="1">
      <c r="B22" s="855" t="s">
        <v>354</v>
      </c>
      <c r="C22" s="818" t="s">
        <v>355</v>
      </c>
      <c r="D22" s="862">
        <v>42817</v>
      </c>
      <c r="E22" s="863">
        <v>13414</v>
      </c>
      <c r="F22" s="863">
        <v>7151</v>
      </c>
      <c r="G22" s="864">
        <v>31.3</v>
      </c>
      <c r="H22" s="864">
        <v>53.3</v>
      </c>
      <c r="I22" s="852">
        <v>353</v>
      </c>
      <c r="J22" s="852">
        <v>432</v>
      </c>
      <c r="K22" s="864">
        <v>81.7</v>
      </c>
      <c r="L22" s="865">
        <v>27.6</v>
      </c>
      <c r="M22" s="867">
        <v>1</v>
      </c>
    </row>
    <row r="23" spans="2:13" s="861" customFormat="1" ht="15" customHeight="1">
      <c r="B23" s="855" t="s">
        <v>356</v>
      </c>
      <c r="C23" s="818" t="s">
        <v>349</v>
      </c>
      <c r="D23" s="862">
        <v>36881</v>
      </c>
      <c r="E23" s="863">
        <v>9922</v>
      </c>
      <c r="F23" s="863">
        <v>5378</v>
      </c>
      <c r="G23" s="864">
        <v>26.9</v>
      </c>
      <c r="H23" s="864">
        <v>54.2</v>
      </c>
      <c r="I23" s="852">
        <v>263</v>
      </c>
      <c r="J23" s="852">
        <v>430</v>
      </c>
      <c r="K23" s="864">
        <v>61.2</v>
      </c>
      <c r="L23" s="865">
        <v>25.6</v>
      </c>
      <c r="M23" s="867">
        <v>1</v>
      </c>
    </row>
    <row r="24" spans="2:13" s="861" customFormat="1" ht="15" customHeight="1">
      <c r="B24" s="855" t="s">
        <v>357</v>
      </c>
      <c r="C24" s="818" t="s">
        <v>358</v>
      </c>
      <c r="D24" s="862">
        <v>15189</v>
      </c>
      <c r="E24" s="863">
        <v>2820</v>
      </c>
      <c r="F24" s="863">
        <v>767</v>
      </c>
      <c r="G24" s="864">
        <v>18.6</v>
      </c>
      <c r="H24" s="864">
        <v>27.2</v>
      </c>
      <c r="I24" s="852">
        <v>60</v>
      </c>
      <c r="J24" s="852">
        <v>90</v>
      </c>
      <c r="K24" s="864">
        <v>66.7</v>
      </c>
      <c r="L24" s="865">
        <v>13.9</v>
      </c>
      <c r="M24" s="867">
        <v>1</v>
      </c>
    </row>
    <row r="25" spans="2:13" s="861" customFormat="1" ht="15" customHeight="1">
      <c r="B25" s="855" t="s">
        <v>359</v>
      </c>
      <c r="C25" s="818" t="s">
        <v>358</v>
      </c>
      <c r="D25" s="862">
        <v>12021</v>
      </c>
      <c r="E25" s="863">
        <v>1359</v>
      </c>
      <c r="F25" s="863">
        <v>512</v>
      </c>
      <c r="G25" s="864">
        <v>11.3</v>
      </c>
      <c r="H25" s="864">
        <v>37.7</v>
      </c>
      <c r="I25" s="852">
        <v>59</v>
      </c>
      <c r="J25" s="852">
        <v>90</v>
      </c>
      <c r="K25" s="864">
        <v>65.6</v>
      </c>
      <c r="L25" s="865">
        <v>11.5</v>
      </c>
      <c r="M25" s="867">
        <v>1</v>
      </c>
    </row>
    <row r="26" spans="2:13" s="861" customFormat="1" ht="15" customHeight="1">
      <c r="B26" s="855" t="s">
        <v>360</v>
      </c>
      <c r="C26" s="818" t="s">
        <v>361</v>
      </c>
      <c r="D26" s="862">
        <v>22132</v>
      </c>
      <c r="E26" s="863">
        <v>6822</v>
      </c>
      <c r="F26" s="863">
        <v>3450</v>
      </c>
      <c r="G26" s="864">
        <v>30.8</v>
      </c>
      <c r="H26" s="864">
        <v>50.6</v>
      </c>
      <c r="I26" s="852">
        <v>174</v>
      </c>
      <c r="J26" s="852">
        <v>355</v>
      </c>
      <c r="K26" s="864">
        <v>49</v>
      </c>
      <c r="L26" s="865">
        <v>29.4</v>
      </c>
      <c r="M26" s="867">
        <v>1</v>
      </c>
    </row>
    <row r="27" spans="2:13" s="861" customFormat="1" ht="15" customHeight="1">
      <c r="B27" s="855" t="s">
        <v>362</v>
      </c>
      <c r="C27" s="818" t="s">
        <v>363</v>
      </c>
      <c r="D27" s="862">
        <v>4963</v>
      </c>
      <c r="E27" s="863">
        <v>514</v>
      </c>
      <c r="F27" s="863">
        <v>475</v>
      </c>
      <c r="G27" s="864">
        <v>10.4</v>
      </c>
      <c r="H27" s="864">
        <v>92.4</v>
      </c>
      <c r="I27" s="852">
        <v>11</v>
      </c>
      <c r="J27" s="852">
        <v>12</v>
      </c>
      <c r="K27" s="864">
        <v>91.7</v>
      </c>
      <c r="L27" s="865">
        <v>10.6</v>
      </c>
      <c r="M27" s="867">
        <v>1</v>
      </c>
    </row>
    <row r="28" spans="2:13" s="861" customFormat="1" ht="15" customHeight="1">
      <c r="B28" s="855" t="s">
        <v>364</v>
      </c>
      <c r="C28" s="818" t="s">
        <v>349</v>
      </c>
      <c r="D28" s="862">
        <v>27161</v>
      </c>
      <c r="E28" s="863">
        <v>10682</v>
      </c>
      <c r="F28" s="863">
        <v>7620</v>
      </c>
      <c r="G28" s="864">
        <v>39.3</v>
      </c>
      <c r="H28" s="864">
        <v>71.3</v>
      </c>
      <c r="I28" s="852">
        <v>402</v>
      </c>
      <c r="J28" s="852">
        <v>611</v>
      </c>
      <c r="K28" s="864">
        <v>65.8</v>
      </c>
      <c r="L28" s="865">
        <v>35.2</v>
      </c>
      <c r="M28" s="867">
        <v>1</v>
      </c>
    </row>
    <row r="29" spans="2:13" s="861" customFormat="1" ht="15" customHeight="1">
      <c r="B29" s="855" t="s">
        <v>365</v>
      </c>
      <c r="C29" s="818" t="s">
        <v>1525</v>
      </c>
      <c r="D29" s="862">
        <v>21000</v>
      </c>
      <c r="E29" s="863">
        <v>3636</v>
      </c>
      <c r="F29" s="863">
        <v>1761</v>
      </c>
      <c r="G29" s="864">
        <v>17.3</v>
      </c>
      <c r="H29" s="864">
        <v>48.4</v>
      </c>
      <c r="I29" s="852">
        <v>107</v>
      </c>
      <c r="J29" s="852">
        <v>160</v>
      </c>
      <c r="K29" s="864">
        <v>66.9</v>
      </c>
      <c r="L29" s="865">
        <v>14.6</v>
      </c>
      <c r="M29" s="867">
        <v>1</v>
      </c>
    </row>
    <row r="30" spans="2:13" s="861" customFormat="1" ht="15" customHeight="1">
      <c r="B30" s="855" t="s">
        <v>366</v>
      </c>
      <c r="C30" s="818" t="s">
        <v>1488</v>
      </c>
      <c r="D30" s="862">
        <v>10837</v>
      </c>
      <c r="E30" s="863" t="s">
        <v>367</v>
      </c>
      <c r="F30" s="863" t="s">
        <v>367</v>
      </c>
      <c r="G30" s="864" t="s">
        <v>367</v>
      </c>
      <c r="H30" s="864" t="s">
        <v>367</v>
      </c>
      <c r="I30" s="852">
        <v>5</v>
      </c>
      <c r="J30" s="852">
        <v>98</v>
      </c>
      <c r="K30" s="864">
        <v>5.1</v>
      </c>
      <c r="L30" s="865" t="s">
        <v>367</v>
      </c>
      <c r="M30" s="867">
        <v>1</v>
      </c>
    </row>
    <row r="31" spans="2:13" s="861" customFormat="1" ht="15" customHeight="1">
      <c r="B31" s="855" t="s">
        <v>368</v>
      </c>
      <c r="C31" s="818" t="s">
        <v>369</v>
      </c>
      <c r="D31" s="862">
        <v>17887</v>
      </c>
      <c r="E31" s="863">
        <v>4961</v>
      </c>
      <c r="F31" s="863">
        <v>2379</v>
      </c>
      <c r="G31" s="864">
        <v>27.7</v>
      </c>
      <c r="H31" s="864">
        <v>48</v>
      </c>
      <c r="I31" s="852">
        <v>229</v>
      </c>
      <c r="J31" s="852">
        <v>377</v>
      </c>
      <c r="K31" s="864">
        <v>60.7</v>
      </c>
      <c r="L31" s="865">
        <v>26.7</v>
      </c>
      <c r="M31" s="867">
        <v>1</v>
      </c>
    </row>
    <row r="32" spans="2:13" s="861" customFormat="1" ht="15" customHeight="1">
      <c r="B32" s="855" t="s">
        <v>370</v>
      </c>
      <c r="C32" s="818" t="s">
        <v>1488</v>
      </c>
      <c r="D32" s="862">
        <v>7622</v>
      </c>
      <c r="E32" s="863" t="s">
        <v>367</v>
      </c>
      <c r="F32" s="863" t="s">
        <v>367</v>
      </c>
      <c r="G32" s="864" t="s">
        <v>367</v>
      </c>
      <c r="H32" s="864" t="s">
        <v>367</v>
      </c>
      <c r="I32" s="852" t="s">
        <v>367</v>
      </c>
      <c r="J32" s="852" t="s">
        <v>367</v>
      </c>
      <c r="K32" s="864" t="s">
        <v>367</v>
      </c>
      <c r="L32" s="865" t="s">
        <v>367</v>
      </c>
      <c r="M32" s="867">
        <v>1</v>
      </c>
    </row>
    <row r="33" spans="2:13" s="861" customFormat="1" ht="15" customHeight="1">
      <c r="B33" s="855" t="s">
        <v>371</v>
      </c>
      <c r="C33" s="818" t="s">
        <v>1488</v>
      </c>
      <c r="D33" s="862">
        <v>18680</v>
      </c>
      <c r="E33" s="863" t="s">
        <v>367</v>
      </c>
      <c r="F33" s="863" t="s">
        <v>367</v>
      </c>
      <c r="G33" s="864" t="s">
        <v>367</v>
      </c>
      <c r="H33" s="864" t="s">
        <v>367</v>
      </c>
      <c r="I33" s="852" t="s">
        <v>367</v>
      </c>
      <c r="J33" s="852" t="s">
        <v>367</v>
      </c>
      <c r="K33" s="864" t="s">
        <v>367</v>
      </c>
      <c r="L33" s="865" t="s">
        <v>367</v>
      </c>
      <c r="M33" s="867">
        <v>1</v>
      </c>
    </row>
    <row r="34" spans="2:13" s="861" customFormat="1" ht="15" customHeight="1">
      <c r="B34" s="855" t="s">
        <v>372</v>
      </c>
      <c r="C34" s="818" t="s">
        <v>1488</v>
      </c>
      <c r="D34" s="862">
        <v>12658</v>
      </c>
      <c r="E34" s="863" t="s">
        <v>367</v>
      </c>
      <c r="F34" s="863" t="s">
        <v>367</v>
      </c>
      <c r="G34" s="864" t="s">
        <v>367</v>
      </c>
      <c r="H34" s="864" t="s">
        <v>367</v>
      </c>
      <c r="I34" s="852" t="s">
        <v>367</v>
      </c>
      <c r="J34" s="852" t="s">
        <v>367</v>
      </c>
      <c r="K34" s="864" t="s">
        <v>367</v>
      </c>
      <c r="L34" s="865" t="s">
        <v>367</v>
      </c>
      <c r="M34" s="867">
        <v>1</v>
      </c>
    </row>
    <row r="35" spans="2:13" s="861" customFormat="1" ht="15" customHeight="1">
      <c r="B35" s="855" t="s">
        <v>373</v>
      </c>
      <c r="C35" s="818" t="s">
        <v>374</v>
      </c>
      <c r="D35" s="862">
        <v>9998</v>
      </c>
      <c r="E35" s="863">
        <v>3422</v>
      </c>
      <c r="F35" s="863">
        <v>2946</v>
      </c>
      <c r="G35" s="864">
        <v>34.2</v>
      </c>
      <c r="H35" s="864">
        <v>86.1</v>
      </c>
      <c r="I35" s="852">
        <v>142</v>
      </c>
      <c r="J35" s="852">
        <v>159</v>
      </c>
      <c r="K35" s="864">
        <v>89.3</v>
      </c>
      <c r="L35" s="865">
        <v>32.7</v>
      </c>
      <c r="M35" s="867">
        <v>1</v>
      </c>
    </row>
    <row r="36" spans="2:13" s="861" customFormat="1" ht="15" customHeight="1">
      <c r="B36" s="855" t="s">
        <v>375</v>
      </c>
      <c r="C36" s="818" t="s">
        <v>1488</v>
      </c>
      <c r="D36" s="862">
        <v>8725</v>
      </c>
      <c r="E36" s="863" t="s">
        <v>367</v>
      </c>
      <c r="F36" s="863" t="s">
        <v>367</v>
      </c>
      <c r="G36" s="864" t="s">
        <v>367</v>
      </c>
      <c r="H36" s="864" t="s">
        <v>367</v>
      </c>
      <c r="I36" s="852">
        <v>30</v>
      </c>
      <c r="J36" s="852">
        <v>99</v>
      </c>
      <c r="K36" s="864">
        <v>30.3</v>
      </c>
      <c r="L36" s="865" t="s">
        <v>367</v>
      </c>
      <c r="M36" s="867">
        <v>1</v>
      </c>
    </row>
    <row r="37" spans="2:13" s="861" customFormat="1" ht="15" customHeight="1">
      <c r="B37" s="855" t="s">
        <v>376</v>
      </c>
      <c r="C37" s="818" t="s">
        <v>1488</v>
      </c>
      <c r="D37" s="862">
        <v>8115</v>
      </c>
      <c r="E37" s="863" t="s">
        <v>367</v>
      </c>
      <c r="F37" s="863" t="s">
        <v>367</v>
      </c>
      <c r="G37" s="864" t="s">
        <v>367</v>
      </c>
      <c r="H37" s="864" t="s">
        <v>367</v>
      </c>
      <c r="I37" s="852" t="s">
        <v>367</v>
      </c>
      <c r="J37" s="852" t="s">
        <v>367</v>
      </c>
      <c r="K37" s="864" t="s">
        <v>367</v>
      </c>
      <c r="L37" s="865" t="s">
        <v>367</v>
      </c>
      <c r="M37" s="867">
        <v>1</v>
      </c>
    </row>
    <row r="38" spans="2:13" s="861" customFormat="1" ht="15" customHeight="1">
      <c r="B38" s="855" t="s">
        <v>377</v>
      </c>
      <c r="C38" s="818" t="s">
        <v>378</v>
      </c>
      <c r="D38" s="862">
        <v>11576</v>
      </c>
      <c r="E38" s="863">
        <v>3415</v>
      </c>
      <c r="F38" s="863">
        <v>2250</v>
      </c>
      <c r="G38" s="864">
        <v>29.5</v>
      </c>
      <c r="H38" s="864">
        <v>65.9</v>
      </c>
      <c r="I38" s="852">
        <v>68</v>
      </c>
      <c r="J38" s="852">
        <v>160</v>
      </c>
      <c r="K38" s="864">
        <v>42.5</v>
      </c>
      <c r="L38" s="865">
        <v>28.9</v>
      </c>
      <c r="M38" s="867">
        <v>1</v>
      </c>
    </row>
    <row r="39" spans="2:13" s="861" customFormat="1" ht="15" customHeight="1">
      <c r="B39" s="855" t="s">
        <v>379</v>
      </c>
      <c r="C39" s="818" t="s">
        <v>1488</v>
      </c>
      <c r="D39" s="862">
        <v>19126</v>
      </c>
      <c r="E39" s="863" t="s">
        <v>367</v>
      </c>
      <c r="F39" s="863" t="s">
        <v>367</v>
      </c>
      <c r="G39" s="864" t="s">
        <v>367</v>
      </c>
      <c r="H39" s="864" t="s">
        <v>367</v>
      </c>
      <c r="I39" s="852">
        <v>17</v>
      </c>
      <c r="J39" s="852">
        <v>92</v>
      </c>
      <c r="K39" s="864">
        <v>18.5</v>
      </c>
      <c r="L39" s="865" t="s">
        <v>367</v>
      </c>
      <c r="M39" s="867">
        <v>1</v>
      </c>
    </row>
    <row r="40" spans="2:13" s="861" customFormat="1" ht="15" customHeight="1">
      <c r="B40" s="855" t="s">
        <v>380</v>
      </c>
      <c r="C40" s="818" t="s">
        <v>1488</v>
      </c>
      <c r="D40" s="862">
        <v>8020</v>
      </c>
      <c r="E40" s="863" t="s">
        <v>367</v>
      </c>
      <c r="F40" s="863" t="s">
        <v>367</v>
      </c>
      <c r="G40" s="864" t="s">
        <v>367</v>
      </c>
      <c r="H40" s="864" t="s">
        <v>367</v>
      </c>
      <c r="I40" s="852">
        <v>15</v>
      </c>
      <c r="J40" s="852">
        <v>49</v>
      </c>
      <c r="K40" s="864">
        <v>30.6</v>
      </c>
      <c r="L40" s="865" t="s">
        <v>367</v>
      </c>
      <c r="M40" s="867">
        <v>1</v>
      </c>
    </row>
    <row r="41" spans="2:13" s="861" customFormat="1" ht="15" customHeight="1" thickBot="1">
      <c r="B41" s="871"/>
      <c r="C41" s="872"/>
      <c r="D41" s="873"/>
      <c r="E41" s="874"/>
      <c r="F41" s="874"/>
      <c r="G41" s="874"/>
      <c r="H41" s="874"/>
      <c r="I41" s="874"/>
      <c r="J41" s="874"/>
      <c r="K41" s="874"/>
      <c r="L41" s="875"/>
      <c r="M41" s="867">
        <v>1</v>
      </c>
    </row>
    <row r="42" spans="2:13" ht="16.5" customHeight="1" thickBot="1">
      <c r="B42" s="876" t="s">
        <v>381</v>
      </c>
      <c r="C42" s="858"/>
      <c r="D42" s="858"/>
      <c r="E42" s="858"/>
      <c r="F42" s="858"/>
      <c r="G42" s="858"/>
      <c r="H42" s="858"/>
      <c r="I42" s="858"/>
      <c r="J42" s="858"/>
      <c r="K42" s="877"/>
      <c r="L42" s="878"/>
      <c r="M42" s="879"/>
    </row>
    <row r="43" spans="2:15" ht="16.5" customHeight="1">
      <c r="B43" s="811" t="s">
        <v>382</v>
      </c>
      <c r="C43" s="880"/>
      <c r="D43" s="880"/>
      <c r="E43" s="880"/>
      <c r="F43" s="880"/>
      <c r="G43" s="880"/>
      <c r="H43" s="880"/>
      <c r="I43" s="880"/>
      <c r="J43" s="880"/>
      <c r="K43" s="880"/>
      <c r="M43" s="881"/>
      <c r="N43" s="881"/>
      <c r="O43" s="881"/>
    </row>
    <row r="44" ht="13.5">
      <c r="B44" s="811" t="s">
        <v>383</v>
      </c>
    </row>
  </sheetData>
  <mergeCells count="2">
    <mergeCell ref="B4:B6"/>
    <mergeCell ref="C4:C6"/>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B2:L12"/>
  <sheetViews>
    <sheetView workbookViewId="0" topLeftCell="A1">
      <selection activeCell="A1" sqref="A1"/>
    </sheetView>
  </sheetViews>
  <sheetFormatPr defaultColWidth="9.00390625" defaultRowHeight="13.5"/>
  <cols>
    <col min="1" max="1" width="2.625" style="144" customWidth="1"/>
    <col min="2" max="2" width="8.375" style="144" customWidth="1"/>
    <col min="3" max="3" width="8.125" style="144" customWidth="1"/>
    <col min="4" max="4" width="7.625" style="144" customWidth="1"/>
    <col min="5" max="8" width="8.125" style="144" customWidth="1"/>
    <col min="9" max="9" width="10.125" style="144" customWidth="1"/>
    <col min="10" max="16384" width="9.00390625" style="144" customWidth="1"/>
  </cols>
  <sheetData>
    <row r="1" ht="12" customHeight="1"/>
    <row r="2" ht="14.25">
      <c r="B2" s="712" t="s">
        <v>400</v>
      </c>
    </row>
    <row r="3" ht="12" customHeight="1"/>
    <row r="4" spans="2:12" ht="12.75" thickBot="1">
      <c r="B4" s="144" t="s">
        <v>385</v>
      </c>
      <c r="L4" s="713" t="s">
        <v>386</v>
      </c>
    </row>
    <row r="5" spans="2:12" ht="18" customHeight="1" thickTop="1">
      <c r="B5" s="1433" t="s">
        <v>893</v>
      </c>
      <c r="C5" s="1581" t="s">
        <v>395</v>
      </c>
      <c r="D5" s="1582"/>
      <c r="E5" s="1582"/>
      <c r="F5" s="1582"/>
      <c r="G5" s="1582"/>
      <c r="H5" s="1583"/>
      <c r="I5" s="1581" t="s">
        <v>396</v>
      </c>
      <c r="J5" s="1583"/>
      <c r="K5" s="1581" t="s">
        <v>397</v>
      </c>
      <c r="L5" s="1583"/>
    </row>
    <row r="6" spans="2:12" ht="18" customHeight="1">
      <c r="B6" s="1580"/>
      <c r="C6" s="186" t="s">
        <v>387</v>
      </c>
      <c r="D6" s="882" t="s">
        <v>388</v>
      </c>
      <c r="E6" s="186" t="s">
        <v>389</v>
      </c>
      <c r="F6" s="186" t="s">
        <v>390</v>
      </c>
      <c r="G6" s="186" t="s">
        <v>391</v>
      </c>
      <c r="H6" s="186" t="s">
        <v>392</v>
      </c>
      <c r="I6" s="186" t="s">
        <v>393</v>
      </c>
      <c r="J6" s="186" t="s">
        <v>394</v>
      </c>
      <c r="K6" s="186" t="s">
        <v>393</v>
      </c>
      <c r="L6" s="186" t="s">
        <v>394</v>
      </c>
    </row>
    <row r="7" spans="2:12" ht="15" customHeight="1">
      <c r="B7" s="883" t="s">
        <v>398</v>
      </c>
      <c r="C7" s="733">
        <v>6343</v>
      </c>
      <c r="D7" s="736">
        <v>59</v>
      </c>
      <c r="E7" s="735">
        <v>99.1</v>
      </c>
      <c r="F7" s="736">
        <v>306455</v>
      </c>
      <c r="G7" s="736">
        <v>300479</v>
      </c>
      <c r="H7" s="738">
        <v>68.4</v>
      </c>
      <c r="I7" s="884">
        <v>954274</v>
      </c>
      <c r="J7" s="884">
        <v>891163</v>
      </c>
      <c r="K7" s="733">
        <v>158496</v>
      </c>
      <c r="L7" s="885">
        <v>921850</v>
      </c>
    </row>
    <row r="8" spans="2:12" ht="15" customHeight="1">
      <c r="B8" s="111">
        <v>2</v>
      </c>
      <c r="C8" s="112">
        <v>6415</v>
      </c>
      <c r="D8" s="113">
        <v>53</v>
      </c>
      <c r="E8" s="744">
        <v>99.2</v>
      </c>
      <c r="F8" s="113">
        <v>348727</v>
      </c>
      <c r="G8" s="113">
        <v>343386</v>
      </c>
      <c r="H8" s="746">
        <v>70.7</v>
      </c>
      <c r="I8" s="886">
        <v>1165616</v>
      </c>
      <c r="J8" s="886">
        <v>1012554</v>
      </c>
      <c r="K8" s="112">
        <v>157140</v>
      </c>
      <c r="L8" s="887">
        <v>849774</v>
      </c>
    </row>
    <row r="9" spans="2:12" ht="15" customHeight="1">
      <c r="B9" s="111">
        <v>3</v>
      </c>
      <c r="C9" s="112">
        <v>6394</v>
      </c>
      <c r="D9" s="113">
        <v>74</v>
      </c>
      <c r="E9" s="744">
        <v>98.9</v>
      </c>
      <c r="F9" s="113">
        <v>372052</v>
      </c>
      <c r="G9" s="113">
        <v>370239</v>
      </c>
      <c r="H9" s="746">
        <v>75.5</v>
      </c>
      <c r="I9" s="886">
        <v>1017829</v>
      </c>
      <c r="J9" s="886">
        <v>1051113</v>
      </c>
      <c r="K9" s="112">
        <v>151118</v>
      </c>
      <c r="L9" s="887">
        <v>764829</v>
      </c>
    </row>
    <row r="10" spans="2:12" ht="15" customHeight="1">
      <c r="B10" s="111">
        <v>4</v>
      </c>
      <c r="C10" s="112">
        <v>6936</v>
      </c>
      <c r="D10" s="113">
        <v>41</v>
      </c>
      <c r="E10" s="744">
        <v>99.5</v>
      </c>
      <c r="F10" s="113">
        <v>371021</v>
      </c>
      <c r="G10" s="113">
        <v>356259</v>
      </c>
      <c r="H10" s="746">
        <v>68.7</v>
      </c>
      <c r="I10" s="886">
        <v>856412</v>
      </c>
      <c r="J10" s="886">
        <v>880487</v>
      </c>
      <c r="K10" s="112">
        <v>260802</v>
      </c>
      <c r="L10" s="887">
        <v>898019</v>
      </c>
    </row>
    <row r="11" spans="2:12" s="888" customFormat="1" ht="19.5" customHeight="1">
      <c r="B11" s="889">
        <v>5</v>
      </c>
      <c r="C11" s="890">
        <v>6619</v>
      </c>
      <c r="D11" s="891">
        <v>83</v>
      </c>
      <c r="E11" s="892">
        <v>98.8</v>
      </c>
      <c r="F11" s="891">
        <v>319747</v>
      </c>
      <c r="G11" s="891">
        <v>300976</v>
      </c>
      <c r="H11" s="893">
        <v>58.1</v>
      </c>
      <c r="I11" s="894">
        <v>910378</v>
      </c>
      <c r="J11" s="894">
        <v>968110</v>
      </c>
      <c r="K11" s="890">
        <v>239274</v>
      </c>
      <c r="L11" s="895">
        <v>907509</v>
      </c>
    </row>
    <row r="12" ht="12">
      <c r="B12" s="144" t="s">
        <v>399</v>
      </c>
    </row>
  </sheetData>
  <mergeCells count="4">
    <mergeCell ref="B5:B6"/>
    <mergeCell ref="C5:H5"/>
    <mergeCell ref="I5:J5"/>
    <mergeCell ref="K5:L5"/>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2.xml><?xml version="1.0" encoding="utf-8"?>
<worksheet xmlns="http://schemas.openxmlformats.org/spreadsheetml/2006/main" xmlns:r="http://schemas.openxmlformats.org/officeDocument/2006/relationships">
  <dimension ref="B2:L10"/>
  <sheetViews>
    <sheetView workbookViewId="0" topLeftCell="A1">
      <selection activeCell="A1" sqref="A1"/>
    </sheetView>
  </sheetViews>
  <sheetFormatPr defaultColWidth="9.00390625" defaultRowHeight="13.5"/>
  <cols>
    <col min="1" max="1" width="3.00390625" style="896" customWidth="1"/>
    <col min="2" max="2" width="7.875" style="896" customWidth="1"/>
    <col min="3" max="3" width="8.00390625" style="896" customWidth="1"/>
    <col min="4" max="4" width="7.625" style="896" customWidth="1"/>
    <col min="5" max="7" width="8.00390625" style="896" customWidth="1"/>
    <col min="8" max="8" width="6.50390625" style="896" customWidth="1"/>
    <col min="9" max="9" width="8.00390625" style="896" customWidth="1"/>
    <col min="10" max="10" width="7.875" style="896" customWidth="1"/>
    <col min="11" max="11" width="6.00390625" style="896" customWidth="1"/>
    <col min="12" max="12" width="8.875" style="896" customWidth="1"/>
    <col min="13" max="16384" width="9.00390625" style="896" customWidth="1"/>
  </cols>
  <sheetData>
    <row r="2" ht="14.25">
      <c r="B2" s="897" t="s">
        <v>407</v>
      </c>
    </row>
    <row r="4" spans="2:12" ht="12.75" thickBot="1">
      <c r="B4" s="896" t="s">
        <v>404</v>
      </c>
      <c r="L4" s="898" t="s">
        <v>386</v>
      </c>
    </row>
    <row r="5" spans="2:12" ht="12.75" thickTop="1">
      <c r="B5" s="1584" t="s">
        <v>893</v>
      </c>
      <c r="C5" s="899" t="s">
        <v>401</v>
      </c>
      <c r="D5" s="899"/>
      <c r="E5" s="899"/>
      <c r="F5" s="899"/>
      <c r="G5" s="899"/>
      <c r="H5" s="899"/>
      <c r="I5" s="900" t="s">
        <v>402</v>
      </c>
      <c r="J5" s="901"/>
      <c r="K5" s="899" t="s">
        <v>403</v>
      </c>
      <c r="L5" s="902"/>
    </row>
    <row r="6" spans="2:12" ht="12">
      <c r="B6" s="1585"/>
      <c r="C6" s="903" t="s">
        <v>387</v>
      </c>
      <c r="D6" s="904" t="s">
        <v>388</v>
      </c>
      <c r="E6" s="903" t="s">
        <v>389</v>
      </c>
      <c r="F6" s="903" t="s">
        <v>390</v>
      </c>
      <c r="G6" s="903" t="s">
        <v>391</v>
      </c>
      <c r="H6" s="903" t="s">
        <v>392</v>
      </c>
      <c r="I6" s="903" t="s">
        <v>393</v>
      </c>
      <c r="J6" s="903" t="s">
        <v>394</v>
      </c>
      <c r="K6" s="903" t="s">
        <v>393</v>
      </c>
      <c r="L6" s="903" t="s">
        <v>394</v>
      </c>
    </row>
    <row r="7" spans="2:12" ht="12">
      <c r="B7" s="905" t="s">
        <v>405</v>
      </c>
      <c r="C7" s="733">
        <v>368</v>
      </c>
      <c r="D7" s="736">
        <v>0</v>
      </c>
      <c r="E7" s="735">
        <v>100</v>
      </c>
      <c r="F7" s="736">
        <v>23019</v>
      </c>
      <c r="G7" s="736">
        <v>22313</v>
      </c>
      <c r="H7" s="738">
        <v>74.2</v>
      </c>
      <c r="I7" s="733">
        <v>45429</v>
      </c>
      <c r="J7" s="885">
        <v>13297</v>
      </c>
      <c r="K7" s="733" t="s">
        <v>1513</v>
      </c>
      <c r="L7" s="885" t="s">
        <v>1513</v>
      </c>
    </row>
    <row r="8" spans="2:12" ht="12">
      <c r="B8" s="906">
        <v>4</v>
      </c>
      <c r="C8" s="112">
        <v>1600</v>
      </c>
      <c r="D8" s="113">
        <v>10</v>
      </c>
      <c r="E8" s="744">
        <v>99.4</v>
      </c>
      <c r="F8" s="113">
        <v>97606</v>
      </c>
      <c r="G8" s="113">
        <v>89620</v>
      </c>
      <c r="H8" s="746">
        <v>70.5</v>
      </c>
      <c r="I8" s="112">
        <v>105515</v>
      </c>
      <c r="J8" s="887">
        <v>37754</v>
      </c>
      <c r="K8" s="112" t="s">
        <v>1513</v>
      </c>
      <c r="L8" s="887" t="s">
        <v>1513</v>
      </c>
    </row>
    <row r="9" spans="2:12" ht="12">
      <c r="B9" s="907">
        <v>5</v>
      </c>
      <c r="C9" s="890">
        <v>2182</v>
      </c>
      <c r="D9" s="891">
        <v>8</v>
      </c>
      <c r="E9" s="892">
        <v>99.6</v>
      </c>
      <c r="F9" s="891">
        <v>131205</v>
      </c>
      <c r="G9" s="891">
        <v>122532</v>
      </c>
      <c r="H9" s="893">
        <v>70.1</v>
      </c>
      <c r="I9" s="890">
        <v>244986</v>
      </c>
      <c r="J9" s="895">
        <v>109232</v>
      </c>
      <c r="K9" s="890" t="s">
        <v>1513</v>
      </c>
      <c r="L9" s="895" t="s">
        <v>1513</v>
      </c>
    </row>
    <row r="10" ht="12">
      <c r="B10" s="896" t="s">
        <v>406</v>
      </c>
    </row>
  </sheetData>
  <mergeCells count="1">
    <mergeCell ref="B5:B6"/>
  </mergeCells>
  <printOptions/>
  <pageMargins left="0.75" right="0.75" top="1" bottom="1" header="0.512" footer="0.512"/>
  <pageSetup horizontalDpi="400" verticalDpi="400" orientation="portrait" paperSize="9" scale="90" r:id="rId1"/>
</worksheet>
</file>

<file path=xl/worksheets/sheet23.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9.00390625" defaultRowHeight="13.5"/>
  <cols>
    <col min="1" max="1" width="2.625" style="144" customWidth="1"/>
    <col min="2" max="11" width="8.625" style="144" customWidth="1"/>
    <col min="12" max="12" width="8.25390625" style="144" customWidth="1"/>
    <col min="13" max="16384" width="9.00390625" style="144" customWidth="1"/>
  </cols>
  <sheetData>
    <row r="2" spans="2:5" ht="14.25">
      <c r="B2" s="908" t="s">
        <v>444</v>
      </c>
      <c r="C2" s="909"/>
      <c r="E2" s="910"/>
    </row>
    <row r="3" spans="2:13" ht="12">
      <c r="B3" s="911"/>
      <c r="C3" s="911"/>
      <c r="D3" s="911"/>
      <c r="E3" s="912"/>
      <c r="F3" s="912"/>
      <c r="G3" s="912"/>
      <c r="H3" s="912"/>
      <c r="I3" s="912"/>
      <c r="J3" s="911"/>
      <c r="K3" s="911"/>
      <c r="L3" s="911"/>
      <c r="M3" s="911"/>
    </row>
    <row r="4" spans="2:13" ht="12.75" thickBot="1">
      <c r="B4" s="913" t="s">
        <v>408</v>
      </c>
      <c r="C4" s="913"/>
      <c r="D4" s="913"/>
      <c r="E4" s="172"/>
      <c r="F4" s="172"/>
      <c r="G4" s="172"/>
      <c r="H4" s="172"/>
      <c r="I4" s="172"/>
      <c r="J4" s="172"/>
      <c r="K4" s="914" t="s">
        <v>419</v>
      </c>
      <c r="M4" s="911"/>
    </row>
    <row r="5" spans="1:13" ht="13.5" customHeight="1" thickTop="1">
      <c r="A5" s="915"/>
      <c r="B5" s="916"/>
      <c r="C5" s="917"/>
      <c r="D5" s="918"/>
      <c r="E5" s="1586" t="s">
        <v>420</v>
      </c>
      <c r="F5" s="1587"/>
      <c r="G5" s="1587"/>
      <c r="H5" s="1587"/>
      <c r="I5" s="1588"/>
      <c r="J5" s="919" t="s">
        <v>421</v>
      </c>
      <c r="K5" s="920" t="s">
        <v>409</v>
      </c>
      <c r="M5" s="911"/>
    </row>
    <row r="6" spans="1:13" ht="13.5" customHeight="1">
      <c r="A6" s="915"/>
      <c r="B6" s="1602" t="s">
        <v>422</v>
      </c>
      <c r="C6" s="1612"/>
      <c r="D6" s="922" t="s">
        <v>410</v>
      </c>
      <c r="E6" s="1598" t="s">
        <v>850</v>
      </c>
      <c r="F6" s="1610" t="s">
        <v>411</v>
      </c>
      <c r="G6" s="1610" t="s">
        <v>412</v>
      </c>
      <c r="H6" s="1611" t="s">
        <v>413</v>
      </c>
      <c r="I6" s="1610" t="s">
        <v>423</v>
      </c>
      <c r="J6" s="922" t="s">
        <v>424</v>
      </c>
      <c r="K6" s="1589" t="s">
        <v>410</v>
      </c>
      <c r="M6" s="911"/>
    </row>
    <row r="7" spans="1:13" ht="12">
      <c r="A7" s="915"/>
      <c r="B7" s="924"/>
      <c r="C7" s="181"/>
      <c r="D7" s="925"/>
      <c r="E7" s="1599"/>
      <c r="F7" s="1590"/>
      <c r="G7" s="1590"/>
      <c r="H7" s="1592"/>
      <c r="I7" s="1590"/>
      <c r="J7" s="927" t="s">
        <v>425</v>
      </c>
      <c r="K7" s="1590"/>
      <c r="M7" s="911"/>
    </row>
    <row r="8" spans="1:13" ht="13.5">
      <c r="A8" s="915"/>
      <c r="B8" s="1602" t="s">
        <v>426</v>
      </c>
      <c r="C8" s="1594"/>
      <c r="D8" s="929">
        <f>SUM(F8:I8)+K8+E19+I19+J8</f>
        <v>680297</v>
      </c>
      <c r="E8" s="930">
        <v>297906</v>
      </c>
      <c r="F8" s="930">
        <v>19987</v>
      </c>
      <c r="G8" s="930">
        <v>81898</v>
      </c>
      <c r="H8" s="930">
        <v>401</v>
      </c>
      <c r="I8" s="930">
        <v>195620</v>
      </c>
      <c r="J8" s="930">
        <v>3624</v>
      </c>
      <c r="K8" s="931">
        <v>341277</v>
      </c>
      <c r="M8" s="911"/>
    </row>
    <row r="9" spans="1:13" ht="13.5">
      <c r="A9" s="915"/>
      <c r="B9" s="1593" t="s">
        <v>427</v>
      </c>
      <c r="C9" s="1594"/>
      <c r="D9" s="932">
        <f>SUM(F9:I9)+K9+E20+I20+J9</f>
        <v>706972</v>
      </c>
      <c r="E9" s="933">
        <v>300940</v>
      </c>
      <c r="F9" s="933">
        <v>21283</v>
      </c>
      <c r="G9" s="933">
        <v>80713</v>
      </c>
      <c r="H9" s="933">
        <v>411</v>
      </c>
      <c r="I9" s="933">
        <v>198533</v>
      </c>
      <c r="J9" s="933">
        <v>3622</v>
      </c>
      <c r="K9" s="934">
        <v>363297</v>
      </c>
      <c r="M9" s="911"/>
    </row>
    <row r="10" spans="1:13" ht="13.5">
      <c r="A10" s="915"/>
      <c r="B10" s="1593" t="s">
        <v>428</v>
      </c>
      <c r="C10" s="1594"/>
      <c r="D10" s="932">
        <f>SUM(F10:I10)+K10+E21+I21+J10</f>
        <v>732722</v>
      </c>
      <c r="E10" s="933">
        <v>299844</v>
      </c>
      <c r="F10" s="933">
        <v>22816</v>
      </c>
      <c r="G10" s="933">
        <v>79392</v>
      </c>
      <c r="H10" s="933">
        <v>408</v>
      </c>
      <c r="I10" s="933">
        <v>197228</v>
      </c>
      <c r="J10" s="933">
        <v>3580</v>
      </c>
      <c r="K10" s="934">
        <f>B21+C21+D21</f>
        <v>388426</v>
      </c>
      <c r="M10" s="911"/>
    </row>
    <row r="11" spans="1:13" ht="13.5">
      <c r="A11" s="915"/>
      <c r="B11" s="1593" t="s">
        <v>429</v>
      </c>
      <c r="C11" s="1594"/>
      <c r="D11" s="932">
        <f>SUM(F11:I11)+K11+E22+I22+J11</f>
        <v>754464</v>
      </c>
      <c r="E11" s="933">
        <v>296567</v>
      </c>
      <c r="F11" s="933">
        <v>23850</v>
      </c>
      <c r="G11" s="933">
        <v>78182</v>
      </c>
      <c r="H11" s="933">
        <v>406</v>
      </c>
      <c r="I11" s="933">
        <v>194129</v>
      </c>
      <c r="J11" s="933">
        <v>3542</v>
      </c>
      <c r="K11" s="934">
        <f>B22+C22+D22</f>
        <v>412224</v>
      </c>
      <c r="M11" s="911"/>
    </row>
    <row r="12" spans="1:13" s="783" customFormat="1" ht="13.5">
      <c r="A12" s="935"/>
      <c r="B12" s="1593" t="s">
        <v>430</v>
      </c>
      <c r="C12" s="1594"/>
      <c r="D12" s="936">
        <f>SUM(F12:I12)+K12+E23+I23+J12</f>
        <v>776470</v>
      </c>
      <c r="E12" s="937">
        <f aca="true" t="shared" si="0" ref="E12:K12">SUM(E14:E15)</f>
        <v>293475</v>
      </c>
      <c r="F12" s="937">
        <f t="shared" si="0"/>
        <v>24884</v>
      </c>
      <c r="G12" s="937">
        <f t="shared" si="0"/>
        <v>77148</v>
      </c>
      <c r="H12" s="937">
        <f t="shared" si="0"/>
        <v>412</v>
      </c>
      <c r="I12" s="937">
        <f t="shared" si="0"/>
        <v>191031</v>
      </c>
      <c r="J12" s="937">
        <f t="shared" si="0"/>
        <v>3408</v>
      </c>
      <c r="K12" s="938">
        <f t="shared" si="0"/>
        <v>435964</v>
      </c>
      <c r="M12" s="939"/>
    </row>
    <row r="13" spans="1:13" ht="6" customHeight="1">
      <c r="A13" s="915"/>
      <c r="B13" s="921"/>
      <c r="C13" s="928"/>
      <c r="D13" s="932"/>
      <c r="E13" s="933"/>
      <c r="F13" s="933"/>
      <c r="G13" s="933"/>
      <c r="H13" s="933"/>
      <c r="I13" s="933"/>
      <c r="J13" s="933"/>
      <c r="K13" s="938"/>
      <c r="M13" s="911"/>
    </row>
    <row r="14" spans="1:13" ht="13.5">
      <c r="A14" s="915"/>
      <c r="B14" s="1603" t="s">
        <v>431</v>
      </c>
      <c r="C14" s="1604"/>
      <c r="D14" s="932">
        <f>SUM(F14:J14)+K14+E25+I25</f>
        <v>765113</v>
      </c>
      <c r="E14" s="933">
        <v>285624</v>
      </c>
      <c r="F14" s="933">
        <v>18296</v>
      </c>
      <c r="G14" s="933">
        <v>76727</v>
      </c>
      <c r="H14" s="933">
        <v>130</v>
      </c>
      <c r="I14" s="933">
        <v>190471</v>
      </c>
      <c r="J14" s="933">
        <v>2637</v>
      </c>
      <c r="K14" s="934">
        <v>434390</v>
      </c>
      <c r="M14" s="911"/>
    </row>
    <row r="15" spans="1:13" ht="14.25" thickBot="1">
      <c r="A15" s="915"/>
      <c r="B15" s="1605" t="s">
        <v>432</v>
      </c>
      <c r="C15" s="1606"/>
      <c r="D15" s="940">
        <f>SUM(F15:J15)+K15+E26+I26</f>
        <v>11357</v>
      </c>
      <c r="E15" s="941">
        <v>7851</v>
      </c>
      <c r="F15" s="941">
        <v>6588</v>
      </c>
      <c r="G15" s="941">
        <v>421</v>
      </c>
      <c r="H15" s="941">
        <v>282</v>
      </c>
      <c r="I15" s="941">
        <v>560</v>
      </c>
      <c r="J15" s="941">
        <v>771</v>
      </c>
      <c r="K15" s="942">
        <v>1574</v>
      </c>
      <c r="L15" s="943"/>
      <c r="M15" s="911"/>
    </row>
    <row r="16" spans="1:12" ht="13.5" customHeight="1" thickTop="1">
      <c r="A16" s="915"/>
      <c r="B16" s="1607" t="s">
        <v>414</v>
      </c>
      <c r="C16" s="1608"/>
      <c r="D16" s="1609"/>
      <c r="E16" s="944" t="s">
        <v>433</v>
      </c>
      <c r="F16" s="945"/>
      <c r="G16" s="945"/>
      <c r="H16" s="946"/>
      <c r="I16" s="945" t="s">
        <v>434</v>
      </c>
      <c r="J16" s="945"/>
      <c r="K16" s="946"/>
      <c r="L16" s="1595" t="s">
        <v>435</v>
      </c>
    </row>
    <row r="17" spans="1:12" ht="13.5" customHeight="1">
      <c r="A17" s="164"/>
      <c r="B17" s="1589" t="s">
        <v>411</v>
      </c>
      <c r="C17" s="1589" t="s">
        <v>415</v>
      </c>
      <c r="D17" s="1589" t="s">
        <v>436</v>
      </c>
      <c r="E17" s="1589" t="s">
        <v>416</v>
      </c>
      <c r="F17" s="1589" t="s">
        <v>437</v>
      </c>
      <c r="G17" s="1591" t="s">
        <v>417</v>
      </c>
      <c r="H17" s="1591" t="s">
        <v>438</v>
      </c>
      <c r="I17" s="1600" t="s">
        <v>410</v>
      </c>
      <c r="J17" s="1591" t="s">
        <v>418</v>
      </c>
      <c r="K17" s="1591" t="s">
        <v>439</v>
      </c>
      <c r="L17" s="1596"/>
    </row>
    <row r="18" spans="1:12" ht="12" customHeight="1">
      <c r="A18" s="164"/>
      <c r="B18" s="1590"/>
      <c r="C18" s="1590"/>
      <c r="D18" s="1590"/>
      <c r="E18" s="1590"/>
      <c r="F18" s="1590"/>
      <c r="G18" s="1592"/>
      <c r="H18" s="1592"/>
      <c r="I18" s="1601"/>
      <c r="J18" s="1592"/>
      <c r="K18" s="1592"/>
      <c r="L18" s="1597"/>
    </row>
    <row r="19" spans="1:12" ht="12">
      <c r="A19" s="915"/>
      <c r="B19" s="929">
        <v>4233</v>
      </c>
      <c r="C19" s="930">
        <v>307880</v>
      </c>
      <c r="D19" s="930">
        <v>29164</v>
      </c>
      <c r="E19" s="930">
        <v>16788</v>
      </c>
      <c r="F19" s="930">
        <v>9295</v>
      </c>
      <c r="G19" s="930">
        <v>6969</v>
      </c>
      <c r="H19" s="930">
        <v>524</v>
      </c>
      <c r="I19" s="930">
        <v>20702</v>
      </c>
      <c r="J19" s="930">
        <v>8136</v>
      </c>
      <c r="K19" s="931">
        <v>12566</v>
      </c>
      <c r="L19" s="947" t="s">
        <v>440</v>
      </c>
    </row>
    <row r="20" spans="1:12" ht="12">
      <c r="A20" s="915"/>
      <c r="B20" s="932">
        <v>6958</v>
      </c>
      <c r="C20" s="933">
        <v>317450</v>
      </c>
      <c r="D20" s="933">
        <v>38889</v>
      </c>
      <c r="E20" s="933">
        <v>17453</v>
      </c>
      <c r="F20" s="933">
        <v>9605</v>
      </c>
      <c r="G20" s="933">
        <v>7311</v>
      </c>
      <c r="H20" s="933">
        <v>537</v>
      </c>
      <c r="I20" s="933">
        <v>21660</v>
      </c>
      <c r="J20" s="933">
        <v>8216</v>
      </c>
      <c r="K20" s="934">
        <v>13444</v>
      </c>
      <c r="L20" s="922">
        <v>3</v>
      </c>
    </row>
    <row r="21" spans="1:12" ht="12">
      <c r="A21" s="915"/>
      <c r="B21" s="932">
        <v>12732</v>
      </c>
      <c r="C21" s="933">
        <v>325645</v>
      </c>
      <c r="D21" s="933">
        <v>50049</v>
      </c>
      <c r="E21" s="933">
        <f>SUM(F21:H21)</f>
        <v>18134</v>
      </c>
      <c r="F21" s="933">
        <v>9937</v>
      </c>
      <c r="G21" s="933">
        <v>7643</v>
      </c>
      <c r="H21" s="933">
        <v>554</v>
      </c>
      <c r="I21" s="933">
        <f>SUM(J21:K21)</f>
        <v>22738</v>
      </c>
      <c r="J21" s="933">
        <v>8714</v>
      </c>
      <c r="K21" s="934">
        <v>14024</v>
      </c>
      <c r="L21" s="922">
        <v>4</v>
      </c>
    </row>
    <row r="22" spans="1:12" ht="12">
      <c r="A22" s="915"/>
      <c r="B22" s="932">
        <v>22011</v>
      </c>
      <c r="C22" s="933">
        <v>329696</v>
      </c>
      <c r="D22" s="933">
        <v>60517</v>
      </c>
      <c r="E22" s="933">
        <f>SUM(F22:H22)</f>
        <v>18817</v>
      </c>
      <c r="F22" s="933">
        <v>10287</v>
      </c>
      <c r="G22" s="933">
        <v>7956</v>
      </c>
      <c r="H22" s="933">
        <v>574</v>
      </c>
      <c r="I22" s="933">
        <f>SUM(J22:K22)</f>
        <v>23314</v>
      </c>
      <c r="J22" s="933">
        <v>9038</v>
      </c>
      <c r="K22" s="934">
        <v>14276</v>
      </c>
      <c r="L22" s="922">
        <v>5</v>
      </c>
    </row>
    <row r="23" spans="1:12" s="783" customFormat="1" ht="11.25">
      <c r="A23" s="935"/>
      <c r="B23" s="937">
        <f aca="true" t="shared" si="1" ref="B23:K23">SUM(B25:B26)</f>
        <v>33236</v>
      </c>
      <c r="C23" s="937">
        <f t="shared" si="1"/>
        <v>331722</v>
      </c>
      <c r="D23" s="937">
        <f t="shared" si="1"/>
        <v>71006</v>
      </c>
      <c r="E23" s="937">
        <f t="shared" si="1"/>
        <v>19392</v>
      </c>
      <c r="F23" s="937">
        <f t="shared" si="1"/>
        <v>10603</v>
      </c>
      <c r="G23" s="937">
        <f t="shared" si="1"/>
        <v>8292</v>
      </c>
      <c r="H23" s="937">
        <f t="shared" si="1"/>
        <v>497</v>
      </c>
      <c r="I23" s="937">
        <f t="shared" si="1"/>
        <v>24231</v>
      </c>
      <c r="J23" s="937">
        <f t="shared" si="1"/>
        <v>9695</v>
      </c>
      <c r="K23" s="938">
        <f t="shared" si="1"/>
        <v>14536</v>
      </c>
      <c r="L23" s="948">
        <v>6</v>
      </c>
    </row>
    <row r="24" spans="1:12" ht="6" customHeight="1">
      <c r="A24" s="915"/>
      <c r="B24" s="932"/>
      <c r="C24" s="933"/>
      <c r="D24" s="933"/>
      <c r="E24" s="933"/>
      <c r="F24" s="933"/>
      <c r="G24" s="933"/>
      <c r="H24" s="933"/>
      <c r="I24" s="933"/>
      <c r="J24" s="933"/>
      <c r="K24" s="934"/>
      <c r="L24" s="947"/>
    </row>
    <row r="25" spans="1:12" ht="12">
      <c r="A25" s="915"/>
      <c r="B25" s="932">
        <v>33144</v>
      </c>
      <c r="C25" s="933">
        <v>330240</v>
      </c>
      <c r="D25" s="933">
        <v>71006</v>
      </c>
      <c r="E25" s="933">
        <v>18231</v>
      </c>
      <c r="F25" s="933">
        <v>9457</v>
      </c>
      <c r="G25" s="933">
        <v>8277</v>
      </c>
      <c r="H25" s="933">
        <v>497</v>
      </c>
      <c r="I25" s="933">
        <v>24231</v>
      </c>
      <c r="J25" s="933">
        <v>9695</v>
      </c>
      <c r="K25" s="934">
        <v>14536</v>
      </c>
      <c r="L25" s="922" t="s">
        <v>431</v>
      </c>
    </row>
    <row r="26" spans="1:12" ht="15" customHeight="1">
      <c r="A26" s="915"/>
      <c r="B26" s="949">
        <v>92</v>
      </c>
      <c r="C26" s="950">
        <v>1482</v>
      </c>
      <c r="D26" s="950">
        <v>0</v>
      </c>
      <c r="E26" s="950">
        <v>1161</v>
      </c>
      <c r="F26" s="950">
        <v>1146</v>
      </c>
      <c r="G26" s="950">
        <v>15</v>
      </c>
      <c r="H26" s="950">
        <v>0</v>
      </c>
      <c r="I26" s="950">
        <v>0</v>
      </c>
      <c r="J26" s="950">
        <v>0</v>
      </c>
      <c r="K26" s="951">
        <v>0</v>
      </c>
      <c r="L26" s="927" t="s">
        <v>432</v>
      </c>
    </row>
    <row r="27" spans="2:13" ht="12">
      <c r="B27" s="144" t="s">
        <v>441</v>
      </c>
      <c r="C27" s="911"/>
      <c r="D27" s="911"/>
      <c r="E27" s="911"/>
      <c r="F27" s="911"/>
      <c r="G27" s="911"/>
      <c r="H27" s="911"/>
      <c r="I27" s="911"/>
      <c r="J27" s="911"/>
      <c r="K27" s="911"/>
      <c r="L27" s="911"/>
      <c r="M27" s="911"/>
    </row>
    <row r="28" ht="12">
      <c r="B28" s="144" t="s">
        <v>442</v>
      </c>
    </row>
    <row r="29" ht="13.5" customHeight="1">
      <c r="B29" s="952" t="s">
        <v>443</v>
      </c>
    </row>
  </sheetData>
  <mergeCells count="27">
    <mergeCell ref="B11:C11"/>
    <mergeCell ref="G6:G7"/>
    <mergeCell ref="H6:H7"/>
    <mergeCell ref="I6:I7"/>
    <mergeCell ref="F6:F7"/>
    <mergeCell ref="B6:C6"/>
    <mergeCell ref="B14:C14"/>
    <mergeCell ref="B15:C15"/>
    <mergeCell ref="B16:D16"/>
    <mergeCell ref="B17:B18"/>
    <mergeCell ref="B12:C12"/>
    <mergeCell ref="C17:C18"/>
    <mergeCell ref="L16:L18"/>
    <mergeCell ref="K6:K7"/>
    <mergeCell ref="E6:E7"/>
    <mergeCell ref="I17:I18"/>
    <mergeCell ref="B10:C10"/>
    <mergeCell ref="B9:C9"/>
    <mergeCell ref="B8:C8"/>
    <mergeCell ref="D17:D18"/>
    <mergeCell ref="E5:I5"/>
    <mergeCell ref="E17:E18"/>
    <mergeCell ref="J17:J18"/>
    <mergeCell ref="K17:K18"/>
    <mergeCell ref="G17:G18"/>
    <mergeCell ref="F17:F18"/>
    <mergeCell ref="H17:H18"/>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B2:L70"/>
  <sheetViews>
    <sheetView workbookViewId="0" topLeftCell="A1">
      <selection activeCell="A1" sqref="A1"/>
    </sheetView>
  </sheetViews>
  <sheetFormatPr defaultColWidth="9.00390625" defaultRowHeight="13.5"/>
  <cols>
    <col min="1" max="1" width="2.625" style="953" customWidth="1"/>
    <col min="2" max="2" width="2.25390625" style="953" customWidth="1"/>
    <col min="3" max="4" width="8.625" style="953" customWidth="1"/>
    <col min="5" max="5" width="9.625" style="953" customWidth="1"/>
    <col min="6" max="6" width="13.625" style="953" customWidth="1"/>
    <col min="7" max="8" width="8.625" style="953" customWidth="1"/>
    <col min="9" max="9" width="13.625" style="953" customWidth="1"/>
    <col min="10" max="11" width="8.625" style="953" customWidth="1"/>
    <col min="12" max="12" width="13.625" style="953" customWidth="1"/>
    <col min="13" max="16384" width="9.00390625" style="953" customWidth="1"/>
  </cols>
  <sheetData>
    <row r="2" spans="2:12" ht="15" customHeight="1">
      <c r="B2" s="954" t="s">
        <v>458</v>
      </c>
      <c r="F2" s="955"/>
      <c r="G2" s="955"/>
      <c r="H2" s="955"/>
      <c r="I2" s="956"/>
      <c r="J2" s="955"/>
      <c r="K2" s="955"/>
      <c r="L2" s="955"/>
    </row>
    <row r="3" spans="3:12" ht="13.5" customHeight="1" thickBot="1">
      <c r="C3" s="957"/>
      <c r="D3" s="957"/>
      <c r="E3" s="957"/>
      <c r="F3" s="957"/>
      <c r="G3" s="957"/>
      <c r="H3" s="957"/>
      <c r="I3" s="957"/>
      <c r="J3" s="958"/>
      <c r="K3" s="958"/>
      <c r="L3" s="959" t="s">
        <v>452</v>
      </c>
    </row>
    <row r="4" spans="2:12" s="960" customFormat="1" ht="13.5" customHeight="1" thickTop="1">
      <c r="B4" s="1615" t="s">
        <v>453</v>
      </c>
      <c r="C4" s="1616"/>
      <c r="D4" s="1623" t="s">
        <v>445</v>
      </c>
      <c r="E4" s="1624"/>
      <c r="F4" s="1624"/>
      <c r="G4" s="1629" t="s">
        <v>446</v>
      </c>
      <c r="H4" s="1630"/>
      <c r="I4" s="1631"/>
      <c r="J4" s="1629" t="s">
        <v>447</v>
      </c>
      <c r="K4" s="1630"/>
      <c r="L4" s="1631"/>
    </row>
    <row r="5" spans="2:12" s="960" customFormat="1" ht="13.5" customHeight="1">
      <c r="B5" s="961"/>
      <c r="C5" s="962"/>
      <c r="D5" s="1625" t="s">
        <v>448</v>
      </c>
      <c r="E5" s="1627" t="s">
        <v>1121</v>
      </c>
      <c r="F5" s="963" t="s">
        <v>449</v>
      </c>
      <c r="G5" s="1625" t="s">
        <v>448</v>
      </c>
      <c r="H5" s="1621" t="s">
        <v>1121</v>
      </c>
      <c r="I5" s="964" t="s">
        <v>449</v>
      </c>
      <c r="J5" s="1625" t="s">
        <v>448</v>
      </c>
      <c r="K5" s="1621" t="s">
        <v>1121</v>
      </c>
      <c r="L5" s="963" t="s">
        <v>449</v>
      </c>
    </row>
    <row r="6" spans="2:12" s="960" customFormat="1" ht="13.5" customHeight="1">
      <c r="B6" s="1617" t="s">
        <v>454</v>
      </c>
      <c r="C6" s="1618"/>
      <c r="D6" s="1626"/>
      <c r="E6" s="1628"/>
      <c r="F6" s="965" t="s">
        <v>450</v>
      </c>
      <c r="G6" s="1626"/>
      <c r="H6" s="1622"/>
      <c r="I6" s="966" t="s">
        <v>450</v>
      </c>
      <c r="J6" s="1626"/>
      <c r="K6" s="1622"/>
      <c r="L6" s="965" t="s">
        <v>450</v>
      </c>
    </row>
    <row r="7" spans="2:12" s="960" customFormat="1" ht="13.5" customHeight="1">
      <c r="B7" s="1619" t="s">
        <v>1096</v>
      </c>
      <c r="C7" s="1620"/>
      <c r="D7" s="969">
        <f>+G7+J7</f>
        <v>23782</v>
      </c>
      <c r="E7" s="970">
        <f>+H7+K7</f>
        <v>104959</v>
      </c>
      <c r="F7" s="970">
        <f>+I7+L7</f>
        <v>313672374</v>
      </c>
      <c r="G7" s="971">
        <v>3976</v>
      </c>
      <c r="H7" s="971">
        <v>30808</v>
      </c>
      <c r="I7" s="971">
        <v>203717036</v>
      </c>
      <c r="J7" s="971">
        <v>19806</v>
      </c>
      <c r="K7" s="971">
        <v>74151</v>
      </c>
      <c r="L7" s="972">
        <v>109955338</v>
      </c>
    </row>
    <row r="8" spans="2:12" s="960" customFormat="1" ht="9.75" customHeight="1">
      <c r="B8" s="967"/>
      <c r="C8" s="968"/>
      <c r="D8" s="973"/>
      <c r="E8" s="974"/>
      <c r="F8" s="974"/>
      <c r="G8" s="974"/>
      <c r="H8" s="974"/>
      <c r="I8" s="974"/>
      <c r="J8" s="974"/>
      <c r="K8" s="974"/>
      <c r="L8" s="975"/>
    </row>
    <row r="9" spans="2:12" s="976" customFormat="1" ht="13.5" customHeight="1">
      <c r="B9" s="1613" t="s">
        <v>455</v>
      </c>
      <c r="C9" s="1614"/>
      <c r="D9" s="978">
        <f aca="true" t="shared" si="0" ref="D9:L9">SUM(D11:D12)</f>
        <v>23547</v>
      </c>
      <c r="E9" s="979">
        <f t="shared" si="0"/>
        <v>106955</v>
      </c>
      <c r="F9" s="980">
        <f t="shared" si="0"/>
        <v>365087502</v>
      </c>
      <c r="G9" s="980">
        <f t="shared" si="0"/>
        <v>4349</v>
      </c>
      <c r="H9" s="980">
        <f t="shared" si="0"/>
        <v>34194</v>
      </c>
      <c r="I9" s="980">
        <f t="shared" si="0"/>
        <v>237861219</v>
      </c>
      <c r="J9" s="980">
        <f t="shared" si="0"/>
        <v>19198</v>
      </c>
      <c r="K9" s="980">
        <f t="shared" si="0"/>
        <v>72761</v>
      </c>
      <c r="L9" s="981">
        <f t="shared" si="0"/>
        <v>127226283</v>
      </c>
    </row>
    <row r="10" spans="2:12" s="976" customFormat="1" ht="9.75" customHeight="1">
      <c r="B10" s="982"/>
      <c r="C10" s="977"/>
      <c r="D10" s="983"/>
      <c r="E10" s="984"/>
      <c r="F10" s="985"/>
      <c r="G10" s="985"/>
      <c r="H10" s="985"/>
      <c r="I10" s="985"/>
      <c r="J10" s="985"/>
      <c r="K10" s="985"/>
      <c r="L10" s="986"/>
    </row>
    <row r="11" spans="2:12" s="976" customFormat="1" ht="13.5" customHeight="1">
      <c r="B11" s="1613" t="s">
        <v>767</v>
      </c>
      <c r="C11" s="1614"/>
      <c r="D11" s="978">
        <f aca="true" t="shared" si="1" ref="D11:L11">SUM(D19:D33)</f>
        <v>17790</v>
      </c>
      <c r="E11" s="979">
        <f t="shared" si="1"/>
        <v>89205</v>
      </c>
      <c r="F11" s="980">
        <f t="shared" si="1"/>
        <v>328556685</v>
      </c>
      <c r="G11" s="980">
        <f t="shared" si="1"/>
        <v>3853</v>
      </c>
      <c r="H11" s="980">
        <f t="shared" si="1"/>
        <v>32147</v>
      </c>
      <c r="I11" s="980">
        <f t="shared" si="1"/>
        <v>223806124</v>
      </c>
      <c r="J11" s="980">
        <f t="shared" si="1"/>
        <v>13937</v>
      </c>
      <c r="K11" s="980">
        <f t="shared" si="1"/>
        <v>57058</v>
      </c>
      <c r="L11" s="981">
        <f t="shared" si="1"/>
        <v>104750561</v>
      </c>
    </row>
    <row r="12" spans="2:12" s="976" customFormat="1" ht="13.5" customHeight="1">
      <c r="B12" s="1613" t="s">
        <v>768</v>
      </c>
      <c r="C12" s="1614"/>
      <c r="D12" s="978">
        <f>SUM(D35:D68)</f>
        <v>5757</v>
      </c>
      <c r="E12" s="979">
        <f>SUM(E35:E68)</f>
        <v>17750</v>
      </c>
      <c r="F12" s="979">
        <f>SUM(F35:F68)</f>
        <v>36530817</v>
      </c>
      <c r="G12" s="980">
        <f>SUM(G35:G68)</f>
        <v>496</v>
      </c>
      <c r="H12" s="980">
        <v>2047</v>
      </c>
      <c r="I12" s="980">
        <v>14055095</v>
      </c>
      <c r="J12" s="980">
        <f>SUM(J35:J68)</f>
        <v>5261</v>
      </c>
      <c r="K12" s="980">
        <v>15703</v>
      </c>
      <c r="L12" s="981">
        <v>22475722</v>
      </c>
    </row>
    <row r="13" spans="2:12" s="976" customFormat="1" ht="9.75" customHeight="1">
      <c r="B13" s="982"/>
      <c r="C13" s="977"/>
      <c r="D13" s="978"/>
      <c r="E13" s="979"/>
      <c r="F13" s="979"/>
      <c r="G13" s="980"/>
      <c r="H13" s="980"/>
      <c r="I13" s="980"/>
      <c r="J13" s="980"/>
      <c r="K13" s="980"/>
      <c r="L13" s="981"/>
    </row>
    <row r="14" spans="2:12" s="976" customFormat="1" ht="13.5" customHeight="1">
      <c r="B14" s="1613" t="s">
        <v>769</v>
      </c>
      <c r="C14" s="1614"/>
      <c r="D14" s="978">
        <f aca="true" t="shared" si="2" ref="D14:L14">+D19+D25+D26+D27+D30+D31+D32+D35+D36+D37+D38+D39+D40+D41</f>
        <v>10689</v>
      </c>
      <c r="E14" s="979">
        <f t="shared" si="2"/>
        <v>53320</v>
      </c>
      <c r="F14" s="979">
        <f t="shared" si="2"/>
        <v>209493565</v>
      </c>
      <c r="G14" s="980">
        <f t="shared" si="2"/>
        <v>2266</v>
      </c>
      <c r="H14" s="980">
        <f t="shared" si="2"/>
        <v>20037</v>
      </c>
      <c r="I14" s="980">
        <f t="shared" si="2"/>
        <v>149750986</v>
      </c>
      <c r="J14" s="980">
        <f t="shared" si="2"/>
        <v>8423</v>
      </c>
      <c r="K14" s="980">
        <f t="shared" si="2"/>
        <v>33283</v>
      </c>
      <c r="L14" s="981">
        <f t="shared" si="2"/>
        <v>59742579</v>
      </c>
    </row>
    <row r="15" spans="2:12" s="976" customFormat="1" ht="13.5" customHeight="1">
      <c r="B15" s="1613" t="s">
        <v>770</v>
      </c>
      <c r="C15" s="1614"/>
      <c r="D15" s="978">
        <f>+D24+D43+D44+D45+D46+D47+D48+D49</f>
        <v>1792</v>
      </c>
      <c r="E15" s="980">
        <f>+E24+E43+E44+E45+E46+E47+E48+E49</f>
        <v>6858</v>
      </c>
      <c r="F15" s="980">
        <f>+F24+F43+F44+F45+F46+F47+F48+F49</f>
        <v>19177749</v>
      </c>
      <c r="G15" s="980">
        <f>+G24+G43+G44+G45+G46+G47+G48+G49</f>
        <v>233</v>
      </c>
      <c r="H15" s="980">
        <v>1343</v>
      </c>
      <c r="I15" s="980">
        <v>9419746</v>
      </c>
      <c r="J15" s="980">
        <f>+J24+J43+J44+J45+J46+J47+J48+J49</f>
        <v>1559</v>
      </c>
      <c r="K15" s="980">
        <v>5515</v>
      </c>
      <c r="L15" s="981">
        <v>9758003</v>
      </c>
    </row>
    <row r="16" spans="2:12" s="976" customFormat="1" ht="13.5" customHeight="1">
      <c r="B16" s="1613" t="s">
        <v>771</v>
      </c>
      <c r="C16" s="1614"/>
      <c r="D16" s="978">
        <f aca="true" t="shared" si="3" ref="D16:L16">+D20+D29+D33+D51+D52+D53+D54+D55</f>
        <v>4438</v>
      </c>
      <c r="E16" s="979">
        <f t="shared" si="3"/>
        <v>18548</v>
      </c>
      <c r="F16" s="979">
        <f t="shared" si="3"/>
        <v>50901290</v>
      </c>
      <c r="G16" s="980">
        <f t="shared" si="3"/>
        <v>678</v>
      </c>
      <c r="H16" s="980">
        <f t="shared" si="3"/>
        <v>4283</v>
      </c>
      <c r="I16" s="980">
        <f t="shared" si="3"/>
        <v>26101646</v>
      </c>
      <c r="J16" s="980">
        <f t="shared" si="3"/>
        <v>3760</v>
      </c>
      <c r="K16" s="980">
        <f t="shared" si="3"/>
        <v>14265</v>
      </c>
      <c r="L16" s="981">
        <f t="shared" si="3"/>
        <v>24799644</v>
      </c>
    </row>
    <row r="17" spans="2:12" s="976" customFormat="1" ht="13.5" customHeight="1">
      <c r="B17" s="1613" t="s">
        <v>772</v>
      </c>
      <c r="C17" s="1614"/>
      <c r="D17" s="978">
        <f>+D21+D22+D57+D58+D59+D60+D61+D62+D63+D64+D65+D66+D67+D68</f>
        <v>6628</v>
      </c>
      <c r="E17" s="979">
        <f>+E21+E22+E57+E58+E59+E60+E61+E62+E63+E64+E65+E66+E67+E68</f>
        <v>28229</v>
      </c>
      <c r="F17" s="979">
        <f>+F21+F22+F57+F58+F59+F60+F61+F62+F63+F64+F65+F66+F67+F68</f>
        <v>85514898</v>
      </c>
      <c r="G17" s="980">
        <f>+G21+G22+G57+G58+G59+G60+G61+G62+G63+G64+G65+G66+G67+G68</f>
        <v>1172</v>
      </c>
      <c r="H17" s="980">
        <v>8531</v>
      </c>
      <c r="I17" s="980">
        <v>52588841</v>
      </c>
      <c r="J17" s="980">
        <f>+J21+J22+J57+J58+J59+J60+J61+J62+J63+J64+J65+J66+J67+J68</f>
        <v>5456</v>
      </c>
      <c r="K17" s="980">
        <v>19698</v>
      </c>
      <c r="L17" s="981">
        <v>32926057</v>
      </c>
    </row>
    <row r="18" spans="2:12" s="960" customFormat="1" ht="9.75" customHeight="1">
      <c r="B18" s="961"/>
      <c r="C18" s="962" t="s">
        <v>451</v>
      </c>
      <c r="D18" s="973"/>
      <c r="E18" s="974"/>
      <c r="F18" s="987"/>
      <c r="G18" s="974"/>
      <c r="H18" s="974"/>
      <c r="I18" s="974"/>
      <c r="J18" s="974"/>
      <c r="K18" s="974"/>
      <c r="L18" s="975"/>
    </row>
    <row r="19" spans="2:12" s="960" customFormat="1" ht="12" customHeight="1">
      <c r="B19" s="961"/>
      <c r="C19" s="968" t="s">
        <v>773</v>
      </c>
      <c r="D19" s="988">
        <f aca="true" t="shared" si="4" ref="D19:F22">+G19+J19</f>
        <v>5143</v>
      </c>
      <c r="E19" s="989">
        <f t="shared" si="4"/>
        <v>31956</v>
      </c>
      <c r="F19" s="989">
        <f t="shared" si="4"/>
        <v>148797586</v>
      </c>
      <c r="G19" s="989">
        <v>1522</v>
      </c>
      <c r="H19" s="989">
        <v>15890</v>
      </c>
      <c r="I19" s="989">
        <v>117272540</v>
      </c>
      <c r="J19" s="989">
        <v>3621</v>
      </c>
      <c r="K19" s="989">
        <v>16066</v>
      </c>
      <c r="L19" s="990">
        <v>31525046</v>
      </c>
    </row>
    <row r="20" spans="2:12" s="960" customFormat="1" ht="12" customHeight="1">
      <c r="B20" s="961"/>
      <c r="C20" s="968" t="s">
        <v>774</v>
      </c>
      <c r="D20" s="988">
        <f t="shared" si="4"/>
        <v>1774</v>
      </c>
      <c r="E20" s="989">
        <f t="shared" si="4"/>
        <v>8735</v>
      </c>
      <c r="F20" s="989">
        <f t="shared" si="4"/>
        <v>24393567</v>
      </c>
      <c r="G20" s="989">
        <v>382</v>
      </c>
      <c r="H20" s="989">
        <v>2720</v>
      </c>
      <c r="I20" s="989">
        <v>13051850</v>
      </c>
      <c r="J20" s="989">
        <v>1392</v>
      </c>
      <c r="K20" s="989">
        <v>6015</v>
      </c>
      <c r="L20" s="990">
        <v>11341717</v>
      </c>
    </row>
    <row r="21" spans="2:12" s="960" customFormat="1" ht="12" customHeight="1">
      <c r="B21" s="961"/>
      <c r="C21" s="968" t="s">
        <v>775</v>
      </c>
      <c r="D21" s="988">
        <f t="shared" si="4"/>
        <v>2241</v>
      </c>
      <c r="E21" s="989">
        <f t="shared" si="4"/>
        <v>9969</v>
      </c>
      <c r="F21" s="989">
        <f t="shared" si="4"/>
        <v>24606427</v>
      </c>
      <c r="G21" s="989">
        <v>433</v>
      </c>
      <c r="H21" s="989">
        <v>2999</v>
      </c>
      <c r="I21" s="989">
        <v>12587362</v>
      </c>
      <c r="J21" s="989">
        <v>1808</v>
      </c>
      <c r="K21" s="989">
        <v>6970</v>
      </c>
      <c r="L21" s="990">
        <v>12019065</v>
      </c>
    </row>
    <row r="22" spans="2:12" s="960" customFormat="1" ht="12" customHeight="1">
      <c r="B22" s="961"/>
      <c r="C22" s="968" t="s">
        <v>776</v>
      </c>
      <c r="D22" s="988">
        <f t="shared" si="4"/>
        <v>2321</v>
      </c>
      <c r="E22" s="989">
        <f t="shared" si="4"/>
        <v>11986</v>
      </c>
      <c r="F22" s="989">
        <f t="shared" si="4"/>
        <v>48593397</v>
      </c>
      <c r="G22" s="989">
        <v>551</v>
      </c>
      <c r="H22" s="989">
        <v>4611</v>
      </c>
      <c r="I22" s="989">
        <v>35509073</v>
      </c>
      <c r="J22" s="989">
        <v>1770</v>
      </c>
      <c r="K22" s="989">
        <v>7375</v>
      </c>
      <c r="L22" s="990">
        <v>13084324</v>
      </c>
    </row>
    <row r="23" spans="2:12" s="960" customFormat="1" ht="9.75" customHeight="1">
      <c r="B23" s="961"/>
      <c r="C23" s="968"/>
      <c r="D23" s="991"/>
      <c r="E23" s="992"/>
      <c r="F23" s="992"/>
      <c r="G23" s="992"/>
      <c r="H23" s="992"/>
      <c r="I23" s="992"/>
      <c r="J23" s="992"/>
      <c r="K23" s="992"/>
      <c r="L23" s="993"/>
    </row>
    <row r="24" spans="2:12" s="960" customFormat="1" ht="12" customHeight="1">
      <c r="B24" s="961"/>
      <c r="C24" s="968" t="s">
        <v>777</v>
      </c>
      <c r="D24" s="988">
        <f aca="true" t="shared" si="5" ref="D24:F27">+G24+J24</f>
        <v>962</v>
      </c>
      <c r="E24" s="989">
        <f t="shared" si="5"/>
        <v>4474</v>
      </c>
      <c r="F24" s="989">
        <f t="shared" si="5"/>
        <v>15398875</v>
      </c>
      <c r="G24" s="989">
        <v>201</v>
      </c>
      <c r="H24" s="989">
        <v>1239</v>
      </c>
      <c r="I24" s="989">
        <v>9126436</v>
      </c>
      <c r="J24" s="989">
        <v>761</v>
      </c>
      <c r="K24" s="989">
        <v>3235</v>
      </c>
      <c r="L24" s="990">
        <v>6272439</v>
      </c>
    </row>
    <row r="25" spans="2:12" s="960" customFormat="1" ht="12" customHeight="1">
      <c r="B25" s="961"/>
      <c r="C25" s="968" t="s">
        <v>778</v>
      </c>
      <c r="D25" s="988">
        <f t="shared" si="5"/>
        <v>766</v>
      </c>
      <c r="E25" s="989">
        <f t="shared" si="5"/>
        <v>3402</v>
      </c>
      <c r="F25" s="989">
        <f t="shared" si="5"/>
        <v>7960737</v>
      </c>
      <c r="G25" s="989">
        <v>123</v>
      </c>
      <c r="H25" s="989">
        <v>694</v>
      </c>
      <c r="I25" s="989">
        <v>3219795</v>
      </c>
      <c r="J25" s="989">
        <v>643</v>
      </c>
      <c r="K25" s="989">
        <v>2708</v>
      </c>
      <c r="L25" s="990">
        <v>4740942</v>
      </c>
    </row>
    <row r="26" spans="2:12" s="960" customFormat="1" ht="12" customHeight="1">
      <c r="B26" s="961"/>
      <c r="C26" s="968" t="s">
        <v>779</v>
      </c>
      <c r="D26" s="988">
        <f t="shared" si="5"/>
        <v>566</v>
      </c>
      <c r="E26" s="989">
        <f t="shared" si="5"/>
        <v>2006</v>
      </c>
      <c r="F26" s="989">
        <f t="shared" si="5"/>
        <v>3669307</v>
      </c>
      <c r="G26" s="989">
        <v>59</v>
      </c>
      <c r="H26" s="989">
        <v>306</v>
      </c>
      <c r="I26" s="989">
        <v>1012177</v>
      </c>
      <c r="J26" s="989">
        <v>507</v>
      </c>
      <c r="K26" s="989">
        <v>1700</v>
      </c>
      <c r="L26" s="990">
        <v>2657130</v>
      </c>
    </row>
    <row r="27" spans="2:12" s="960" customFormat="1" ht="12" customHeight="1">
      <c r="B27" s="961"/>
      <c r="C27" s="968" t="s">
        <v>780</v>
      </c>
      <c r="D27" s="988">
        <f t="shared" si="5"/>
        <v>547</v>
      </c>
      <c r="E27" s="989">
        <f t="shared" si="5"/>
        <v>1843</v>
      </c>
      <c r="F27" s="989">
        <f t="shared" si="5"/>
        <v>4277386</v>
      </c>
      <c r="G27" s="989">
        <v>63</v>
      </c>
      <c r="H27" s="989">
        <v>323</v>
      </c>
      <c r="I27" s="989">
        <v>1871434</v>
      </c>
      <c r="J27" s="989">
        <v>484</v>
      </c>
      <c r="K27" s="989">
        <v>1520</v>
      </c>
      <c r="L27" s="990">
        <v>2405952</v>
      </c>
    </row>
    <row r="28" spans="2:12" s="960" customFormat="1" ht="9.75" customHeight="1">
      <c r="B28" s="961"/>
      <c r="C28" s="968"/>
      <c r="D28" s="991"/>
      <c r="E28" s="992"/>
      <c r="F28" s="992"/>
      <c r="G28" s="992"/>
      <c r="H28" s="992"/>
      <c r="I28" s="992"/>
      <c r="J28" s="992"/>
      <c r="K28" s="992"/>
      <c r="L28" s="993"/>
    </row>
    <row r="29" spans="2:12" s="960" customFormat="1" ht="12" customHeight="1">
      <c r="B29" s="961"/>
      <c r="C29" s="968" t="s">
        <v>781</v>
      </c>
      <c r="D29" s="988">
        <f aca="true" t="shared" si="6" ref="D29:F33">+G29+J29</f>
        <v>621</v>
      </c>
      <c r="E29" s="989">
        <f t="shared" si="6"/>
        <v>2696</v>
      </c>
      <c r="F29" s="989">
        <f t="shared" si="6"/>
        <v>7114596</v>
      </c>
      <c r="G29" s="989">
        <v>93</v>
      </c>
      <c r="H29" s="989">
        <v>620</v>
      </c>
      <c r="I29" s="989">
        <v>3194878</v>
      </c>
      <c r="J29" s="989">
        <v>528</v>
      </c>
      <c r="K29" s="989">
        <v>2076</v>
      </c>
      <c r="L29" s="990">
        <v>3919718</v>
      </c>
    </row>
    <row r="30" spans="2:12" s="960" customFormat="1" ht="12" customHeight="1">
      <c r="B30" s="961"/>
      <c r="C30" s="968" t="s">
        <v>782</v>
      </c>
      <c r="D30" s="988">
        <f t="shared" si="6"/>
        <v>1045</v>
      </c>
      <c r="E30" s="989">
        <f t="shared" si="6"/>
        <v>5142</v>
      </c>
      <c r="F30" s="989">
        <f t="shared" si="6"/>
        <v>28337524</v>
      </c>
      <c r="G30" s="989">
        <v>201</v>
      </c>
      <c r="H30" s="989">
        <v>1632</v>
      </c>
      <c r="I30" s="989">
        <v>21331482</v>
      </c>
      <c r="J30" s="989">
        <v>844</v>
      </c>
      <c r="K30" s="989">
        <v>3510</v>
      </c>
      <c r="L30" s="990">
        <v>7006042</v>
      </c>
    </row>
    <row r="31" spans="2:12" s="960" customFormat="1" ht="12" customHeight="1">
      <c r="B31" s="961"/>
      <c r="C31" s="968" t="s">
        <v>783</v>
      </c>
      <c r="D31" s="988">
        <f t="shared" si="6"/>
        <v>670</v>
      </c>
      <c r="E31" s="989">
        <f t="shared" si="6"/>
        <v>2829</v>
      </c>
      <c r="F31" s="989">
        <f t="shared" si="6"/>
        <v>6405440</v>
      </c>
      <c r="G31" s="989">
        <v>100</v>
      </c>
      <c r="H31" s="989">
        <v>518</v>
      </c>
      <c r="I31" s="989">
        <v>2539369</v>
      </c>
      <c r="J31" s="989">
        <v>570</v>
      </c>
      <c r="K31" s="989">
        <v>2311</v>
      </c>
      <c r="L31" s="990">
        <v>3866071</v>
      </c>
    </row>
    <row r="32" spans="2:12" s="960" customFormat="1" ht="12" customHeight="1">
      <c r="B32" s="961"/>
      <c r="C32" s="968" t="s">
        <v>784</v>
      </c>
      <c r="D32" s="988">
        <f t="shared" si="6"/>
        <v>415</v>
      </c>
      <c r="E32" s="989">
        <f t="shared" si="6"/>
        <v>1376</v>
      </c>
      <c r="F32" s="989">
        <f t="shared" si="6"/>
        <v>2537543</v>
      </c>
      <c r="G32" s="989">
        <v>25</v>
      </c>
      <c r="H32" s="989">
        <v>89</v>
      </c>
      <c r="I32" s="989">
        <v>399309</v>
      </c>
      <c r="J32" s="989">
        <v>390</v>
      </c>
      <c r="K32" s="989">
        <v>1287</v>
      </c>
      <c r="L32" s="990">
        <v>2138234</v>
      </c>
    </row>
    <row r="33" spans="2:12" s="960" customFormat="1" ht="12" customHeight="1">
      <c r="B33" s="961"/>
      <c r="C33" s="968" t="s">
        <v>785</v>
      </c>
      <c r="D33" s="988">
        <f t="shared" si="6"/>
        <v>719</v>
      </c>
      <c r="E33" s="989">
        <f t="shared" si="6"/>
        <v>2791</v>
      </c>
      <c r="F33" s="989">
        <f t="shared" si="6"/>
        <v>6464300</v>
      </c>
      <c r="G33" s="989">
        <v>100</v>
      </c>
      <c r="H33" s="989">
        <v>506</v>
      </c>
      <c r="I33" s="989">
        <v>2690419</v>
      </c>
      <c r="J33" s="989">
        <v>619</v>
      </c>
      <c r="K33" s="989">
        <v>2285</v>
      </c>
      <c r="L33" s="990">
        <v>3773881</v>
      </c>
    </row>
    <row r="34" spans="2:12" s="960" customFormat="1" ht="9.75" customHeight="1">
      <c r="B34" s="961"/>
      <c r="C34" s="968"/>
      <c r="D34" s="988"/>
      <c r="E34" s="989"/>
      <c r="F34" s="989"/>
      <c r="G34" s="989"/>
      <c r="H34" s="989"/>
      <c r="I34" s="989"/>
      <c r="J34" s="989"/>
      <c r="K34" s="989"/>
      <c r="L34" s="990"/>
    </row>
    <row r="35" spans="2:12" s="960" customFormat="1" ht="12" customHeight="1">
      <c r="B35" s="961"/>
      <c r="C35" s="968" t="s">
        <v>786</v>
      </c>
      <c r="D35" s="988">
        <f aca="true" t="shared" si="7" ref="D35:F41">+G35+J35</f>
        <v>234</v>
      </c>
      <c r="E35" s="989">
        <f t="shared" si="7"/>
        <v>736</v>
      </c>
      <c r="F35" s="989">
        <f t="shared" si="7"/>
        <v>1562994</v>
      </c>
      <c r="G35" s="989">
        <v>32</v>
      </c>
      <c r="H35" s="989">
        <v>128</v>
      </c>
      <c r="I35" s="989">
        <v>787745</v>
      </c>
      <c r="J35" s="989">
        <v>202</v>
      </c>
      <c r="K35" s="989">
        <v>608</v>
      </c>
      <c r="L35" s="990">
        <v>775249</v>
      </c>
    </row>
    <row r="36" spans="2:12" s="960" customFormat="1" ht="12" customHeight="1">
      <c r="B36" s="961"/>
      <c r="C36" s="968" t="s">
        <v>787</v>
      </c>
      <c r="D36" s="988">
        <f t="shared" si="7"/>
        <v>187</v>
      </c>
      <c r="E36" s="989">
        <f t="shared" si="7"/>
        <v>568</v>
      </c>
      <c r="F36" s="989">
        <f t="shared" si="7"/>
        <v>910359</v>
      </c>
      <c r="G36" s="989">
        <v>23</v>
      </c>
      <c r="H36" s="989">
        <v>78</v>
      </c>
      <c r="I36" s="989">
        <v>184746</v>
      </c>
      <c r="J36" s="989">
        <v>164</v>
      </c>
      <c r="K36" s="989">
        <v>490</v>
      </c>
      <c r="L36" s="990">
        <v>725613</v>
      </c>
    </row>
    <row r="37" spans="2:12" s="960" customFormat="1" ht="12" customHeight="1">
      <c r="B37" s="961"/>
      <c r="C37" s="968" t="s">
        <v>788</v>
      </c>
      <c r="D37" s="988">
        <f t="shared" si="7"/>
        <v>436</v>
      </c>
      <c r="E37" s="989">
        <f t="shared" si="7"/>
        <v>1433</v>
      </c>
      <c r="F37" s="989">
        <f t="shared" si="7"/>
        <v>2210517</v>
      </c>
      <c r="G37" s="989">
        <v>63</v>
      </c>
      <c r="H37" s="989">
        <v>207</v>
      </c>
      <c r="I37" s="989">
        <v>611670</v>
      </c>
      <c r="J37" s="989">
        <v>373</v>
      </c>
      <c r="K37" s="989">
        <v>1226</v>
      </c>
      <c r="L37" s="990">
        <v>1598847</v>
      </c>
    </row>
    <row r="38" spans="2:12" s="960" customFormat="1" ht="12" customHeight="1">
      <c r="B38" s="961"/>
      <c r="C38" s="968" t="s">
        <v>789</v>
      </c>
      <c r="D38" s="988">
        <f t="shared" si="7"/>
        <v>121</v>
      </c>
      <c r="E38" s="989">
        <f t="shared" si="7"/>
        <v>342</v>
      </c>
      <c r="F38" s="989">
        <f t="shared" si="7"/>
        <v>540779</v>
      </c>
      <c r="G38" s="989">
        <v>5</v>
      </c>
      <c r="H38" s="989">
        <v>23</v>
      </c>
      <c r="I38" s="989">
        <v>68950</v>
      </c>
      <c r="J38" s="989">
        <v>116</v>
      </c>
      <c r="K38" s="989">
        <v>319</v>
      </c>
      <c r="L38" s="990">
        <v>471829</v>
      </c>
    </row>
    <row r="39" spans="2:12" s="960" customFormat="1" ht="12" customHeight="1">
      <c r="B39" s="961"/>
      <c r="C39" s="968" t="s">
        <v>790</v>
      </c>
      <c r="D39" s="988">
        <f t="shared" si="7"/>
        <v>174</v>
      </c>
      <c r="E39" s="989">
        <f t="shared" si="7"/>
        <v>534</v>
      </c>
      <c r="F39" s="989">
        <f t="shared" si="7"/>
        <v>676096</v>
      </c>
      <c r="G39" s="989">
        <v>15</v>
      </c>
      <c r="H39" s="989">
        <v>40</v>
      </c>
      <c r="I39" s="989">
        <v>71964</v>
      </c>
      <c r="J39" s="989">
        <v>159</v>
      </c>
      <c r="K39" s="989">
        <v>494</v>
      </c>
      <c r="L39" s="990">
        <v>604132</v>
      </c>
    </row>
    <row r="40" spans="2:12" s="960" customFormat="1" ht="12" customHeight="1">
      <c r="B40" s="961"/>
      <c r="C40" s="968" t="s">
        <v>791</v>
      </c>
      <c r="D40" s="988">
        <f t="shared" si="7"/>
        <v>214</v>
      </c>
      <c r="E40" s="989">
        <f t="shared" si="7"/>
        <v>690</v>
      </c>
      <c r="F40" s="989">
        <f t="shared" si="7"/>
        <v>877120</v>
      </c>
      <c r="G40" s="989">
        <v>21</v>
      </c>
      <c r="H40" s="989">
        <v>60</v>
      </c>
      <c r="I40" s="989">
        <v>102113</v>
      </c>
      <c r="J40" s="989">
        <v>193</v>
      </c>
      <c r="K40" s="989">
        <v>630</v>
      </c>
      <c r="L40" s="990">
        <v>775007</v>
      </c>
    </row>
    <row r="41" spans="2:12" s="960" customFormat="1" ht="12" customHeight="1">
      <c r="B41" s="961"/>
      <c r="C41" s="968" t="s">
        <v>792</v>
      </c>
      <c r="D41" s="988">
        <f t="shared" si="7"/>
        <v>171</v>
      </c>
      <c r="E41" s="989">
        <f t="shared" si="7"/>
        <v>463</v>
      </c>
      <c r="F41" s="989">
        <f t="shared" si="7"/>
        <v>730177</v>
      </c>
      <c r="G41" s="989">
        <v>14</v>
      </c>
      <c r="H41" s="989">
        <v>49</v>
      </c>
      <c r="I41" s="989">
        <v>277692</v>
      </c>
      <c r="J41" s="989">
        <v>157</v>
      </c>
      <c r="K41" s="989">
        <v>414</v>
      </c>
      <c r="L41" s="990">
        <v>452485</v>
      </c>
    </row>
    <row r="42" spans="2:12" s="960" customFormat="1" ht="9.75" customHeight="1">
      <c r="B42" s="961"/>
      <c r="C42" s="968"/>
      <c r="D42" s="988"/>
      <c r="E42" s="989"/>
      <c r="F42" s="989"/>
      <c r="G42" s="989"/>
      <c r="H42" s="989"/>
      <c r="I42" s="989"/>
      <c r="J42" s="989"/>
      <c r="K42" s="989"/>
      <c r="L42" s="990"/>
    </row>
    <row r="43" spans="2:12" s="960" customFormat="1" ht="12" customHeight="1">
      <c r="B43" s="961"/>
      <c r="C43" s="968" t="s">
        <v>793</v>
      </c>
      <c r="D43" s="988">
        <f aca="true" t="shared" si="8" ref="D43:F47">+G43+J43</f>
        <v>115</v>
      </c>
      <c r="E43" s="989">
        <f t="shared" si="8"/>
        <v>316</v>
      </c>
      <c r="F43" s="989">
        <f t="shared" si="8"/>
        <v>522642</v>
      </c>
      <c r="G43" s="989">
        <v>4</v>
      </c>
      <c r="H43" s="989">
        <v>9</v>
      </c>
      <c r="I43" s="989">
        <v>16900</v>
      </c>
      <c r="J43" s="989">
        <v>111</v>
      </c>
      <c r="K43" s="989">
        <v>307</v>
      </c>
      <c r="L43" s="990">
        <v>505742</v>
      </c>
    </row>
    <row r="44" spans="2:12" s="960" customFormat="1" ht="12" customHeight="1">
      <c r="B44" s="961"/>
      <c r="C44" s="968" t="s">
        <v>794</v>
      </c>
      <c r="D44" s="988">
        <f t="shared" si="8"/>
        <v>188</v>
      </c>
      <c r="E44" s="989">
        <f t="shared" si="8"/>
        <v>594</v>
      </c>
      <c r="F44" s="989">
        <f t="shared" si="8"/>
        <v>1043741</v>
      </c>
      <c r="G44" s="989">
        <v>7</v>
      </c>
      <c r="H44" s="989">
        <v>40</v>
      </c>
      <c r="I44" s="989">
        <v>194593</v>
      </c>
      <c r="J44" s="989">
        <v>181</v>
      </c>
      <c r="K44" s="989">
        <v>554</v>
      </c>
      <c r="L44" s="990">
        <v>849148</v>
      </c>
    </row>
    <row r="45" spans="2:12" s="960" customFormat="1" ht="12" customHeight="1">
      <c r="B45" s="961"/>
      <c r="C45" s="968" t="s">
        <v>795</v>
      </c>
      <c r="D45" s="988">
        <f t="shared" si="8"/>
        <v>101</v>
      </c>
      <c r="E45" s="989">
        <f t="shared" si="8"/>
        <v>252</v>
      </c>
      <c r="F45" s="989">
        <f t="shared" si="8"/>
        <v>317144</v>
      </c>
      <c r="G45" s="989">
        <v>8</v>
      </c>
      <c r="H45" s="989">
        <v>13</v>
      </c>
      <c r="I45" s="989">
        <v>16267</v>
      </c>
      <c r="J45" s="989">
        <v>93</v>
      </c>
      <c r="K45" s="989">
        <v>239</v>
      </c>
      <c r="L45" s="990">
        <v>300877</v>
      </c>
    </row>
    <row r="46" spans="2:12" s="960" customFormat="1" ht="12" customHeight="1">
      <c r="B46" s="961"/>
      <c r="C46" s="968" t="s">
        <v>796</v>
      </c>
      <c r="D46" s="988">
        <f t="shared" si="8"/>
        <v>183</v>
      </c>
      <c r="E46" s="989">
        <f t="shared" si="8"/>
        <v>527</v>
      </c>
      <c r="F46" s="989">
        <f t="shared" si="8"/>
        <v>807597</v>
      </c>
      <c r="G46" s="989">
        <v>7</v>
      </c>
      <c r="H46" s="989">
        <v>19</v>
      </c>
      <c r="I46" s="989">
        <v>32913</v>
      </c>
      <c r="J46" s="989">
        <v>176</v>
      </c>
      <c r="K46" s="989">
        <v>508</v>
      </c>
      <c r="L46" s="990">
        <v>774684</v>
      </c>
    </row>
    <row r="47" spans="2:12" s="960" customFormat="1" ht="12" customHeight="1">
      <c r="B47" s="961"/>
      <c r="C47" s="968" t="s">
        <v>797</v>
      </c>
      <c r="D47" s="988">
        <f t="shared" si="8"/>
        <v>84</v>
      </c>
      <c r="E47" s="989">
        <f t="shared" si="8"/>
        <v>240</v>
      </c>
      <c r="F47" s="989">
        <f t="shared" si="8"/>
        <v>386351</v>
      </c>
      <c r="G47" s="989">
        <v>3</v>
      </c>
      <c r="H47" s="989">
        <v>16</v>
      </c>
      <c r="I47" s="989">
        <v>23421</v>
      </c>
      <c r="J47" s="989">
        <v>81</v>
      </c>
      <c r="K47" s="989">
        <v>224</v>
      </c>
      <c r="L47" s="990">
        <v>362930</v>
      </c>
    </row>
    <row r="48" spans="2:12" s="960" customFormat="1" ht="12" customHeight="1">
      <c r="B48" s="961"/>
      <c r="C48" s="968" t="s">
        <v>798</v>
      </c>
      <c r="D48" s="988">
        <f>+G48+J48</f>
        <v>70</v>
      </c>
      <c r="E48" s="989">
        <v>176</v>
      </c>
      <c r="F48" s="989">
        <v>340976</v>
      </c>
      <c r="G48" s="989">
        <v>1</v>
      </c>
      <c r="H48" s="994">
        <v>0</v>
      </c>
      <c r="I48" s="994">
        <v>0</v>
      </c>
      <c r="J48" s="989">
        <v>69</v>
      </c>
      <c r="K48" s="994">
        <v>0</v>
      </c>
      <c r="L48" s="995">
        <v>0</v>
      </c>
    </row>
    <row r="49" spans="2:12" s="960" customFormat="1" ht="12" customHeight="1">
      <c r="B49" s="961"/>
      <c r="C49" s="968" t="s">
        <v>799</v>
      </c>
      <c r="D49" s="988">
        <f>+G49+J49</f>
        <v>89</v>
      </c>
      <c r="E49" s="989">
        <v>279</v>
      </c>
      <c r="F49" s="989">
        <v>360423</v>
      </c>
      <c r="G49" s="989">
        <v>2</v>
      </c>
      <c r="H49" s="994">
        <v>0</v>
      </c>
      <c r="I49" s="994">
        <v>0</v>
      </c>
      <c r="J49" s="989">
        <v>87</v>
      </c>
      <c r="K49" s="994">
        <v>0</v>
      </c>
      <c r="L49" s="995">
        <v>0</v>
      </c>
    </row>
    <row r="50" spans="2:12" s="960" customFormat="1" ht="9.75" customHeight="1">
      <c r="B50" s="961"/>
      <c r="C50" s="968"/>
      <c r="D50" s="988"/>
      <c r="E50" s="989"/>
      <c r="F50" s="989"/>
      <c r="G50" s="989"/>
      <c r="H50" s="989"/>
      <c r="I50" s="989"/>
      <c r="J50" s="989"/>
      <c r="K50" s="989"/>
      <c r="L50" s="990"/>
    </row>
    <row r="51" spans="2:12" s="960" customFormat="1" ht="12" customHeight="1">
      <c r="B51" s="961"/>
      <c r="C51" s="968" t="s">
        <v>800</v>
      </c>
      <c r="D51" s="988">
        <f aca="true" t="shared" si="9" ref="D51:F55">+G51+J51</f>
        <v>414</v>
      </c>
      <c r="E51" s="989">
        <f t="shared" si="9"/>
        <v>1689</v>
      </c>
      <c r="F51" s="989">
        <f t="shared" si="9"/>
        <v>8948040</v>
      </c>
      <c r="G51" s="989">
        <v>50</v>
      </c>
      <c r="H51" s="989">
        <v>277</v>
      </c>
      <c r="I51" s="989">
        <v>6749387</v>
      </c>
      <c r="J51" s="989">
        <v>364</v>
      </c>
      <c r="K51" s="989">
        <v>1412</v>
      </c>
      <c r="L51" s="990">
        <v>2198653</v>
      </c>
    </row>
    <row r="52" spans="2:12" s="960" customFormat="1" ht="12" customHeight="1">
      <c r="B52" s="961"/>
      <c r="C52" s="968" t="s">
        <v>801</v>
      </c>
      <c r="D52" s="988">
        <f t="shared" si="9"/>
        <v>298</v>
      </c>
      <c r="E52" s="989">
        <f t="shared" si="9"/>
        <v>904</v>
      </c>
      <c r="F52" s="989">
        <f t="shared" si="9"/>
        <v>1407566</v>
      </c>
      <c r="G52" s="989">
        <v>17</v>
      </c>
      <c r="H52" s="989">
        <v>43</v>
      </c>
      <c r="I52" s="989">
        <v>89718</v>
      </c>
      <c r="J52" s="989">
        <v>281</v>
      </c>
      <c r="K52" s="989">
        <v>861</v>
      </c>
      <c r="L52" s="990">
        <v>1317848</v>
      </c>
    </row>
    <row r="53" spans="2:12" s="960" customFormat="1" ht="12" customHeight="1">
      <c r="B53" s="961"/>
      <c r="C53" s="968" t="s">
        <v>802</v>
      </c>
      <c r="D53" s="988">
        <f t="shared" si="9"/>
        <v>201</v>
      </c>
      <c r="E53" s="989">
        <f t="shared" si="9"/>
        <v>608</v>
      </c>
      <c r="F53" s="989">
        <f t="shared" si="9"/>
        <v>893248</v>
      </c>
      <c r="G53" s="989">
        <v>11</v>
      </c>
      <c r="H53" s="989">
        <v>28</v>
      </c>
      <c r="I53" s="989">
        <v>69434</v>
      </c>
      <c r="J53" s="989">
        <v>190</v>
      </c>
      <c r="K53" s="989">
        <v>580</v>
      </c>
      <c r="L53" s="990">
        <v>823814</v>
      </c>
    </row>
    <row r="54" spans="2:12" s="960" customFormat="1" ht="12" customHeight="1">
      <c r="B54" s="961"/>
      <c r="C54" s="968" t="s">
        <v>803</v>
      </c>
      <c r="D54" s="988">
        <f t="shared" si="9"/>
        <v>280</v>
      </c>
      <c r="E54" s="989">
        <f t="shared" si="9"/>
        <v>800</v>
      </c>
      <c r="F54" s="989">
        <f t="shared" si="9"/>
        <v>1196286</v>
      </c>
      <c r="G54" s="989">
        <v>18</v>
      </c>
      <c r="H54" s="989">
        <v>63</v>
      </c>
      <c r="I54" s="989">
        <v>178303</v>
      </c>
      <c r="J54" s="989">
        <v>262</v>
      </c>
      <c r="K54" s="989">
        <v>737</v>
      </c>
      <c r="L54" s="990">
        <v>1017983</v>
      </c>
    </row>
    <row r="55" spans="2:12" s="960" customFormat="1" ht="12" customHeight="1">
      <c r="B55" s="961"/>
      <c r="C55" s="968" t="s">
        <v>804</v>
      </c>
      <c r="D55" s="988">
        <f t="shared" si="9"/>
        <v>131</v>
      </c>
      <c r="E55" s="989">
        <f t="shared" si="9"/>
        <v>325</v>
      </c>
      <c r="F55" s="989">
        <f t="shared" si="9"/>
        <v>483687</v>
      </c>
      <c r="G55" s="989">
        <v>7</v>
      </c>
      <c r="H55" s="989">
        <v>26</v>
      </c>
      <c r="I55" s="989">
        <v>77657</v>
      </c>
      <c r="J55" s="989">
        <v>124</v>
      </c>
      <c r="K55" s="989">
        <v>299</v>
      </c>
      <c r="L55" s="990">
        <v>406030</v>
      </c>
    </row>
    <row r="56" spans="2:12" s="960" customFormat="1" ht="9.75" customHeight="1">
      <c r="B56" s="961"/>
      <c r="C56" s="968"/>
      <c r="D56" s="988"/>
      <c r="E56" s="989"/>
      <c r="F56" s="989"/>
      <c r="G56" s="989"/>
      <c r="H56" s="989"/>
      <c r="I56" s="989"/>
      <c r="J56" s="989"/>
      <c r="K56" s="989"/>
      <c r="L56" s="990"/>
    </row>
    <row r="57" spans="2:12" s="960" customFormat="1" ht="12" customHeight="1">
      <c r="B57" s="961"/>
      <c r="C57" s="968" t="s">
        <v>827</v>
      </c>
      <c r="D57" s="988">
        <f aca="true" t="shared" si="10" ref="D57:F62">+G57+J57</f>
        <v>114</v>
      </c>
      <c r="E57" s="989">
        <f t="shared" si="10"/>
        <v>342</v>
      </c>
      <c r="F57" s="989">
        <f t="shared" si="10"/>
        <v>567881</v>
      </c>
      <c r="G57" s="989">
        <v>10</v>
      </c>
      <c r="H57" s="989">
        <v>47</v>
      </c>
      <c r="I57" s="989">
        <v>63374</v>
      </c>
      <c r="J57" s="989">
        <v>104</v>
      </c>
      <c r="K57" s="989">
        <v>295</v>
      </c>
      <c r="L57" s="990">
        <v>504507</v>
      </c>
    </row>
    <row r="58" spans="2:12" s="960" customFormat="1" ht="12" customHeight="1">
      <c r="B58" s="961"/>
      <c r="C58" s="968" t="s">
        <v>805</v>
      </c>
      <c r="D58" s="988">
        <f t="shared" si="10"/>
        <v>353</v>
      </c>
      <c r="E58" s="989">
        <f t="shared" si="10"/>
        <v>1177</v>
      </c>
      <c r="F58" s="989">
        <f t="shared" si="10"/>
        <v>2075429</v>
      </c>
      <c r="G58" s="989">
        <v>38</v>
      </c>
      <c r="H58" s="989">
        <v>120</v>
      </c>
      <c r="I58" s="989">
        <v>385545</v>
      </c>
      <c r="J58" s="989">
        <v>315</v>
      </c>
      <c r="K58" s="989">
        <v>1057</v>
      </c>
      <c r="L58" s="990">
        <v>1689884</v>
      </c>
    </row>
    <row r="59" spans="2:12" s="960" customFormat="1" ht="12" customHeight="1">
      <c r="B59" s="961"/>
      <c r="C59" s="968" t="s">
        <v>806</v>
      </c>
      <c r="D59" s="988">
        <f t="shared" si="10"/>
        <v>162</v>
      </c>
      <c r="E59" s="989">
        <f t="shared" si="10"/>
        <v>495</v>
      </c>
      <c r="F59" s="989">
        <f t="shared" si="10"/>
        <v>750249</v>
      </c>
      <c r="G59" s="989">
        <v>10</v>
      </c>
      <c r="H59" s="989">
        <v>25</v>
      </c>
      <c r="I59" s="989">
        <v>45856</v>
      </c>
      <c r="J59" s="989">
        <v>152</v>
      </c>
      <c r="K59" s="989">
        <v>470</v>
      </c>
      <c r="L59" s="990">
        <v>704393</v>
      </c>
    </row>
    <row r="60" spans="2:12" s="960" customFormat="1" ht="12" customHeight="1">
      <c r="B60" s="961"/>
      <c r="C60" s="968" t="s">
        <v>807</v>
      </c>
      <c r="D60" s="988">
        <f t="shared" si="10"/>
        <v>102</v>
      </c>
      <c r="E60" s="989">
        <f t="shared" si="10"/>
        <v>300</v>
      </c>
      <c r="F60" s="989">
        <f t="shared" si="10"/>
        <v>405398</v>
      </c>
      <c r="G60" s="989">
        <v>9</v>
      </c>
      <c r="H60" s="989">
        <v>20</v>
      </c>
      <c r="I60" s="989">
        <v>27596</v>
      </c>
      <c r="J60" s="989">
        <v>93</v>
      </c>
      <c r="K60" s="989">
        <v>280</v>
      </c>
      <c r="L60" s="990">
        <v>377802</v>
      </c>
    </row>
    <row r="61" spans="2:12" s="960" customFormat="1" ht="12" customHeight="1">
      <c r="B61" s="961"/>
      <c r="C61" s="968" t="s">
        <v>808</v>
      </c>
      <c r="D61" s="988">
        <f t="shared" si="10"/>
        <v>115</v>
      </c>
      <c r="E61" s="989">
        <f t="shared" si="10"/>
        <v>339</v>
      </c>
      <c r="F61" s="989">
        <f t="shared" si="10"/>
        <v>530829</v>
      </c>
      <c r="G61" s="989">
        <v>9</v>
      </c>
      <c r="H61" s="989">
        <v>66</v>
      </c>
      <c r="I61" s="989">
        <v>155474</v>
      </c>
      <c r="J61" s="989">
        <v>106</v>
      </c>
      <c r="K61" s="989">
        <v>273</v>
      </c>
      <c r="L61" s="990">
        <v>375355</v>
      </c>
    </row>
    <row r="62" spans="2:12" s="960" customFormat="1" ht="12" customHeight="1">
      <c r="B62" s="961"/>
      <c r="C62" s="968" t="s">
        <v>809</v>
      </c>
      <c r="D62" s="988">
        <f t="shared" si="10"/>
        <v>136</v>
      </c>
      <c r="E62" s="989">
        <f t="shared" si="10"/>
        <v>686</v>
      </c>
      <c r="F62" s="989">
        <f t="shared" si="10"/>
        <v>3718436</v>
      </c>
      <c r="G62" s="989">
        <v>32</v>
      </c>
      <c r="H62" s="989">
        <v>370</v>
      </c>
      <c r="I62" s="989">
        <v>3130604</v>
      </c>
      <c r="J62" s="989">
        <v>104</v>
      </c>
      <c r="K62" s="989">
        <v>316</v>
      </c>
      <c r="L62" s="990">
        <v>587832</v>
      </c>
    </row>
    <row r="63" spans="2:12" s="960" customFormat="1" ht="12" customHeight="1">
      <c r="B63" s="961"/>
      <c r="C63" s="968" t="s">
        <v>810</v>
      </c>
      <c r="D63" s="988">
        <f aca="true" t="shared" si="11" ref="D63:D68">+G63+J63</f>
        <v>83</v>
      </c>
      <c r="E63" s="989">
        <v>224</v>
      </c>
      <c r="F63" s="989">
        <v>291686</v>
      </c>
      <c r="G63" s="989">
        <v>2</v>
      </c>
      <c r="H63" s="989">
        <v>0</v>
      </c>
      <c r="I63" s="989">
        <v>0</v>
      </c>
      <c r="J63" s="989">
        <v>81</v>
      </c>
      <c r="K63" s="989">
        <v>0</v>
      </c>
      <c r="L63" s="990">
        <v>0</v>
      </c>
    </row>
    <row r="64" spans="2:12" s="960" customFormat="1" ht="12" customHeight="1">
      <c r="B64" s="961"/>
      <c r="C64" s="968" t="s">
        <v>811</v>
      </c>
      <c r="D64" s="988">
        <f t="shared" si="11"/>
        <v>312</v>
      </c>
      <c r="E64" s="989">
        <f aca="true" t="shared" si="12" ref="E64:F67">+H64+K64</f>
        <v>753</v>
      </c>
      <c r="F64" s="989">
        <f t="shared" si="12"/>
        <v>940800</v>
      </c>
      <c r="G64" s="989">
        <v>27</v>
      </c>
      <c r="H64" s="989">
        <v>88</v>
      </c>
      <c r="I64" s="989">
        <v>256696</v>
      </c>
      <c r="J64" s="989">
        <v>285</v>
      </c>
      <c r="K64" s="989">
        <v>665</v>
      </c>
      <c r="L64" s="990">
        <v>684104</v>
      </c>
    </row>
    <row r="65" spans="2:12" s="960" customFormat="1" ht="12" customHeight="1">
      <c r="B65" s="961"/>
      <c r="C65" s="968" t="s">
        <v>812</v>
      </c>
      <c r="D65" s="988">
        <f t="shared" si="11"/>
        <v>338</v>
      </c>
      <c r="E65" s="989">
        <f t="shared" si="12"/>
        <v>1024</v>
      </c>
      <c r="F65" s="989">
        <f t="shared" si="12"/>
        <v>1673374</v>
      </c>
      <c r="G65" s="989">
        <v>35</v>
      </c>
      <c r="H65" s="989">
        <v>127</v>
      </c>
      <c r="I65" s="989">
        <v>342857</v>
      </c>
      <c r="J65" s="989">
        <v>303</v>
      </c>
      <c r="K65" s="989">
        <v>897</v>
      </c>
      <c r="L65" s="990">
        <v>1330517</v>
      </c>
    </row>
    <row r="66" spans="2:12" s="960" customFormat="1" ht="12" customHeight="1">
      <c r="B66" s="961"/>
      <c r="C66" s="968" t="s">
        <v>813</v>
      </c>
      <c r="D66" s="988">
        <f t="shared" si="11"/>
        <v>132</v>
      </c>
      <c r="E66" s="989">
        <f t="shared" si="12"/>
        <v>377</v>
      </c>
      <c r="F66" s="989">
        <f t="shared" si="12"/>
        <v>560352</v>
      </c>
      <c r="G66" s="989">
        <v>7</v>
      </c>
      <c r="H66" s="989">
        <v>19</v>
      </c>
      <c r="I66" s="989">
        <v>49777</v>
      </c>
      <c r="J66" s="989">
        <v>125</v>
      </c>
      <c r="K66" s="989">
        <v>358</v>
      </c>
      <c r="L66" s="990">
        <v>510575</v>
      </c>
    </row>
    <row r="67" spans="2:12" s="960" customFormat="1" ht="12" customHeight="1">
      <c r="B67" s="961"/>
      <c r="C67" s="968" t="s">
        <v>814</v>
      </c>
      <c r="D67" s="988">
        <f t="shared" si="11"/>
        <v>121</v>
      </c>
      <c r="E67" s="989">
        <f t="shared" si="12"/>
        <v>289</v>
      </c>
      <c r="F67" s="989">
        <f t="shared" si="12"/>
        <v>350813</v>
      </c>
      <c r="G67" s="989">
        <v>5</v>
      </c>
      <c r="H67" s="989">
        <v>14</v>
      </c>
      <c r="I67" s="989">
        <v>11833</v>
      </c>
      <c r="J67" s="989">
        <v>116</v>
      </c>
      <c r="K67" s="989">
        <v>275</v>
      </c>
      <c r="L67" s="990">
        <v>338980</v>
      </c>
    </row>
    <row r="68" spans="2:12" s="960" customFormat="1" ht="12" customHeight="1">
      <c r="B68" s="996"/>
      <c r="C68" s="997" t="s">
        <v>815</v>
      </c>
      <c r="D68" s="998">
        <f t="shared" si="11"/>
        <v>98</v>
      </c>
      <c r="E68" s="999">
        <v>268</v>
      </c>
      <c r="F68" s="999">
        <v>449827</v>
      </c>
      <c r="G68" s="999">
        <v>4</v>
      </c>
      <c r="H68" s="999">
        <v>0</v>
      </c>
      <c r="I68" s="999">
        <v>0</v>
      </c>
      <c r="J68" s="999">
        <v>94</v>
      </c>
      <c r="K68" s="999">
        <v>0</v>
      </c>
      <c r="L68" s="1000">
        <v>0</v>
      </c>
    </row>
    <row r="69" ht="12">
      <c r="C69" s="953" t="s">
        <v>456</v>
      </c>
    </row>
    <row r="70" ht="12">
      <c r="C70" s="953" t="s">
        <v>457</v>
      </c>
    </row>
  </sheetData>
  <mergeCells count="19">
    <mergeCell ref="K5:K6"/>
    <mergeCell ref="J5:J6"/>
    <mergeCell ref="G4:I4"/>
    <mergeCell ref="J4:L4"/>
    <mergeCell ref="G5:G6"/>
    <mergeCell ref="B4:C4"/>
    <mergeCell ref="B6:C6"/>
    <mergeCell ref="B7:C7"/>
    <mergeCell ref="H5:H6"/>
    <mergeCell ref="D4:F4"/>
    <mergeCell ref="D5:D6"/>
    <mergeCell ref="E5:E6"/>
    <mergeCell ref="B16:C16"/>
    <mergeCell ref="B17:C17"/>
    <mergeCell ref="B9:C9"/>
    <mergeCell ref="B11:C11"/>
    <mergeCell ref="B12:C12"/>
    <mergeCell ref="B14:C14"/>
    <mergeCell ref="B15:C15"/>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dimension ref="B2:N79"/>
  <sheetViews>
    <sheetView workbookViewId="0" topLeftCell="A1">
      <selection activeCell="A1" sqref="A1"/>
    </sheetView>
  </sheetViews>
  <sheetFormatPr defaultColWidth="9.00390625" defaultRowHeight="12" customHeight="1"/>
  <cols>
    <col min="1" max="2" width="2.625" style="1001" customWidth="1"/>
    <col min="3" max="3" width="3.125" style="1001" customWidth="1"/>
    <col min="4" max="4" width="24.625" style="1001" customWidth="1"/>
    <col min="5" max="5" width="12.125" style="1001" customWidth="1"/>
    <col min="6" max="6" width="9.125" style="1001" customWidth="1"/>
    <col min="7" max="7" width="12.125" style="1003" customWidth="1"/>
    <col min="8" max="8" width="9.125" style="1001" customWidth="1"/>
    <col min="9" max="9" width="13.25390625" style="1001" customWidth="1"/>
    <col min="10" max="10" width="9.125" style="1001" customWidth="1"/>
    <col min="11" max="16384" width="9.00390625" style="1001" customWidth="1"/>
  </cols>
  <sheetData>
    <row r="2" ht="12" customHeight="1">
      <c r="B2" s="1002" t="s">
        <v>529</v>
      </c>
    </row>
    <row r="3" ht="12" customHeight="1" thickBot="1">
      <c r="J3" s="1004" t="s">
        <v>460</v>
      </c>
    </row>
    <row r="4" spans="2:14" ht="12" customHeight="1" thickTop="1">
      <c r="B4" s="1632" t="s">
        <v>461</v>
      </c>
      <c r="C4" s="1633"/>
      <c r="D4" s="1634"/>
      <c r="E4" s="1648" t="s">
        <v>462</v>
      </c>
      <c r="F4" s="1649"/>
      <c r="G4" s="1653">
        <v>5</v>
      </c>
      <c r="H4" s="1649"/>
      <c r="I4" s="1648" t="s">
        <v>463</v>
      </c>
      <c r="J4" s="1649"/>
      <c r="K4" s="1005"/>
      <c r="L4" s="1005"/>
      <c r="M4" s="1005"/>
      <c r="N4" s="1005"/>
    </row>
    <row r="5" spans="2:14" ht="12" customHeight="1">
      <c r="B5" s="1635"/>
      <c r="C5" s="1636"/>
      <c r="D5" s="1637"/>
      <c r="E5" s="1650" t="s">
        <v>464</v>
      </c>
      <c r="F5" s="1652" t="s">
        <v>465</v>
      </c>
      <c r="G5" s="1650" t="s">
        <v>464</v>
      </c>
      <c r="H5" s="1652" t="s">
        <v>465</v>
      </c>
      <c r="I5" s="1650" t="s">
        <v>464</v>
      </c>
      <c r="J5" s="1652" t="s">
        <v>466</v>
      </c>
      <c r="K5" s="1005"/>
      <c r="L5" s="1005"/>
      <c r="M5" s="1005"/>
      <c r="N5" s="1005"/>
    </row>
    <row r="6" spans="2:14" ht="12" customHeight="1">
      <c r="B6" s="1638"/>
      <c r="C6" s="1639"/>
      <c r="D6" s="1640"/>
      <c r="E6" s="1651"/>
      <c r="F6" s="1652"/>
      <c r="G6" s="1651"/>
      <c r="H6" s="1652"/>
      <c r="I6" s="1651"/>
      <c r="J6" s="1652"/>
      <c r="K6" s="1005"/>
      <c r="L6" s="1005"/>
      <c r="M6" s="1005"/>
      <c r="N6" s="1005"/>
    </row>
    <row r="7" spans="2:10" s="1006" customFormat="1" ht="12" customHeight="1">
      <c r="B7" s="1645" t="s">
        <v>467</v>
      </c>
      <c r="C7" s="1646"/>
      <c r="D7" s="1647"/>
      <c r="E7" s="1007">
        <f>+E9+E13+E36+E41+E53+E56+E62+E71</f>
        <v>89114114</v>
      </c>
      <c r="F7" s="1008">
        <f>SUM(F9:F76)</f>
        <v>100</v>
      </c>
      <c r="G7" s="1007">
        <f>+G9+G13+G36+G41+G53+G56+G62+G71</f>
        <v>73757966</v>
      </c>
      <c r="H7" s="1008">
        <v>100</v>
      </c>
      <c r="I7" s="1009">
        <f>+G7-E7</f>
        <v>-15356148</v>
      </c>
      <c r="J7" s="1010">
        <v>-17.2</v>
      </c>
    </row>
    <row r="8" spans="2:10" ht="12" customHeight="1">
      <c r="B8" s="1011"/>
      <c r="C8" s="1005"/>
      <c r="D8" s="1012"/>
      <c r="E8" s="1013"/>
      <c r="F8" s="1014"/>
      <c r="G8" s="1013"/>
      <c r="H8" s="1014"/>
      <c r="I8" s="1015"/>
      <c r="J8" s="1016"/>
    </row>
    <row r="9" spans="2:10" ht="12" customHeight="1">
      <c r="B9" s="1011"/>
      <c r="C9" s="1641" t="s">
        <v>459</v>
      </c>
      <c r="D9" s="1643"/>
      <c r="E9" s="1013">
        <f>SUM(E10:E11)</f>
        <v>572618</v>
      </c>
      <c r="F9" s="1014">
        <f>+E9/$E$7*100</f>
        <v>0.6425671246644499</v>
      </c>
      <c r="G9" s="1013">
        <f>SUM(G10:G11)</f>
        <v>724276</v>
      </c>
      <c r="H9" s="1014">
        <f>+G9/$G$7*100</f>
        <v>0.9819630872142</v>
      </c>
      <c r="I9" s="1015">
        <f>+G9-E9</f>
        <v>151658</v>
      </c>
      <c r="J9" s="1016">
        <v>26.5</v>
      </c>
    </row>
    <row r="10" spans="2:10" ht="12" customHeight="1">
      <c r="B10" s="1011"/>
      <c r="C10" s="1005"/>
      <c r="D10" s="1018" t="s">
        <v>468</v>
      </c>
      <c r="E10" s="1013">
        <v>572618</v>
      </c>
      <c r="F10" s="1014"/>
      <c r="G10" s="1013">
        <v>724276</v>
      </c>
      <c r="H10" s="1014"/>
      <c r="I10" s="1015"/>
      <c r="J10" s="1016"/>
    </row>
    <row r="11" spans="2:10" ht="12" customHeight="1">
      <c r="B11" s="1011"/>
      <c r="C11" s="1005"/>
      <c r="D11" s="1018" t="s">
        <v>469</v>
      </c>
      <c r="E11" s="1013">
        <v>0</v>
      </c>
      <c r="F11" s="1014"/>
      <c r="G11" s="1013">
        <v>0</v>
      </c>
      <c r="H11" s="1014"/>
      <c r="I11" s="1015"/>
      <c r="J11" s="1016"/>
    </row>
    <row r="12" spans="2:10" ht="12" customHeight="1">
      <c r="B12" s="1011"/>
      <c r="C12" s="1005"/>
      <c r="D12" s="1018"/>
      <c r="E12" s="1013"/>
      <c r="F12" s="1014"/>
      <c r="G12" s="1013"/>
      <c r="H12" s="1014"/>
      <c r="I12" s="1015"/>
      <c r="J12" s="1016"/>
    </row>
    <row r="13" spans="2:10" ht="12" customHeight="1">
      <c r="B13" s="1011"/>
      <c r="C13" s="1641" t="s">
        <v>470</v>
      </c>
      <c r="D13" s="1643"/>
      <c r="E13" s="1013">
        <v>79446162</v>
      </c>
      <c r="F13" s="1014">
        <f>+E13/$E$7*100</f>
        <v>89.15104289764919</v>
      </c>
      <c r="G13" s="1013">
        <v>65765304</v>
      </c>
      <c r="H13" s="1014">
        <f>+G13/$G$7*100</f>
        <v>89.16366267475433</v>
      </c>
      <c r="I13" s="1015">
        <f>+G13-E13</f>
        <v>-13680858</v>
      </c>
      <c r="J13" s="1016">
        <v>-17.2</v>
      </c>
    </row>
    <row r="14" spans="2:10" ht="12" customHeight="1">
      <c r="B14" s="1011"/>
      <c r="C14" s="1005" t="s">
        <v>471</v>
      </c>
      <c r="D14" s="1018"/>
      <c r="E14" s="1013"/>
      <c r="F14" s="1014"/>
      <c r="G14" s="1013"/>
      <c r="H14" s="1014"/>
      <c r="I14" s="1015"/>
      <c r="J14" s="1016"/>
    </row>
    <row r="15" spans="2:10" ht="12" customHeight="1">
      <c r="B15" s="1011"/>
      <c r="C15" s="1005"/>
      <c r="D15" s="1018" t="s">
        <v>472</v>
      </c>
      <c r="E15" s="1013">
        <v>3320284</v>
      </c>
      <c r="F15" s="1014"/>
      <c r="G15" s="1013">
        <v>2974288</v>
      </c>
      <c r="H15" s="1014"/>
      <c r="I15" s="1015"/>
      <c r="J15" s="1016"/>
    </row>
    <row r="16" spans="2:10" ht="12" customHeight="1">
      <c r="B16" s="1011"/>
      <c r="C16" s="1005"/>
      <c r="D16" s="1018" t="s">
        <v>473</v>
      </c>
      <c r="E16" s="1013">
        <v>1171305</v>
      </c>
      <c r="F16" s="1014"/>
      <c r="G16" s="1013">
        <v>755717</v>
      </c>
      <c r="H16" s="1014"/>
      <c r="I16" s="1015"/>
      <c r="J16" s="1016"/>
    </row>
    <row r="17" spans="2:10" ht="12" customHeight="1">
      <c r="B17" s="1011"/>
      <c r="C17" s="1005"/>
      <c r="D17" s="1018" t="s">
        <v>474</v>
      </c>
      <c r="E17" s="1013">
        <v>15372496</v>
      </c>
      <c r="F17" s="1014"/>
      <c r="G17" s="1013">
        <v>14490000</v>
      </c>
      <c r="H17" s="1014"/>
      <c r="I17" s="1015"/>
      <c r="J17" s="1016"/>
    </row>
    <row r="18" spans="2:10" ht="12" customHeight="1">
      <c r="B18" s="1011"/>
      <c r="C18" s="1005"/>
      <c r="D18" s="1018" t="s">
        <v>475</v>
      </c>
      <c r="E18" s="1013">
        <v>37617814</v>
      </c>
      <c r="F18" s="1014"/>
      <c r="G18" s="1013">
        <v>36185701</v>
      </c>
      <c r="H18" s="1014"/>
      <c r="I18" s="1015"/>
      <c r="J18" s="1016"/>
    </row>
    <row r="19" spans="2:10" ht="12" customHeight="1">
      <c r="B19" s="1011"/>
      <c r="C19" s="1005"/>
      <c r="D19" s="1018" t="s">
        <v>476</v>
      </c>
      <c r="E19" s="1013">
        <v>1517380</v>
      </c>
      <c r="F19" s="1014"/>
      <c r="G19" s="1013">
        <v>1318076</v>
      </c>
      <c r="H19" s="1014"/>
      <c r="I19" s="1015"/>
      <c r="J19" s="1016"/>
    </row>
    <row r="20" spans="2:10" ht="12" customHeight="1">
      <c r="B20" s="1011"/>
      <c r="C20" s="1005"/>
      <c r="D20" s="1018" t="s">
        <v>477</v>
      </c>
      <c r="E20" s="1013">
        <v>76390</v>
      </c>
      <c r="F20" s="1014"/>
      <c r="G20" s="1013">
        <v>94142</v>
      </c>
      <c r="H20" s="1014"/>
      <c r="I20" s="1015"/>
      <c r="J20" s="1016"/>
    </row>
    <row r="21" spans="2:10" ht="12" customHeight="1">
      <c r="B21" s="1011"/>
      <c r="C21" s="1005"/>
      <c r="D21" s="1018" t="s">
        <v>478</v>
      </c>
      <c r="E21" s="1013">
        <v>843130</v>
      </c>
      <c r="F21" s="1014"/>
      <c r="G21" s="1013">
        <v>1937376</v>
      </c>
      <c r="H21" s="1014"/>
      <c r="I21" s="1015"/>
      <c r="J21" s="1016"/>
    </row>
    <row r="22" spans="2:10" ht="12" customHeight="1">
      <c r="B22" s="1011"/>
      <c r="C22" s="1005"/>
      <c r="D22" s="1018" t="s">
        <v>479</v>
      </c>
      <c r="E22" s="1013">
        <v>307300</v>
      </c>
      <c r="F22" s="1014"/>
      <c r="G22" s="1013">
        <v>0</v>
      </c>
      <c r="H22" s="1014"/>
      <c r="I22" s="1015"/>
      <c r="J22" s="1016"/>
    </row>
    <row r="23" spans="2:10" ht="12" customHeight="1">
      <c r="B23" s="1011"/>
      <c r="C23" s="1005"/>
      <c r="D23" s="1018" t="s">
        <v>480</v>
      </c>
      <c r="E23" s="1013">
        <v>393250</v>
      </c>
      <c r="F23" s="1014"/>
      <c r="G23" s="1013">
        <v>279803</v>
      </c>
      <c r="H23" s="1014"/>
      <c r="I23" s="1015"/>
      <c r="J23" s="1016"/>
    </row>
    <row r="24" spans="2:10" ht="12" customHeight="1">
      <c r="B24" s="1011"/>
      <c r="C24" s="1017"/>
      <c r="D24" s="1018" t="s">
        <v>481</v>
      </c>
      <c r="E24" s="1013">
        <v>3659</v>
      </c>
      <c r="F24" s="1014"/>
      <c r="G24" s="1013">
        <v>682231</v>
      </c>
      <c r="H24" s="1014"/>
      <c r="I24" s="1015"/>
      <c r="J24" s="1016"/>
    </row>
    <row r="25" spans="2:10" ht="12" customHeight="1">
      <c r="B25" s="1011"/>
      <c r="C25" s="1005"/>
      <c r="D25" s="1018" t="s">
        <v>482</v>
      </c>
      <c r="E25" s="1013">
        <v>578804</v>
      </c>
      <c r="F25" s="1014"/>
      <c r="G25" s="1013">
        <v>930815</v>
      </c>
      <c r="H25" s="1014"/>
      <c r="I25" s="1015"/>
      <c r="J25" s="1016"/>
    </row>
    <row r="26" spans="2:10" ht="12" customHeight="1">
      <c r="B26" s="1011"/>
      <c r="C26" s="1005"/>
      <c r="D26" s="1018" t="s">
        <v>483</v>
      </c>
      <c r="E26" s="1013">
        <v>55606</v>
      </c>
      <c r="F26" s="1014"/>
      <c r="G26" s="1013">
        <v>0</v>
      </c>
      <c r="H26" s="1014"/>
      <c r="I26" s="1015"/>
      <c r="J26" s="1016"/>
    </row>
    <row r="27" spans="2:10" ht="12" customHeight="1">
      <c r="B27" s="1011"/>
      <c r="C27" s="1005"/>
      <c r="D27" s="1018" t="s">
        <v>484</v>
      </c>
      <c r="E27" s="1013">
        <v>167091</v>
      </c>
      <c r="F27" s="1014"/>
      <c r="G27" s="1013">
        <v>159806</v>
      </c>
      <c r="H27" s="1014"/>
      <c r="I27" s="1015"/>
      <c r="J27" s="1016"/>
    </row>
    <row r="28" spans="2:10" ht="12" customHeight="1">
      <c r="B28" s="1011"/>
      <c r="C28" s="1005"/>
      <c r="D28" s="1018" t="s">
        <v>485</v>
      </c>
      <c r="E28" s="1013">
        <v>0</v>
      </c>
      <c r="F28" s="1014"/>
      <c r="G28" s="1013">
        <v>0</v>
      </c>
      <c r="H28" s="1014"/>
      <c r="I28" s="1015"/>
      <c r="J28" s="1016"/>
    </row>
    <row r="29" spans="2:10" ht="12" customHeight="1">
      <c r="B29" s="1011"/>
      <c r="C29" s="1005"/>
      <c r="D29" s="1018" t="s">
        <v>486</v>
      </c>
      <c r="E29" s="1013">
        <v>37548</v>
      </c>
      <c r="F29" s="1014"/>
      <c r="G29" s="1013">
        <v>38373</v>
      </c>
      <c r="H29" s="1014"/>
      <c r="I29" s="1015"/>
      <c r="J29" s="1016"/>
    </row>
    <row r="30" spans="2:10" ht="12" customHeight="1">
      <c r="B30" s="1011"/>
      <c r="C30" s="1005"/>
      <c r="D30" s="1018" t="s">
        <v>487</v>
      </c>
      <c r="E30" s="1013">
        <v>3140440</v>
      </c>
      <c r="F30" s="1014"/>
      <c r="G30" s="1013">
        <v>1928628</v>
      </c>
      <c r="H30" s="1014"/>
      <c r="I30" s="1015"/>
      <c r="J30" s="1016"/>
    </row>
    <row r="31" spans="2:10" ht="12" customHeight="1">
      <c r="B31" s="1011"/>
      <c r="C31" s="1005"/>
      <c r="D31" s="1018" t="s">
        <v>488</v>
      </c>
      <c r="E31" s="1013">
        <v>0</v>
      </c>
      <c r="F31" s="1014"/>
      <c r="G31" s="1013">
        <v>0</v>
      </c>
      <c r="H31" s="1014"/>
      <c r="I31" s="1015"/>
      <c r="J31" s="1016"/>
    </row>
    <row r="32" spans="2:10" ht="12" customHeight="1">
      <c r="B32" s="1011"/>
      <c r="C32" s="1005"/>
      <c r="D32" s="1018" t="s">
        <v>489</v>
      </c>
      <c r="E32" s="1013">
        <v>0</v>
      </c>
      <c r="F32" s="1014"/>
      <c r="G32" s="1013">
        <v>131000</v>
      </c>
      <c r="H32" s="1014"/>
      <c r="I32" s="1015"/>
      <c r="J32" s="1016"/>
    </row>
    <row r="33" spans="2:10" ht="12" customHeight="1">
      <c r="B33" s="1011"/>
      <c r="C33" s="1005"/>
      <c r="D33" s="1018" t="s">
        <v>490</v>
      </c>
      <c r="E33" s="1013">
        <v>8361802</v>
      </c>
      <c r="F33" s="1014"/>
      <c r="G33" s="1013">
        <v>97815</v>
      </c>
      <c r="H33" s="1014"/>
      <c r="I33" s="1015"/>
      <c r="J33" s="1016"/>
    </row>
    <row r="34" spans="2:10" ht="12" customHeight="1">
      <c r="B34" s="1011"/>
      <c r="C34" s="1005"/>
      <c r="D34" s="1018" t="s">
        <v>491</v>
      </c>
      <c r="E34" s="1013">
        <v>4064146</v>
      </c>
      <c r="F34" s="1014"/>
      <c r="G34" s="1013">
        <v>0</v>
      </c>
      <c r="H34" s="1014"/>
      <c r="I34" s="1015"/>
      <c r="J34" s="1016"/>
    </row>
    <row r="35" spans="2:10" ht="12" customHeight="1">
      <c r="B35" s="1011"/>
      <c r="C35" s="1005"/>
      <c r="D35" s="1018"/>
      <c r="E35" s="1013"/>
      <c r="F35" s="1014"/>
      <c r="G35" s="1013"/>
      <c r="H35" s="1014"/>
      <c r="I35" s="1015"/>
      <c r="J35" s="1016"/>
    </row>
    <row r="36" spans="2:10" ht="12" customHeight="1">
      <c r="B36" s="1011"/>
      <c r="C36" s="1641" t="s">
        <v>492</v>
      </c>
      <c r="D36" s="1642"/>
      <c r="E36" s="1013">
        <f>SUM(E37:E39)</f>
        <v>2764431</v>
      </c>
      <c r="F36" s="1014">
        <f>+E36/$E$7*100</f>
        <v>3.102124765556217</v>
      </c>
      <c r="G36" s="1013">
        <v>1623310</v>
      </c>
      <c r="H36" s="1014">
        <f>+G36/$G$7*100</f>
        <v>2.20086058229968</v>
      </c>
      <c r="I36" s="1015">
        <f>+G36-E36</f>
        <v>-1141121</v>
      </c>
      <c r="J36" s="1016">
        <v>-41.3</v>
      </c>
    </row>
    <row r="37" spans="2:10" ht="12" customHeight="1">
      <c r="B37" s="1011"/>
      <c r="C37" s="1005"/>
      <c r="D37" s="1018" t="s">
        <v>493</v>
      </c>
      <c r="E37" s="1013">
        <v>479200</v>
      </c>
      <c r="F37" s="1014"/>
      <c r="G37" s="1013">
        <v>345000</v>
      </c>
      <c r="H37" s="1014"/>
      <c r="I37" s="1015"/>
      <c r="J37" s="1016"/>
    </row>
    <row r="38" spans="2:10" ht="12" customHeight="1">
      <c r="B38" s="1011"/>
      <c r="C38" s="1005"/>
      <c r="D38" s="1018" t="s">
        <v>494</v>
      </c>
      <c r="E38" s="1013">
        <v>2148453</v>
      </c>
      <c r="F38" s="1014"/>
      <c r="G38" s="1013">
        <v>1116338</v>
      </c>
      <c r="H38" s="1014"/>
      <c r="I38" s="1015"/>
      <c r="J38" s="1016"/>
    </row>
    <row r="39" spans="2:10" ht="12" customHeight="1">
      <c r="B39" s="1011"/>
      <c r="C39" s="1005"/>
      <c r="D39" s="1018" t="s">
        <v>495</v>
      </c>
      <c r="E39" s="1013">
        <v>136778</v>
      </c>
      <c r="F39" s="1014"/>
      <c r="G39" s="1013">
        <v>154772</v>
      </c>
      <c r="H39" s="1014"/>
      <c r="I39" s="1015"/>
      <c r="J39" s="1016"/>
    </row>
    <row r="40" spans="2:10" ht="12" customHeight="1">
      <c r="B40" s="1011"/>
      <c r="C40" s="1005"/>
      <c r="D40" s="1012"/>
      <c r="E40" s="1013"/>
      <c r="F40" s="1014"/>
      <c r="G40" s="1013"/>
      <c r="H40" s="1014"/>
      <c r="I40" s="1015"/>
      <c r="J40" s="1016"/>
    </row>
    <row r="41" spans="2:10" ht="12" customHeight="1">
      <c r="B41" s="1011"/>
      <c r="C41" s="1641" t="s">
        <v>496</v>
      </c>
      <c r="D41" s="1644"/>
      <c r="E41" s="1013">
        <v>3654041</v>
      </c>
      <c r="F41" s="1014">
        <f>+E41/$E$7*100</f>
        <v>4.100406586548119</v>
      </c>
      <c r="G41" s="1013">
        <v>3435087</v>
      </c>
      <c r="H41" s="1014">
        <v>4.6</v>
      </c>
      <c r="I41" s="1015">
        <f>+G41-E41</f>
        <v>-218954</v>
      </c>
      <c r="J41" s="1016">
        <v>-6</v>
      </c>
    </row>
    <row r="42" spans="2:10" ht="12" customHeight="1">
      <c r="B42" s="1011"/>
      <c r="C42" s="1017"/>
      <c r="D42" s="1018" t="s">
        <v>497</v>
      </c>
      <c r="E42" s="1013">
        <v>4270</v>
      </c>
      <c r="F42" s="1014"/>
      <c r="G42" s="1013">
        <v>0</v>
      </c>
      <c r="H42" s="1014"/>
      <c r="I42" s="1015"/>
      <c r="J42" s="1016"/>
    </row>
    <row r="43" spans="2:10" ht="12" customHeight="1">
      <c r="B43" s="1011"/>
      <c r="C43" s="1017"/>
      <c r="D43" s="1018" t="s">
        <v>498</v>
      </c>
      <c r="E43" s="1013">
        <v>20499</v>
      </c>
      <c r="F43" s="1014"/>
      <c r="G43" s="1013">
        <v>10886</v>
      </c>
      <c r="H43" s="1014"/>
      <c r="I43" s="1015"/>
      <c r="J43" s="1016"/>
    </row>
    <row r="44" spans="2:10" ht="12" customHeight="1">
      <c r="B44" s="1011"/>
      <c r="C44" s="1017"/>
      <c r="D44" s="1018" t="s">
        <v>499</v>
      </c>
      <c r="E44" s="1013">
        <v>221546</v>
      </c>
      <c r="F44" s="1014"/>
      <c r="G44" s="1013">
        <v>245199</v>
      </c>
      <c r="H44" s="1014"/>
      <c r="I44" s="1015"/>
      <c r="J44" s="1016"/>
    </row>
    <row r="45" spans="2:10" ht="12" customHeight="1">
      <c r="B45" s="1011"/>
      <c r="C45" s="1017"/>
      <c r="D45" s="1018" t="s">
        <v>500</v>
      </c>
      <c r="E45" s="1013">
        <v>1221987</v>
      </c>
      <c r="F45" s="1014"/>
      <c r="G45" s="1013">
        <v>1143515</v>
      </c>
      <c r="H45" s="1014"/>
      <c r="I45" s="1015"/>
      <c r="J45" s="1016"/>
    </row>
    <row r="46" spans="2:10" ht="12" customHeight="1">
      <c r="B46" s="1011"/>
      <c r="C46" s="1017"/>
      <c r="D46" s="1018" t="s">
        <v>501</v>
      </c>
      <c r="E46" s="1013">
        <v>29455</v>
      </c>
      <c r="F46" s="1014"/>
      <c r="G46" s="1013">
        <v>21604</v>
      </c>
      <c r="H46" s="1014"/>
      <c r="I46" s="1015"/>
      <c r="J46" s="1016"/>
    </row>
    <row r="47" spans="2:10" ht="12" customHeight="1">
      <c r="B47" s="1011"/>
      <c r="C47" s="1017"/>
      <c r="D47" s="1018" t="s">
        <v>502</v>
      </c>
      <c r="E47" s="1013">
        <v>780079</v>
      </c>
      <c r="F47" s="1014"/>
      <c r="G47" s="1013">
        <v>799033</v>
      </c>
      <c r="H47" s="1014"/>
      <c r="I47" s="1015"/>
      <c r="J47" s="1016"/>
    </row>
    <row r="48" spans="2:10" ht="12" customHeight="1">
      <c r="B48" s="1011"/>
      <c r="C48" s="1017"/>
      <c r="D48" s="1018" t="s">
        <v>503</v>
      </c>
      <c r="E48" s="1013">
        <v>1000</v>
      </c>
      <c r="F48" s="1014"/>
      <c r="G48" s="1013">
        <v>0</v>
      </c>
      <c r="H48" s="1014"/>
      <c r="I48" s="1015"/>
      <c r="J48" s="1016"/>
    </row>
    <row r="49" spans="2:10" ht="12" customHeight="1">
      <c r="B49" s="1011"/>
      <c r="C49" s="1017"/>
      <c r="D49" s="1018" t="s">
        <v>504</v>
      </c>
      <c r="E49" s="1013">
        <v>558809</v>
      </c>
      <c r="F49" s="1014"/>
      <c r="G49" s="1013">
        <v>845698</v>
      </c>
      <c r="H49" s="1014"/>
      <c r="I49" s="1015"/>
      <c r="J49" s="1016"/>
    </row>
    <row r="50" spans="2:10" ht="12" customHeight="1">
      <c r="B50" s="1011"/>
      <c r="C50" s="1017"/>
      <c r="D50" s="1018" t="s">
        <v>505</v>
      </c>
      <c r="E50" s="1013">
        <v>51342</v>
      </c>
      <c r="F50" s="1014"/>
      <c r="G50" s="1013">
        <v>0</v>
      </c>
      <c r="H50" s="1014"/>
      <c r="I50" s="1015"/>
      <c r="J50" s="1016"/>
    </row>
    <row r="51" spans="2:10" ht="12" customHeight="1">
      <c r="B51" s="1011"/>
      <c r="C51" s="1017"/>
      <c r="D51" s="1018" t="s">
        <v>506</v>
      </c>
      <c r="E51" s="1013">
        <v>148534</v>
      </c>
      <c r="F51" s="1014"/>
      <c r="G51" s="1013">
        <v>191352</v>
      </c>
      <c r="H51" s="1014"/>
      <c r="I51" s="1015"/>
      <c r="J51" s="1016"/>
    </row>
    <row r="52" spans="2:10" ht="12" customHeight="1">
      <c r="B52" s="1011"/>
      <c r="C52" s="1017"/>
      <c r="D52" s="1018"/>
      <c r="E52" s="1013"/>
      <c r="F52" s="1014"/>
      <c r="G52" s="1013"/>
      <c r="H52" s="1014"/>
      <c r="I52" s="1015"/>
      <c r="J52" s="1016"/>
    </row>
    <row r="53" spans="2:10" ht="12" customHeight="1">
      <c r="B53" s="1011"/>
      <c r="C53" s="1641" t="s">
        <v>507</v>
      </c>
      <c r="D53" s="1644"/>
      <c r="E53" s="1013">
        <f>SUM(E54)</f>
        <v>148153</v>
      </c>
      <c r="F53" s="1014">
        <f>+E53/$E$7*100</f>
        <v>0.16625088142603314</v>
      </c>
      <c r="G53" s="1013">
        <f>SUM(G54)</f>
        <v>214581</v>
      </c>
      <c r="H53" s="1014">
        <f>+G53/$G$7*100</f>
        <v>0.2909258641975024</v>
      </c>
      <c r="I53" s="1015">
        <f>+G53-E53</f>
        <v>66428</v>
      </c>
      <c r="J53" s="1016">
        <v>44.8</v>
      </c>
    </row>
    <row r="54" spans="2:10" ht="12" customHeight="1">
      <c r="B54" s="1011"/>
      <c r="C54" s="1017"/>
      <c r="D54" s="1018" t="s">
        <v>508</v>
      </c>
      <c r="E54" s="1013">
        <v>148153</v>
      </c>
      <c r="F54" s="1014"/>
      <c r="G54" s="1013">
        <v>214581</v>
      </c>
      <c r="H54" s="1014"/>
      <c r="I54" s="1015"/>
      <c r="J54" s="1016"/>
    </row>
    <row r="55" spans="2:10" ht="12" customHeight="1">
      <c r="B55" s="1011"/>
      <c r="C55" s="1017"/>
      <c r="D55" s="1018"/>
      <c r="E55" s="1013"/>
      <c r="F55" s="1014"/>
      <c r="G55" s="1013"/>
      <c r="H55" s="1014"/>
      <c r="I55" s="1015"/>
      <c r="J55" s="1016"/>
    </row>
    <row r="56" spans="2:10" ht="12" customHeight="1">
      <c r="B56" s="1011"/>
      <c r="C56" s="1641" t="s">
        <v>509</v>
      </c>
      <c r="D56" s="1644"/>
      <c r="E56" s="1013">
        <f>SUM(E57:E60)</f>
        <v>622611</v>
      </c>
      <c r="F56" s="1014">
        <f>+E56/$E$7*100</f>
        <v>0.6986671045172486</v>
      </c>
      <c r="G56" s="1013">
        <f>SUM(G57:G60)</f>
        <v>710489</v>
      </c>
      <c r="H56" s="1014">
        <f>+G56/$G$7*100</f>
        <v>0.963270868939092</v>
      </c>
      <c r="I56" s="1015">
        <f>+G56-E56</f>
        <v>87878</v>
      </c>
      <c r="J56" s="1016">
        <v>14.1</v>
      </c>
    </row>
    <row r="57" spans="2:10" ht="12" customHeight="1">
      <c r="B57" s="1011"/>
      <c r="C57" s="1017"/>
      <c r="D57" s="1018" t="s">
        <v>510</v>
      </c>
      <c r="E57" s="1013">
        <v>12881</v>
      </c>
      <c r="F57" s="1014"/>
      <c r="G57" s="1013">
        <v>8208</v>
      </c>
      <c r="H57" s="1014"/>
      <c r="I57" s="1015"/>
      <c r="J57" s="1016"/>
    </row>
    <row r="58" spans="2:10" ht="12" customHeight="1">
      <c r="B58" s="1011"/>
      <c r="C58" s="1017"/>
      <c r="D58" s="1018" t="s">
        <v>511</v>
      </c>
      <c r="E58" s="1013">
        <v>496922</v>
      </c>
      <c r="F58" s="1014"/>
      <c r="G58" s="1013">
        <v>487074</v>
      </c>
      <c r="H58" s="1014"/>
      <c r="I58" s="1015"/>
      <c r="J58" s="1016"/>
    </row>
    <row r="59" spans="2:10" ht="12" customHeight="1">
      <c r="B59" s="1011"/>
      <c r="C59" s="1017"/>
      <c r="D59" s="1018" t="s">
        <v>512</v>
      </c>
      <c r="E59" s="1013">
        <v>82424</v>
      </c>
      <c r="F59" s="1014"/>
      <c r="G59" s="1013">
        <v>92487</v>
      </c>
      <c r="H59" s="1014"/>
      <c r="I59" s="1015"/>
      <c r="J59" s="1016"/>
    </row>
    <row r="60" spans="2:10" ht="12" customHeight="1">
      <c r="B60" s="1011"/>
      <c r="C60" s="1005"/>
      <c r="D60" s="1018" t="s">
        <v>513</v>
      </c>
      <c r="E60" s="96">
        <v>30384</v>
      </c>
      <c r="F60" s="130"/>
      <c r="G60" s="96">
        <v>122720</v>
      </c>
      <c r="H60" s="130"/>
      <c r="I60" s="1019"/>
      <c r="J60" s="1020"/>
    </row>
    <row r="61" spans="2:10" ht="12" customHeight="1">
      <c r="B61" s="1011"/>
      <c r="C61" s="1005"/>
      <c r="D61" s="1012"/>
      <c r="E61" s="96"/>
      <c r="F61" s="130"/>
      <c r="G61" s="96"/>
      <c r="H61" s="130"/>
      <c r="I61" s="1019"/>
      <c r="J61" s="1020"/>
    </row>
    <row r="62" spans="2:10" ht="12" customHeight="1">
      <c r="B62" s="1011"/>
      <c r="C62" s="1641" t="s">
        <v>514</v>
      </c>
      <c r="D62" s="1642"/>
      <c r="E62" s="96">
        <v>44169</v>
      </c>
      <c r="F62" s="1014">
        <f>+E62/$E$7*100</f>
        <v>0.04956453923785855</v>
      </c>
      <c r="G62" s="96">
        <f>SUM(G64:G69)</f>
        <v>30240</v>
      </c>
      <c r="H62" s="1014">
        <f>+G62/$G$7*100</f>
        <v>0.04099896138676058</v>
      </c>
      <c r="I62" s="1015">
        <f>+G62-E62</f>
        <v>-13929</v>
      </c>
      <c r="J62" s="1016">
        <v>-31.5</v>
      </c>
    </row>
    <row r="63" spans="2:10" ht="12" customHeight="1">
      <c r="B63" s="1011"/>
      <c r="C63" s="1017"/>
      <c r="D63" s="1021" t="s">
        <v>515</v>
      </c>
      <c r="E63" s="96">
        <v>740</v>
      </c>
      <c r="F63" s="1014"/>
      <c r="G63" s="96">
        <v>0</v>
      </c>
      <c r="H63" s="1014"/>
      <c r="I63" s="1015"/>
      <c r="J63" s="1016"/>
    </row>
    <row r="64" spans="2:10" ht="12" customHeight="1">
      <c r="B64" s="1011"/>
      <c r="C64" s="1005"/>
      <c r="D64" s="1018" t="s">
        <v>516</v>
      </c>
      <c r="E64" s="96">
        <v>889</v>
      </c>
      <c r="F64" s="708"/>
      <c r="G64" s="96">
        <v>970</v>
      </c>
      <c r="H64" s="708"/>
      <c r="I64" s="1019"/>
      <c r="J64" s="1020"/>
    </row>
    <row r="65" spans="2:10" ht="12" customHeight="1">
      <c r="B65" s="1011"/>
      <c r="C65" s="1005"/>
      <c r="D65" s="1018" t="s">
        <v>517</v>
      </c>
      <c r="E65" s="96">
        <v>24963</v>
      </c>
      <c r="F65" s="708"/>
      <c r="G65" s="96">
        <v>13166</v>
      </c>
      <c r="H65" s="708"/>
      <c r="I65" s="1019"/>
      <c r="J65" s="1020"/>
    </row>
    <row r="66" spans="2:10" ht="12" customHeight="1">
      <c r="B66" s="1011"/>
      <c r="C66" s="1005"/>
      <c r="D66" s="1018" t="s">
        <v>518</v>
      </c>
      <c r="E66" s="96">
        <v>527</v>
      </c>
      <c r="F66" s="708"/>
      <c r="G66" s="96">
        <v>443</v>
      </c>
      <c r="H66" s="708"/>
      <c r="I66" s="1019"/>
      <c r="J66" s="1020"/>
    </row>
    <row r="67" spans="2:10" ht="12" customHeight="1">
      <c r="B67" s="1011"/>
      <c r="C67" s="1005"/>
      <c r="D67" s="1018" t="s">
        <v>519</v>
      </c>
      <c r="E67" s="96">
        <v>14697</v>
      </c>
      <c r="F67" s="708"/>
      <c r="G67" s="96">
        <v>15268</v>
      </c>
      <c r="H67" s="708"/>
      <c r="I67" s="1019"/>
      <c r="J67" s="1020"/>
    </row>
    <row r="68" spans="2:10" ht="12" customHeight="1">
      <c r="B68" s="1011"/>
      <c r="C68" s="1005"/>
      <c r="D68" s="1018" t="s">
        <v>520</v>
      </c>
      <c r="E68" s="96">
        <v>1806</v>
      </c>
      <c r="F68" s="708"/>
      <c r="G68" s="96">
        <v>104</v>
      </c>
      <c r="H68" s="708"/>
      <c r="I68" s="1019"/>
      <c r="J68" s="1020"/>
    </row>
    <row r="69" spans="2:10" ht="12" customHeight="1">
      <c r="B69" s="1011"/>
      <c r="C69" s="1005"/>
      <c r="D69" s="1018" t="s">
        <v>521</v>
      </c>
      <c r="E69" s="96">
        <v>547</v>
      </c>
      <c r="F69" s="708"/>
      <c r="G69" s="96">
        <v>289</v>
      </c>
      <c r="H69" s="708"/>
      <c r="I69" s="1019"/>
      <c r="J69" s="1020"/>
    </row>
    <row r="70" spans="2:10" ht="12" customHeight="1">
      <c r="B70" s="1011"/>
      <c r="C70" s="1005"/>
      <c r="D70" s="1018"/>
      <c r="E70" s="96"/>
      <c r="F70" s="708"/>
      <c r="G70" s="96"/>
      <c r="H70" s="708"/>
      <c r="I70" s="1019"/>
      <c r="J70" s="1020"/>
    </row>
    <row r="71" spans="2:10" ht="12" customHeight="1">
      <c r="B71" s="1011"/>
      <c r="C71" s="1641" t="s">
        <v>522</v>
      </c>
      <c r="D71" s="1642"/>
      <c r="E71" s="96">
        <f>SUM(E72:E76)</f>
        <v>1861929</v>
      </c>
      <c r="F71" s="1014">
        <f>+E71/$E$7*100</f>
        <v>2.089376100400886</v>
      </c>
      <c r="G71" s="96">
        <f>SUM(G72:G76)</f>
        <v>1254679</v>
      </c>
      <c r="H71" s="1014">
        <f>+G71/$G$7*100</f>
        <v>1.7010759217519638</v>
      </c>
      <c r="I71" s="1015">
        <f>+G71-E71</f>
        <v>-607250</v>
      </c>
      <c r="J71" s="1016">
        <v>-32.6</v>
      </c>
    </row>
    <row r="72" spans="2:10" ht="12" customHeight="1">
      <c r="B72" s="1011"/>
      <c r="C72" s="1017"/>
      <c r="D72" s="1018" t="s">
        <v>523</v>
      </c>
      <c r="E72" s="96">
        <v>7068</v>
      </c>
      <c r="F72" s="708"/>
      <c r="G72" s="96">
        <v>5316</v>
      </c>
      <c r="H72" s="708"/>
      <c r="I72" s="1022"/>
      <c r="J72" s="1023"/>
    </row>
    <row r="73" spans="2:10" ht="12" customHeight="1">
      <c r="B73" s="1011"/>
      <c r="C73" s="1017"/>
      <c r="D73" s="1018" t="s">
        <v>524</v>
      </c>
      <c r="E73" s="96">
        <v>129</v>
      </c>
      <c r="F73" s="708"/>
      <c r="G73" s="96">
        <v>0</v>
      </c>
      <c r="H73" s="708"/>
      <c r="I73" s="1022"/>
      <c r="J73" s="1023"/>
    </row>
    <row r="74" spans="2:10" ht="12" customHeight="1">
      <c r="B74" s="1011"/>
      <c r="C74" s="1017"/>
      <c r="D74" s="1018" t="s">
        <v>525</v>
      </c>
      <c r="E74" s="96">
        <v>677355</v>
      </c>
      <c r="F74" s="708"/>
      <c r="G74" s="96">
        <v>174895</v>
      </c>
      <c r="H74" s="708"/>
      <c r="I74" s="1022"/>
      <c r="J74" s="1023"/>
    </row>
    <row r="75" spans="2:10" ht="12" customHeight="1">
      <c r="B75" s="1011"/>
      <c r="C75" s="1017"/>
      <c r="D75" s="1018" t="s">
        <v>526</v>
      </c>
      <c r="E75" s="96">
        <v>1044</v>
      </c>
      <c r="F75" s="708"/>
      <c r="G75" s="96">
        <v>1425</v>
      </c>
      <c r="H75" s="708"/>
      <c r="I75" s="1022"/>
      <c r="J75" s="1023"/>
    </row>
    <row r="76" spans="2:10" ht="12" customHeight="1">
      <c r="B76" s="1024"/>
      <c r="C76" s="1025"/>
      <c r="D76" s="1026" t="s">
        <v>527</v>
      </c>
      <c r="E76" s="115">
        <v>1176333</v>
      </c>
      <c r="F76" s="1027"/>
      <c r="G76" s="115">
        <v>1073043</v>
      </c>
      <c r="H76" s="1027"/>
      <c r="I76" s="1028"/>
      <c r="J76" s="1029"/>
    </row>
    <row r="77" spans="3:10" ht="12" customHeight="1">
      <c r="C77" s="1001" t="s">
        <v>528</v>
      </c>
      <c r="E77" s="1005"/>
      <c r="F77" s="1005"/>
      <c r="G77" s="1030"/>
      <c r="H77" s="1005"/>
      <c r="I77" s="1005"/>
      <c r="J77" s="1005"/>
    </row>
    <row r="78" spans="5:10" ht="12" customHeight="1">
      <c r="E78" s="1005"/>
      <c r="F78" s="1005"/>
      <c r="G78" s="1030"/>
      <c r="H78" s="1005"/>
      <c r="I78" s="1005"/>
      <c r="J78" s="1005"/>
    </row>
    <row r="79" spans="5:10" ht="12" customHeight="1">
      <c r="E79" s="1005"/>
      <c r="F79" s="1005"/>
      <c r="G79" s="1030"/>
      <c r="H79" s="1005"/>
      <c r="I79" s="1005"/>
      <c r="J79" s="1005"/>
    </row>
  </sheetData>
  <mergeCells count="19">
    <mergeCell ref="E4:F4"/>
    <mergeCell ref="E5:E6"/>
    <mergeCell ref="F5:F6"/>
    <mergeCell ref="G5:G6"/>
    <mergeCell ref="I4:J4"/>
    <mergeCell ref="I5:I6"/>
    <mergeCell ref="J5:J6"/>
    <mergeCell ref="G4:H4"/>
    <mergeCell ref="H5:H6"/>
    <mergeCell ref="B4:D6"/>
    <mergeCell ref="C62:D62"/>
    <mergeCell ref="C71:D71"/>
    <mergeCell ref="C9:D9"/>
    <mergeCell ref="C13:D13"/>
    <mergeCell ref="C36:D36"/>
    <mergeCell ref="C41:D41"/>
    <mergeCell ref="C53:D53"/>
    <mergeCell ref="C56:D56"/>
    <mergeCell ref="B7:D7"/>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2:T36"/>
  <sheetViews>
    <sheetView workbookViewId="0" topLeftCell="A1">
      <selection activeCell="A1" sqref="A1"/>
    </sheetView>
  </sheetViews>
  <sheetFormatPr defaultColWidth="9.00390625" defaultRowHeight="13.5"/>
  <cols>
    <col min="1" max="1" width="2.625" style="1031" customWidth="1"/>
    <col min="2" max="2" width="9.625" style="1031" customWidth="1"/>
    <col min="3" max="3" width="6.00390625" style="1031" customWidth="1"/>
    <col min="4" max="4" width="6.625" style="1031" customWidth="1"/>
    <col min="5" max="5" width="6.75390625" style="1031" customWidth="1"/>
    <col min="6" max="6" width="6.00390625" style="1031" customWidth="1"/>
    <col min="7" max="7" width="6.625" style="1031" customWidth="1"/>
    <col min="8" max="8" width="6.75390625" style="1031" customWidth="1"/>
    <col min="9" max="9" width="6.375" style="1031" customWidth="1"/>
    <col min="10" max="10" width="6.875" style="1031" customWidth="1"/>
    <col min="11" max="11" width="7.00390625" style="1031" customWidth="1"/>
    <col min="12" max="12" width="7.75390625" style="1031" customWidth="1"/>
    <col min="13" max="13" width="5.125" style="1031" customWidth="1"/>
    <col min="14" max="14" width="4.625" style="1031" bestFit="1" customWidth="1"/>
    <col min="15" max="16" width="5.125" style="1031" customWidth="1"/>
    <col min="17" max="18" width="5.625" style="1031" customWidth="1"/>
    <col min="19" max="19" width="5.125" style="1031" customWidth="1"/>
    <col min="20" max="20" width="6.00390625" style="1031" customWidth="1"/>
    <col min="21" max="16384" width="9.00390625" style="1031" customWidth="1"/>
  </cols>
  <sheetData>
    <row r="2" spans="2:18" ht="14.25">
      <c r="B2" s="1032" t="s">
        <v>575</v>
      </c>
      <c r="F2" s="1033"/>
      <c r="G2" s="1033"/>
      <c r="H2" s="1033"/>
      <c r="I2" s="1033"/>
      <c r="J2" s="1033"/>
      <c r="K2" s="1033"/>
      <c r="L2" s="1033"/>
      <c r="M2" s="1033"/>
      <c r="N2" s="1033"/>
      <c r="O2" s="1033"/>
      <c r="P2" s="1033"/>
      <c r="Q2" s="1033"/>
      <c r="R2" s="1033"/>
    </row>
    <row r="3" spans="5:20" ht="12.75" thickBot="1">
      <c r="E3" s="1033"/>
      <c r="F3" s="1033"/>
      <c r="G3" s="1033"/>
      <c r="H3" s="1033"/>
      <c r="I3" s="1033"/>
      <c r="J3" s="1033"/>
      <c r="K3" s="1033"/>
      <c r="L3" s="1033"/>
      <c r="M3" s="1033"/>
      <c r="N3" s="1033"/>
      <c r="O3" s="1033"/>
      <c r="P3" s="1033"/>
      <c r="Q3" s="1033"/>
      <c r="R3" s="1033"/>
      <c r="T3" s="1034" t="s">
        <v>558</v>
      </c>
    </row>
    <row r="4" spans="1:20" ht="14.25" customHeight="1" thickTop="1">
      <c r="A4" s="1035"/>
      <c r="B4" s="1036"/>
      <c r="C4" s="1037" t="s">
        <v>530</v>
      </c>
      <c r="D4" s="1038"/>
      <c r="E4" s="1039"/>
      <c r="F4" s="1654" t="s">
        <v>531</v>
      </c>
      <c r="G4" s="1655"/>
      <c r="H4" s="1655"/>
      <c r="I4" s="1655"/>
      <c r="J4" s="1655"/>
      <c r="K4" s="1655"/>
      <c r="L4" s="1656"/>
      <c r="M4" s="1654" t="s">
        <v>532</v>
      </c>
      <c r="N4" s="1655"/>
      <c r="O4" s="1655"/>
      <c r="P4" s="1656"/>
      <c r="Q4" s="1040"/>
      <c r="R4" s="1041" t="s">
        <v>559</v>
      </c>
      <c r="S4" s="1041" t="s">
        <v>560</v>
      </c>
      <c r="T4" s="1657" t="s">
        <v>561</v>
      </c>
    </row>
    <row r="5" spans="1:20" ht="13.5" customHeight="1">
      <c r="A5" s="1035"/>
      <c r="B5" s="1660" t="s">
        <v>533</v>
      </c>
      <c r="C5" s="1043" t="s">
        <v>534</v>
      </c>
      <c r="D5" s="1661" t="s">
        <v>535</v>
      </c>
      <c r="E5" s="1662"/>
      <c r="F5" s="1665" t="s">
        <v>536</v>
      </c>
      <c r="G5" s="1662"/>
      <c r="H5" s="1665" t="s">
        <v>537</v>
      </c>
      <c r="I5" s="1662"/>
      <c r="J5" s="1667" t="s">
        <v>562</v>
      </c>
      <c r="K5" s="1661" t="s">
        <v>538</v>
      </c>
      <c r="L5" s="1662"/>
      <c r="M5" s="1667" t="s">
        <v>563</v>
      </c>
      <c r="N5" s="1669" t="s">
        <v>564</v>
      </c>
      <c r="O5" s="1043" t="s">
        <v>539</v>
      </c>
      <c r="P5" s="1044" t="s">
        <v>540</v>
      </c>
      <c r="Q5" s="1660" t="s">
        <v>541</v>
      </c>
      <c r="R5" s="1042" t="s">
        <v>565</v>
      </c>
      <c r="S5" s="1042" t="s">
        <v>542</v>
      </c>
      <c r="T5" s="1658"/>
    </row>
    <row r="6" spans="1:20" ht="13.5" customHeight="1">
      <c r="A6" s="1035"/>
      <c r="B6" s="1660"/>
      <c r="C6" s="1045" t="s">
        <v>543</v>
      </c>
      <c r="D6" s="1663"/>
      <c r="E6" s="1664"/>
      <c r="F6" s="1666"/>
      <c r="G6" s="1664"/>
      <c r="H6" s="1666"/>
      <c r="I6" s="1664"/>
      <c r="J6" s="1658"/>
      <c r="K6" s="1663"/>
      <c r="L6" s="1664"/>
      <c r="M6" s="1660"/>
      <c r="N6" s="1670"/>
      <c r="O6" s="1042" t="s">
        <v>544</v>
      </c>
      <c r="P6" s="1044" t="s">
        <v>544</v>
      </c>
      <c r="Q6" s="1660"/>
      <c r="R6" s="1042" t="s">
        <v>566</v>
      </c>
      <c r="S6" s="1045" t="s">
        <v>545</v>
      </c>
      <c r="T6" s="1659"/>
    </row>
    <row r="7" spans="1:20" ht="12">
      <c r="A7" s="1035"/>
      <c r="B7" s="1047"/>
      <c r="C7" s="1045" t="s">
        <v>546</v>
      </c>
      <c r="D7" s="1048" t="s">
        <v>547</v>
      </c>
      <c r="E7" s="1046" t="s">
        <v>546</v>
      </c>
      <c r="F7" s="1048" t="s">
        <v>547</v>
      </c>
      <c r="G7" s="1046" t="s">
        <v>546</v>
      </c>
      <c r="H7" s="1048" t="s">
        <v>547</v>
      </c>
      <c r="I7" s="1046" t="s">
        <v>546</v>
      </c>
      <c r="J7" s="1659"/>
      <c r="K7" s="1048" t="s">
        <v>547</v>
      </c>
      <c r="L7" s="1046" t="s">
        <v>546</v>
      </c>
      <c r="M7" s="1668"/>
      <c r="N7" s="1671"/>
      <c r="O7" s="1045" t="s">
        <v>548</v>
      </c>
      <c r="P7" s="1046" t="s">
        <v>548</v>
      </c>
      <c r="Q7" s="1049"/>
      <c r="R7" s="1045" t="s">
        <v>567</v>
      </c>
      <c r="S7" s="1050" t="s">
        <v>568</v>
      </c>
      <c r="T7" s="1046" t="s">
        <v>569</v>
      </c>
    </row>
    <row r="8" spans="1:20" s="1056" customFormat="1" ht="13.5" customHeight="1">
      <c r="A8" s="1051"/>
      <c r="B8" s="1052" t="s">
        <v>570</v>
      </c>
      <c r="C8" s="1053">
        <f aca="true" t="shared" si="0" ref="C8:Q8">SUM(C10:C22,C24:C32)</f>
        <v>3</v>
      </c>
      <c r="D8" s="1054">
        <f t="shared" si="0"/>
        <v>4</v>
      </c>
      <c r="E8" s="1054">
        <f t="shared" si="0"/>
        <v>264</v>
      </c>
      <c r="F8" s="1054">
        <f t="shared" si="0"/>
        <v>5</v>
      </c>
      <c r="G8" s="1054">
        <f t="shared" si="0"/>
        <v>51</v>
      </c>
      <c r="H8" s="1054">
        <f t="shared" si="0"/>
        <v>8</v>
      </c>
      <c r="I8" s="1054">
        <f t="shared" si="0"/>
        <v>34</v>
      </c>
      <c r="J8" s="1054">
        <f t="shared" si="0"/>
        <v>2</v>
      </c>
      <c r="K8" s="1054">
        <f t="shared" si="0"/>
        <v>1</v>
      </c>
      <c r="L8" s="1054">
        <f t="shared" si="0"/>
        <v>13</v>
      </c>
      <c r="M8" s="1054">
        <f t="shared" si="0"/>
        <v>1</v>
      </c>
      <c r="N8" s="1054">
        <f t="shared" si="0"/>
        <v>6</v>
      </c>
      <c r="O8" s="1054">
        <f t="shared" si="0"/>
        <v>314</v>
      </c>
      <c r="P8" s="1054">
        <f t="shared" si="0"/>
        <v>9</v>
      </c>
      <c r="Q8" s="1054">
        <f t="shared" si="0"/>
        <v>402</v>
      </c>
      <c r="R8" s="1054">
        <v>1</v>
      </c>
      <c r="S8" s="1054">
        <f>SUM(S10:S22,S24:S32)</f>
        <v>3</v>
      </c>
      <c r="T8" s="1055">
        <f>SUM(T10:T22,T24:T32)</f>
        <v>19</v>
      </c>
    </row>
    <row r="9" spans="1:20" ht="6" customHeight="1">
      <c r="A9" s="1035"/>
      <c r="B9" s="1057"/>
      <c r="C9" s="1058"/>
      <c r="D9" s="1058"/>
      <c r="E9" s="1058"/>
      <c r="F9" s="1058"/>
      <c r="G9" s="1058"/>
      <c r="H9" s="1058"/>
      <c r="I9" s="1058"/>
      <c r="J9" s="1058"/>
      <c r="K9" s="1058"/>
      <c r="L9" s="1058"/>
      <c r="M9" s="1058"/>
      <c r="N9" s="1058"/>
      <c r="O9" s="1058"/>
      <c r="P9" s="1058"/>
      <c r="Q9" s="1058"/>
      <c r="R9" s="1058"/>
      <c r="S9" s="1058"/>
      <c r="T9" s="1059"/>
    </row>
    <row r="10" spans="1:20" ht="13.5" customHeight="1">
      <c r="A10" s="1035"/>
      <c r="B10" s="1060" t="s">
        <v>773</v>
      </c>
      <c r="C10" s="1058">
        <v>3</v>
      </c>
      <c r="D10" s="1058">
        <v>3</v>
      </c>
      <c r="E10" s="1058">
        <v>83</v>
      </c>
      <c r="F10" s="1058">
        <v>1</v>
      </c>
      <c r="G10" s="1058">
        <f>7-1</f>
        <v>6</v>
      </c>
      <c r="H10" s="1058">
        <v>4</v>
      </c>
      <c r="I10" s="1058">
        <f>10-4</f>
        <v>6</v>
      </c>
      <c r="J10" s="1058">
        <v>1</v>
      </c>
      <c r="K10" s="1058">
        <v>1</v>
      </c>
      <c r="L10" s="1058">
        <v>2</v>
      </c>
      <c r="M10" s="1058">
        <v>1</v>
      </c>
      <c r="N10" s="1058">
        <v>2</v>
      </c>
      <c r="O10" s="1058">
        <v>38</v>
      </c>
      <c r="P10" s="1061" t="s">
        <v>847</v>
      </c>
      <c r="Q10" s="1058">
        <v>54</v>
      </c>
      <c r="R10" s="1058">
        <v>1</v>
      </c>
      <c r="S10" s="1058">
        <v>1</v>
      </c>
      <c r="T10" s="1059">
        <v>19</v>
      </c>
    </row>
    <row r="11" spans="1:20" ht="13.5" customHeight="1">
      <c r="A11" s="1035"/>
      <c r="B11" s="1060" t="s">
        <v>774</v>
      </c>
      <c r="C11" s="1061" t="s">
        <v>847</v>
      </c>
      <c r="D11" s="1061" t="s">
        <v>847</v>
      </c>
      <c r="E11" s="1061">
        <v>19</v>
      </c>
      <c r="F11" s="1058">
        <v>1</v>
      </c>
      <c r="G11" s="1058">
        <f>11-1</f>
        <v>10</v>
      </c>
      <c r="H11" s="1061" t="s">
        <v>847</v>
      </c>
      <c r="I11" s="1058">
        <v>2</v>
      </c>
      <c r="J11" s="1061" t="s">
        <v>847</v>
      </c>
      <c r="K11" s="1061" t="s">
        <v>847</v>
      </c>
      <c r="L11" s="1058">
        <v>1</v>
      </c>
      <c r="M11" s="1061" t="s">
        <v>847</v>
      </c>
      <c r="N11" s="1061" t="s">
        <v>847</v>
      </c>
      <c r="O11" s="1058">
        <v>14</v>
      </c>
      <c r="P11" s="1061" t="s">
        <v>847</v>
      </c>
      <c r="Q11" s="1058">
        <v>24</v>
      </c>
      <c r="R11" s="1061" t="s">
        <v>847</v>
      </c>
      <c r="S11" s="1061">
        <v>1</v>
      </c>
      <c r="T11" s="1062" t="s">
        <v>847</v>
      </c>
    </row>
    <row r="12" spans="1:20" ht="13.5" customHeight="1">
      <c r="A12" s="1035"/>
      <c r="B12" s="1060" t="s">
        <v>775</v>
      </c>
      <c r="C12" s="1061" t="s">
        <v>847</v>
      </c>
      <c r="D12" s="1061">
        <v>1</v>
      </c>
      <c r="E12" s="1058">
        <v>25</v>
      </c>
      <c r="F12" s="1058">
        <v>1</v>
      </c>
      <c r="G12" s="1058">
        <f>12-1</f>
        <v>11</v>
      </c>
      <c r="H12" s="1061" t="s">
        <v>847</v>
      </c>
      <c r="I12" s="1061" t="s">
        <v>847</v>
      </c>
      <c r="J12" s="1061" t="s">
        <v>847</v>
      </c>
      <c r="K12" s="1061" t="s">
        <v>847</v>
      </c>
      <c r="L12" s="1058">
        <v>1</v>
      </c>
      <c r="M12" s="1061" t="s">
        <v>847</v>
      </c>
      <c r="N12" s="1061">
        <v>1</v>
      </c>
      <c r="O12" s="1058">
        <v>13</v>
      </c>
      <c r="P12" s="1058">
        <v>3</v>
      </c>
      <c r="Q12" s="1058">
        <v>29</v>
      </c>
      <c r="R12" s="1061" t="s">
        <v>847</v>
      </c>
      <c r="S12" s="1061" t="s">
        <v>847</v>
      </c>
      <c r="T12" s="1062" t="s">
        <v>847</v>
      </c>
    </row>
    <row r="13" spans="1:20" ht="13.5" customHeight="1">
      <c r="A13" s="1035"/>
      <c r="B13" s="1060" t="s">
        <v>776</v>
      </c>
      <c r="C13" s="1061" t="s">
        <v>847</v>
      </c>
      <c r="D13" s="1061" t="s">
        <v>847</v>
      </c>
      <c r="E13" s="1061">
        <v>24</v>
      </c>
      <c r="F13" s="1058">
        <v>1</v>
      </c>
      <c r="G13" s="1058">
        <v>6</v>
      </c>
      <c r="H13" s="1061" t="s">
        <v>847</v>
      </c>
      <c r="I13" s="1058">
        <v>1</v>
      </c>
      <c r="J13" s="1058">
        <v>1</v>
      </c>
      <c r="K13" s="1061" t="s">
        <v>847</v>
      </c>
      <c r="L13" s="1058">
        <v>1</v>
      </c>
      <c r="M13" s="1061" t="s">
        <v>847</v>
      </c>
      <c r="N13" s="1061">
        <v>1</v>
      </c>
      <c r="O13" s="1058">
        <v>17</v>
      </c>
      <c r="P13" s="1058">
        <v>2</v>
      </c>
      <c r="Q13" s="1058">
        <v>31</v>
      </c>
      <c r="R13" s="1061" t="s">
        <v>847</v>
      </c>
      <c r="S13" s="1061">
        <v>1</v>
      </c>
      <c r="T13" s="1062" t="s">
        <v>847</v>
      </c>
    </row>
    <row r="14" spans="1:20" ht="13.5" customHeight="1">
      <c r="A14" s="1035"/>
      <c r="B14" s="1060" t="s">
        <v>777</v>
      </c>
      <c r="C14" s="1061" t="s">
        <v>847</v>
      </c>
      <c r="D14" s="1061" t="s">
        <v>847</v>
      </c>
      <c r="E14" s="1061">
        <v>8</v>
      </c>
      <c r="F14" s="1058">
        <v>1</v>
      </c>
      <c r="G14" s="1058">
        <v>5</v>
      </c>
      <c r="H14" s="1061" t="s">
        <v>847</v>
      </c>
      <c r="I14" s="1058">
        <v>1</v>
      </c>
      <c r="J14" s="1061" t="s">
        <v>847</v>
      </c>
      <c r="K14" s="1061" t="s">
        <v>847</v>
      </c>
      <c r="L14" s="1058">
        <v>1</v>
      </c>
      <c r="M14" s="1061" t="s">
        <v>847</v>
      </c>
      <c r="N14" s="1061">
        <v>1</v>
      </c>
      <c r="O14" s="1058">
        <v>6</v>
      </c>
      <c r="P14" s="1061" t="s">
        <v>847</v>
      </c>
      <c r="Q14" s="1058">
        <v>12</v>
      </c>
      <c r="R14" s="1061" t="s">
        <v>847</v>
      </c>
      <c r="S14" s="1061" t="s">
        <v>847</v>
      </c>
      <c r="T14" s="1062" t="s">
        <v>847</v>
      </c>
    </row>
    <row r="15" spans="1:20" ht="13.5" customHeight="1">
      <c r="A15" s="1035"/>
      <c r="B15" s="1060" t="s">
        <v>778</v>
      </c>
      <c r="C15" s="1061" t="s">
        <v>847</v>
      </c>
      <c r="D15" s="1061" t="s">
        <v>847</v>
      </c>
      <c r="E15" s="1061">
        <v>9</v>
      </c>
      <c r="F15" s="1061" t="s">
        <v>847</v>
      </c>
      <c r="G15" s="1058">
        <v>1</v>
      </c>
      <c r="H15" s="1061" t="s">
        <v>847</v>
      </c>
      <c r="I15" s="1058">
        <v>1</v>
      </c>
      <c r="J15" s="1061" t="s">
        <v>847</v>
      </c>
      <c r="K15" s="1061" t="s">
        <v>847</v>
      </c>
      <c r="L15" s="1058">
        <v>1</v>
      </c>
      <c r="M15" s="1061" t="s">
        <v>847</v>
      </c>
      <c r="N15" s="1061" t="s">
        <v>847</v>
      </c>
      <c r="O15" s="1058">
        <v>14</v>
      </c>
      <c r="P15" s="1061" t="s">
        <v>847</v>
      </c>
      <c r="Q15" s="1058">
        <v>13</v>
      </c>
      <c r="R15" s="1061" t="s">
        <v>847</v>
      </c>
      <c r="S15" s="1061" t="s">
        <v>847</v>
      </c>
      <c r="T15" s="1062" t="s">
        <v>847</v>
      </c>
    </row>
    <row r="16" spans="1:20" ht="13.5" customHeight="1">
      <c r="A16" s="1035"/>
      <c r="B16" s="1060" t="s">
        <v>779</v>
      </c>
      <c r="C16" s="1061" t="s">
        <v>847</v>
      </c>
      <c r="D16" s="1061" t="s">
        <v>847</v>
      </c>
      <c r="E16" s="1061">
        <v>6</v>
      </c>
      <c r="F16" s="1061" t="s">
        <v>847</v>
      </c>
      <c r="G16" s="1058">
        <v>1</v>
      </c>
      <c r="H16" s="1061" t="s">
        <v>847</v>
      </c>
      <c r="I16" s="1058">
        <v>1</v>
      </c>
      <c r="J16" s="1061" t="s">
        <v>847</v>
      </c>
      <c r="K16" s="1061" t="s">
        <v>847</v>
      </c>
      <c r="L16" s="1058">
        <v>1</v>
      </c>
      <c r="M16" s="1061" t="s">
        <v>847</v>
      </c>
      <c r="N16" s="1061" t="s">
        <v>847</v>
      </c>
      <c r="O16" s="1058">
        <v>10</v>
      </c>
      <c r="P16" s="1061" t="s">
        <v>847</v>
      </c>
      <c r="Q16" s="1058">
        <v>11</v>
      </c>
      <c r="R16" s="1061" t="s">
        <v>847</v>
      </c>
      <c r="S16" s="1061" t="s">
        <v>847</v>
      </c>
      <c r="T16" s="1062" t="s">
        <v>847</v>
      </c>
    </row>
    <row r="17" spans="1:20" ht="13.5" customHeight="1">
      <c r="A17" s="1035"/>
      <c r="B17" s="1060" t="s">
        <v>780</v>
      </c>
      <c r="C17" s="1061" t="s">
        <v>847</v>
      </c>
      <c r="D17" s="1061" t="s">
        <v>847</v>
      </c>
      <c r="E17" s="1061">
        <v>5</v>
      </c>
      <c r="F17" s="1061" t="s">
        <v>847</v>
      </c>
      <c r="G17" s="1061" t="s">
        <v>367</v>
      </c>
      <c r="H17" s="1058">
        <v>1</v>
      </c>
      <c r="I17" s="1058">
        <f>2-1</f>
        <v>1</v>
      </c>
      <c r="J17" s="1061" t="s">
        <v>847</v>
      </c>
      <c r="K17" s="1061" t="s">
        <v>847</v>
      </c>
      <c r="L17" s="1058">
        <v>1</v>
      </c>
      <c r="M17" s="1061" t="s">
        <v>847</v>
      </c>
      <c r="N17" s="1061" t="s">
        <v>847</v>
      </c>
      <c r="O17" s="1058">
        <v>9</v>
      </c>
      <c r="P17" s="1061" t="s">
        <v>847</v>
      </c>
      <c r="Q17" s="1058">
        <v>12</v>
      </c>
      <c r="R17" s="1061" t="s">
        <v>847</v>
      </c>
      <c r="S17" s="1061" t="s">
        <v>847</v>
      </c>
      <c r="T17" s="1062" t="s">
        <v>847</v>
      </c>
    </row>
    <row r="18" spans="1:20" ht="13.5" customHeight="1">
      <c r="A18" s="1035"/>
      <c r="B18" s="1060" t="s">
        <v>781</v>
      </c>
      <c r="C18" s="1061" t="s">
        <v>847</v>
      </c>
      <c r="D18" s="1061" t="s">
        <v>847</v>
      </c>
      <c r="E18" s="1061">
        <v>5</v>
      </c>
      <c r="F18" s="1061" t="s">
        <v>847</v>
      </c>
      <c r="G18" s="1058">
        <v>1</v>
      </c>
      <c r="H18" s="1061">
        <v>1</v>
      </c>
      <c r="I18" s="1058">
        <v>2</v>
      </c>
      <c r="J18" s="1061" t="s">
        <v>847</v>
      </c>
      <c r="K18" s="1061" t="s">
        <v>847</v>
      </c>
      <c r="L18" s="1058">
        <v>1</v>
      </c>
      <c r="M18" s="1061" t="s">
        <v>847</v>
      </c>
      <c r="N18" s="1061" t="s">
        <v>847</v>
      </c>
      <c r="O18" s="1058">
        <v>8</v>
      </c>
      <c r="P18" s="1061" t="s">
        <v>847</v>
      </c>
      <c r="Q18" s="1058">
        <v>9</v>
      </c>
      <c r="R18" s="1061" t="s">
        <v>847</v>
      </c>
      <c r="S18" s="1061" t="s">
        <v>847</v>
      </c>
      <c r="T18" s="1062" t="s">
        <v>847</v>
      </c>
    </row>
    <row r="19" spans="1:20" ht="13.5" customHeight="1">
      <c r="A19" s="1035"/>
      <c r="B19" s="1060" t="s">
        <v>782</v>
      </c>
      <c r="C19" s="1061" t="s">
        <v>847</v>
      </c>
      <c r="D19" s="1061" t="s">
        <v>847</v>
      </c>
      <c r="E19" s="1061">
        <v>11</v>
      </c>
      <c r="F19" s="1061" t="s">
        <v>847</v>
      </c>
      <c r="G19" s="1058">
        <v>1</v>
      </c>
      <c r="H19" s="1061" t="s">
        <v>367</v>
      </c>
      <c r="I19" s="1058">
        <v>2</v>
      </c>
      <c r="J19" s="1061" t="s">
        <v>847</v>
      </c>
      <c r="K19" s="1061" t="s">
        <v>847</v>
      </c>
      <c r="L19" s="1058">
        <v>1</v>
      </c>
      <c r="M19" s="1061" t="s">
        <v>847</v>
      </c>
      <c r="N19" s="1061" t="s">
        <v>847</v>
      </c>
      <c r="O19" s="1058">
        <v>16</v>
      </c>
      <c r="P19" s="1061">
        <v>1</v>
      </c>
      <c r="Q19" s="1058">
        <v>14</v>
      </c>
      <c r="R19" s="1061" t="s">
        <v>847</v>
      </c>
      <c r="S19" s="1061" t="s">
        <v>847</v>
      </c>
      <c r="T19" s="1062" t="s">
        <v>847</v>
      </c>
    </row>
    <row r="20" spans="1:20" ht="13.5" customHeight="1">
      <c r="A20" s="1035"/>
      <c r="B20" s="1060" t="s">
        <v>783</v>
      </c>
      <c r="C20" s="1061" t="s">
        <v>847</v>
      </c>
      <c r="D20" s="1061" t="s">
        <v>847</v>
      </c>
      <c r="E20" s="1061">
        <v>7</v>
      </c>
      <c r="F20" s="1061" t="s">
        <v>847</v>
      </c>
      <c r="G20" s="1061" t="s">
        <v>367</v>
      </c>
      <c r="H20" s="1061" t="s">
        <v>847</v>
      </c>
      <c r="I20" s="1058">
        <v>3</v>
      </c>
      <c r="J20" s="1061" t="s">
        <v>847</v>
      </c>
      <c r="K20" s="1061" t="s">
        <v>847</v>
      </c>
      <c r="L20" s="1061" t="s">
        <v>847</v>
      </c>
      <c r="M20" s="1061" t="s">
        <v>847</v>
      </c>
      <c r="N20" s="1061" t="s">
        <v>847</v>
      </c>
      <c r="O20" s="1058">
        <v>10</v>
      </c>
      <c r="P20" s="1061" t="s">
        <v>847</v>
      </c>
      <c r="Q20" s="1058">
        <v>10</v>
      </c>
      <c r="R20" s="1061" t="s">
        <v>847</v>
      </c>
      <c r="S20" s="1061" t="s">
        <v>847</v>
      </c>
      <c r="T20" s="1062" t="s">
        <v>847</v>
      </c>
    </row>
    <row r="21" spans="1:20" ht="13.5" customHeight="1">
      <c r="A21" s="1035"/>
      <c r="B21" s="1060" t="s">
        <v>784</v>
      </c>
      <c r="C21" s="1061" t="s">
        <v>847</v>
      </c>
      <c r="D21" s="1061" t="s">
        <v>847</v>
      </c>
      <c r="E21" s="1061">
        <v>3</v>
      </c>
      <c r="F21" s="1061" t="s">
        <v>847</v>
      </c>
      <c r="G21" s="1061" t="s">
        <v>367</v>
      </c>
      <c r="H21" s="1061" t="s">
        <v>847</v>
      </c>
      <c r="I21" s="1058">
        <v>1</v>
      </c>
      <c r="J21" s="1061" t="s">
        <v>847</v>
      </c>
      <c r="K21" s="1061" t="s">
        <v>847</v>
      </c>
      <c r="L21" s="1061" t="s">
        <v>847</v>
      </c>
      <c r="M21" s="1061" t="s">
        <v>847</v>
      </c>
      <c r="N21" s="1061" t="s">
        <v>847</v>
      </c>
      <c r="O21" s="1058">
        <v>7</v>
      </c>
      <c r="P21" s="1061" t="s">
        <v>847</v>
      </c>
      <c r="Q21" s="1058">
        <v>8</v>
      </c>
      <c r="R21" s="1061" t="s">
        <v>847</v>
      </c>
      <c r="S21" s="1061" t="s">
        <v>847</v>
      </c>
      <c r="T21" s="1062" t="s">
        <v>847</v>
      </c>
    </row>
    <row r="22" spans="1:20" ht="13.5" customHeight="1">
      <c r="A22" s="1035"/>
      <c r="B22" s="1060" t="s">
        <v>785</v>
      </c>
      <c r="C22" s="1061" t="s">
        <v>847</v>
      </c>
      <c r="D22" s="1061" t="s">
        <v>847</v>
      </c>
      <c r="E22" s="1061">
        <v>7</v>
      </c>
      <c r="F22" s="1061" t="s">
        <v>847</v>
      </c>
      <c r="G22" s="1058">
        <v>1</v>
      </c>
      <c r="H22" s="1061" t="s">
        <v>847</v>
      </c>
      <c r="I22" s="1058">
        <v>3</v>
      </c>
      <c r="J22" s="1061" t="s">
        <v>847</v>
      </c>
      <c r="K22" s="1061" t="s">
        <v>847</v>
      </c>
      <c r="L22" s="1058">
        <v>1</v>
      </c>
      <c r="M22" s="1061" t="s">
        <v>847</v>
      </c>
      <c r="N22" s="1061">
        <v>1</v>
      </c>
      <c r="O22" s="1058">
        <v>10</v>
      </c>
      <c r="P22" s="1061" t="s">
        <v>847</v>
      </c>
      <c r="Q22" s="1058">
        <v>9</v>
      </c>
      <c r="R22" s="1061" t="s">
        <v>847</v>
      </c>
      <c r="S22" s="1061" t="s">
        <v>847</v>
      </c>
      <c r="T22" s="1062" t="s">
        <v>847</v>
      </c>
    </row>
    <row r="23" spans="1:20" ht="7.5" customHeight="1">
      <c r="A23" s="1035"/>
      <c r="B23" s="1060"/>
      <c r="C23" s="1061"/>
      <c r="D23" s="1061"/>
      <c r="E23" s="1061"/>
      <c r="F23" s="1061"/>
      <c r="G23" s="1058"/>
      <c r="H23" s="1058"/>
      <c r="I23" s="1058"/>
      <c r="J23" s="1058"/>
      <c r="K23" s="1061"/>
      <c r="L23" s="1058"/>
      <c r="M23" s="1061"/>
      <c r="N23" s="1058"/>
      <c r="O23" s="1058"/>
      <c r="P23" s="1058"/>
      <c r="Q23" s="1058"/>
      <c r="R23" s="1058"/>
      <c r="S23" s="1061"/>
      <c r="T23" s="1062" t="s">
        <v>847</v>
      </c>
    </row>
    <row r="24" spans="1:20" ht="13.5" customHeight="1">
      <c r="A24" s="1035"/>
      <c r="B24" s="1060" t="s">
        <v>549</v>
      </c>
      <c r="C24" s="1061" t="s">
        <v>847</v>
      </c>
      <c r="D24" s="1061" t="s">
        <v>847</v>
      </c>
      <c r="E24" s="1061">
        <v>5</v>
      </c>
      <c r="F24" s="1061" t="s">
        <v>847</v>
      </c>
      <c r="G24" s="1061" t="s">
        <v>847</v>
      </c>
      <c r="H24" s="1061" t="s">
        <v>847</v>
      </c>
      <c r="I24" s="1061" t="s">
        <v>847</v>
      </c>
      <c r="J24" s="1061" t="s">
        <v>847</v>
      </c>
      <c r="K24" s="1061" t="s">
        <v>847</v>
      </c>
      <c r="L24" s="1061" t="s">
        <v>847</v>
      </c>
      <c r="M24" s="1061" t="s">
        <v>847</v>
      </c>
      <c r="N24" s="1061" t="s">
        <v>847</v>
      </c>
      <c r="O24" s="1058">
        <v>9</v>
      </c>
      <c r="P24" s="1061" t="s">
        <v>847</v>
      </c>
      <c r="Q24" s="1058">
        <v>6</v>
      </c>
      <c r="R24" s="1061" t="s">
        <v>847</v>
      </c>
      <c r="S24" s="1061" t="s">
        <v>847</v>
      </c>
      <c r="T24" s="1062" t="s">
        <v>847</v>
      </c>
    </row>
    <row r="25" spans="1:20" ht="13.5" customHeight="1">
      <c r="A25" s="1035"/>
      <c r="B25" s="1060" t="s">
        <v>550</v>
      </c>
      <c r="C25" s="1061" t="s">
        <v>847</v>
      </c>
      <c r="D25" s="1061" t="s">
        <v>847</v>
      </c>
      <c r="E25" s="1061">
        <v>12</v>
      </c>
      <c r="F25" s="1061" t="s">
        <v>847</v>
      </c>
      <c r="G25" s="1061">
        <v>1</v>
      </c>
      <c r="H25" s="1061" t="s">
        <v>847</v>
      </c>
      <c r="I25" s="1058">
        <v>3</v>
      </c>
      <c r="J25" s="1061" t="s">
        <v>847</v>
      </c>
      <c r="K25" s="1061" t="s">
        <v>847</v>
      </c>
      <c r="L25" s="1061" t="s">
        <v>847</v>
      </c>
      <c r="M25" s="1061" t="s">
        <v>847</v>
      </c>
      <c r="N25" s="1061" t="s">
        <v>847</v>
      </c>
      <c r="O25" s="1058">
        <v>18</v>
      </c>
      <c r="P25" s="1061" t="s">
        <v>847</v>
      </c>
      <c r="Q25" s="1058">
        <v>20</v>
      </c>
      <c r="R25" s="1061" t="s">
        <v>847</v>
      </c>
      <c r="S25" s="1061" t="s">
        <v>847</v>
      </c>
      <c r="T25" s="1062" t="s">
        <v>847</v>
      </c>
    </row>
    <row r="26" spans="1:20" ht="13.5" customHeight="1">
      <c r="A26" s="1035"/>
      <c r="B26" s="1060" t="s">
        <v>551</v>
      </c>
      <c r="C26" s="1061" t="s">
        <v>847</v>
      </c>
      <c r="D26" s="1061" t="s">
        <v>847</v>
      </c>
      <c r="E26" s="1061">
        <v>1</v>
      </c>
      <c r="F26" s="1061" t="s">
        <v>847</v>
      </c>
      <c r="G26" s="1061">
        <v>1</v>
      </c>
      <c r="H26" s="1061" t="s">
        <v>847</v>
      </c>
      <c r="I26" s="1058">
        <v>1</v>
      </c>
      <c r="J26" s="1061" t="s">
        <v>847</v>
      </c>
      <c r="K26" s="1061" t="s">
        <v>847</v>
      </c>
      <c r="L26" s="1061" t="s">
        <v>847</v>
      </c>
      <c r="M26" s="1061" t="s">
        <v>847</v>
      </c>
      <c r="N26" s="1061" t="s">
        <v>847</v>
      </c>
      <c r="O26" s="1058">
        <v>5</v>
      </c>
      <c r="P26" s="1061" t="s">
        <v>847</v>
      </c>
      <c r="Q26" s="1058">
        <v>4</v>
      </c>
      <c r="R26" s="1061" t="s">
        <v>847</v>
      </c>
      <c r="S26" s="1061" t="s">
        <v>847</v>
      </c>
      <c r="T26" s="1062" t="s">
        <v>847</v>
      </c>
    </row>
    <row r="27" spans="1:20" ht="13.5" customHeight="1">
      <c r="A27" s="1035"/>
      <c r="B27" s="1060" t="s">
        <v>552</v>
      </c>
      <c r="C27" s="1061" t="s">
        <v>847</v>
      </c>
      <c r="D27" s="1061" t="s">
        <v>847</v>
      </c>
      <c r="E27" s="1061">
        <v>7</v>
      </c>
      <c r="F27" s="1061" t="s">
        <v>847</v>
      </c>
      <c r="G27" s="1061">
        <v>2</v>
      </c>
      <c r="H27" s="1061" t="s">
        <v>847</v>
      </c>
      <c r="I27" s="1061" t="s">
        <v>847</v>
      </c>
      <c r="J27" s="1061" t="s">
        <v>847</v>
      </c>
      <c r="K27" s="1061" t="s">
        <v>847</v>
      </c>
      <c r="L27" s="1061" t="s">
        <v>847</v>
      </c>
      <c r="M27" s="1061" t="s">
        <v>847</v>
      </c>
      <c r="N27" s="1061" t="s">
        <v>847</v>
      </c>
      <c r="O27" s="1058">
        <v>18</v>
      </c>
      <c r="P27" s="1061" t="s">
        <v>847</v>
      </c>
      <c r="Q27" s="1058">
        <v>28</v>
      </c>
      <c r="R27" s="1061" t="s">
        <v>847</v>
      </c>
      <c r="S27" s="1061" t="s">
        <v>847</v>
      </c>
      <c r="T27" s="1062" t="s">
        <v>847</v>
      </c>
    </row>
    <row r="28" spans="1:20" ht="13.5" customHeight="1">
      <c r="A28" s="1035"/>
      <c r="B28" s="1060" t="s">
        <v>553</v>
      </c>
      <c r="C28" s="1061" t="s">
        <v>847</v>
      </c>
      <c r="D28" s="1061" t="s">
        <v>847</v>
      </c>
      <c r="E28" s="1061">
        <v>4</v>
      </c>
      <c r="F28" s="1061" t="s">
        <v>847</v>
      </c>
      <c r="G28" s="1061">
        <v>2</v>
      </c>
      <c r="H28" s="1058">
        <v>1</v>
      </c>
      <c r="I28" s="1058">
        <f>3-1</f>
        <v>2</v>
      </c>
      <c r="J28" s="1061" t="s">
        <v>847</v>
      </c>
      <c r="K28" s="1061" t="s">
        <v>847</v>
      </c>
      <c r="L28" s="1061" t="s">
        <v>847</v>
      </c>
      <c r="M28" s="1061" t="s">
        <v>847</v>
      </c>
      <c r="N28" s="1061" t="s">
        <v>847</v>
      </c>
      <c r="O28" s="1058">
        <v>17</v>
      </c>
      <c r="P28" s="1061" t="s">
        <v>847</v>
      </c>
      <c r="Q28" s="1058">
        <v>19</v>
      </c>
      <c r="R28" s="1061" t="s">
        <v>847</v>
      </c>
      <c r="S28" s="1061" t="s">
        <v>847</v>
      </c>
      <c r="T28" s="1062" t="s">
        <v>847</v>
      </c>
    </row>
    <row r="29" spans="1:20" ht="13.5" customHeight="1">
      <c r="A29" s="1035"/>
      <c r="B29" s="1060" t="s">
        <v>554</v>
      </c>
      <c r="C29" s="1061" t="s">
        <v>847</v>
      </c>
      <c r="D29" s="1061" t="s">
        <v>847</v>
      </c>
      <c r="E29" s="1061">
        <v>4</v>
      </c>
      <c r="F29" s="1061" t="s">
        <v>847</v>
      </c>
      <c r="G29" s="1061" t="s">
        <v>847</v>
      </c>
      <c r="H29" s="1061" t="s">
        <v>847</v>
      </c>
      <c r="I29" s="1058">
        <v>3</v>
      </c>
      <c r="J29" s="1061" t="s">
        <v>847</v>
      </c>
      <c r="K29" s="1061" t="s">
        <v>847</v>
      </c>
      <c r="L29" s="1058">
        <v>1</v>
      </c>
      <c r="M29" s="1061" t="s">
        <v>847</v>
      </c>
      <c r="N29" s="1061" t="s">
        <v>847</v>
      </c>
      <c r="O29" s="1058">
        <v>19</v>
      </c>
      <c r="P29" s="1061" t="s">
        <v>847</v>
      </c>
      <c r="Q29" s="1058">
        <v>21</v>
      </c>
      <c r="R29" s="1061" t="s">
        <v>847</v>
      </c>
      <c r="S29" s="1061" t="s">
        <v>847</v>
      </c>
      <c r="T29" s="1062" t="s">
        <v>847</v>
      </c>
    </row>
    <row r="30" spans="1:20" ht="13.5" customHeight="1">
      <c r="A30" s="1035"/>
      <c r="B30" s="1060" t="s">
        <v>555</v>
      </c>
      <c r="C30" s="1061" t="s">
        <v>847</v>
      </c>
      <c r="D30" s="1061" t="s">
        <v>847</v>
      </c>
      <c r="E30" s="1061">
        <v>8</v>
      </c>
      <c r="F30" s="1061" t="s">
        <v>847</v>
      </c>
      <c r="G30" s="1061">
        <v>1</v>
      </c>
      <c r="H30" s="1058">
        <v>1</v>
      </c>
      <c r="I30" s="1061" t="s">
        <v>847</v>
      </c>
      <c r="J30" s="1061" t="s">
        <v>847</v>
      </c>
      <c r="K30" s="1061" t="s">
        <v>847</v>
      </c>
      <c r="L30" s="1061" t="s">
        <v>847</v>
      </c>
      <c r="M30" s="1061" t="s">
        <v>847</v>
      </c>
      <c r="N30" s="1061" t="s">
        <v>847</v>
      </c>
      <c r="O30" s="1058">
        <v>29</v>
      </c>
      <c r="P30" s="1061" t="s">
        <v>847</v>
      </c>
      <c r="Q30" s="1058">
        <v>32</v>
      </c>
      <c r="R30" s="1061" t="s">
        <v>847</v>
      </c>
      <c r="S30" s="1061" t="s">
        <v>847</v>
      </c>
      <c r="T30" s="1062" t="s">
        <v>847</v>
      </c>
    </row>
    <row r="31" spans="1:20" ht="13.5" customHeight="1">
      <c r="A31" s="1035"/>
      <c r="B31" s="1060" t="s">
        <v>556</v>
      </c>
      <c r="C31" s="1061" t="s">
        <v>847</v>
      </c>
      <c r="D31" s="1061" t="s">
        <v>847</v>
      </c>
      <c r="E31" s="1061">
        <v>4</v>
      </c>
      <c r="F31" s="1061" t="s">
        <v>847</v>
      </c>
      <c r="G31" s="1061">
        <v>1</v>
      </c>
      <c r="H31" s="1061" t="s">
        <v>847</v>
      </c>
      <c r="I31" s="1061" t="s">
        <v>847</v>
      </c>
      <c r="J31" s="1061" t="s">
        <v>847</v>
      </c>
      <c r="K31" s="1061" t="s">
        <v>847</v>
      </c>
      <c r="L31" s="1061" t="s">
        <v>847</v>
      </c>
      <c r="M31" s="1061" t="s">
        <v>847</v>
      </c>
      <c r="N31" s="1061" t="s">
        <v>847</v>
      </c>
      <c r="O31" s="1058">
        <v>12</v>
      </c>
      <c r="P31" s="1058">
        <v>2</v>
      </c>
      <c r="Q31" s="1058">
        <v>13</v>
      </c>
      <c r="R31" s="1061" t="s">
        <v>847</v>
      </c>
      <c r="S31" s="1061" t="s">
        <v>847</v>
      </c>
      <c r="T31" s="1062" t="s">
        <v>847</v>
      </c>
    </row>
    <row r="32" spans="1:20" ht="13.5" customHeight="1">
      <c r="A32" s="1035"/>
      <c r="B32" s="1063" t="s">
        <v>557</v>
      </c>
      <c r="C32" s="1064" t="s">
        <v>847</v>
      </c>
      <c r="D32" s="1064" t="s">
        <v>847</v>
      </c>
      <c r="E32" s="1064">
        <v>7</v>
      </c>
      <c r="F32" s="1064" t="s">
        <v>847</v>
      </c>
      <c r="G32" s="1064" t="s">
        <v>847</v>
      </c>
      <c r="H32" s="1064" t="s">
        <v>847</v>
      </c>
      <c r="I32" s="1065">
        <v>1</v>
      </c>
      <c r="J32" s="1064" t="s">
        <v>847</v>
      </c>
      <c r="K32" s="1064" t="s">
        <v>847</v>
      </c>
      <c r="L32" s="1064" t="s">
        <v>847</v>
      </c>
      <c r="M32" s="1064" t="s">
        <v>847</v>
      </c>
      <c r="N32" s="1064" t="s">
        <v>847</v>
      </c>
      <c r="O32" s="1065">
        <v>15</v>
      </c>
      <c r="P32" s="1065">
        <v>1</v>
      </c>
      <c r="Q32" s="1065">
        <v>23</v>
      </c>
      <c r="R32" s="1064" t="s">
        <v>847</v>
      </c>
      <c r="S32" s="1064" t="s">
        <v>847</v>
      </c>
      <c r="T32" s="1066" t="s">
        <v>847</v>
      </c>
    </row>
    <row r="33" ht="12">
      <c r="B33" s="1031" t="s">
        <v>571</v>
      </c>
    </row>
    <row r="34" ht="12">
      <c r="B34" s="1031" t="s">
        <v>572</v>
      </c>
    </row>
    <row r="35" ht="12">
      <c r="B35" s="1031" t="s">
        <v>573</v>
      </c>
    </row>
    <row r="36" ht="12">
      <c r="B36" s="1031" t="s">
        <v>574</v>
      </c>
    </row>
  </sheetData>
  <mergeCells count="12">
    <mergeCell ref="Q5:Q6"/>
    <mergeCell ref="N5:N7"/>
    <mergeCell ref="F4:L4"/>
    <mergeCell ref="M4:P4"/>
    <mergeCell ref="T4:T6"/>
    <mergeCell ref="B5:B6"/>
    <mergeCell ref="D5:E6"/>
    <mergeCell ref="F5:G6"/>
    <mergeCell ref="H5:I6"/>
    <mergeCell ref="J5:J7"/>
    <mergeCell ref="K5:L6"/>
    <mergeCell ref="M5:M7"/>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5" customHeight="1"/>
  <cols>
    <col min="1" max="1" width="2.625" style="81" customWidth="1"/>
    <col min="2" max="2" width="2.375" style="81" customWidth="1"/>
    <col min="3" max="3" width="2.00390625" style="81" customWidth="1"/>
    <col min="4" max="4" width="22.25390625" style="81" customWidth="1"/>
    <col min="5" max="7" width="9.625" style="81" customWidth="1"/>
    <col min="8" max="8" width="2.625" style="81" customWidth="1"/>
    <col min="9" max="9" width="3.125" style="81" customWidth="1"/>
    <col min="10" max="10" width="21.125" style="81" customWidth="1"/>
    <col min="11" max="13" width="9.625" style="81" customWidth="1"/>
    <col min="14" max="14" width="9.00390625" style="81" customWidth="1"/>
    <col min="15" max="15" width="17.25390625" style="81" customWidth="1"/>
    <col min="16" max="16384" width="9.00390625" style="81" customWidth="1"/>
  </cols>
  <sheetData>
    <row r="1" ht="12" customHeight="1"/>
    <row r="2" spans="2:10" ht="15" customHeight="1">
      <c r="B2" s="82" t="s">
        <v>1649</v>
      </c>
      <c r="C2" s="82"/>
      <c r="J2" s="1067"/>
    </row>
    <row r="3" spans="4:13" ht="15" customHeight="1" thickBot="1">
      <c r="D3" s="85"/>
      <c r="E3" s="85"/>
      <c r="F3" s="85"/>
      <c r="G3" s="85"/>
      <c r="M3" s="113" t="s">
        <v>576</v>
      </c>
    </row>
    <row r="4" spans="1:13" ht="15" customHeight="1" thickTop="1">
      <c r="A4" s="130"/>
      <c r="B4" s="1677" t="s">
        <v>577</v>
      </c>
      <c r="C4" s="1678"/>
      <c r="D4" s="1679"/>
      <c r="E4" s="1068" t="s">
        <v>578</v>
      </c>
      <c r="F4" s="1068">
        <v>5</v>
      </c>
      <c r="G4" s="1068">
        <v>6</v>
      </c>
      <c r="H4" s="1677" t="s">
        <v>577</v>
      </c>
      <c r="I4" s="1678"/>
      <c r="J4" s="1679"/>
      <c r="K4" s="1068" t="s">
        <v>578</v>
      </c>
      <c r="L4" s="1068">
        <v>5</v>
      </c>
      <c r="M4" s="87">
        <v>6</v>
      </c>
    </row>
    <row r="5" spans="1:13" s="188" customFormat="1" ht="15" customHeight="1">
      <c r="A5" s="98"/>
      <c r="B5" s="1680" t="s">
        <v>850</v>
      </c>
      <c r="C5" s="1681"/>
      <c r="D5" s="1682"/>
      <c r="E5" s="188">
        <v>1450125</v>
      </c>
      <c r="F5" s="192">
        <v>1500929</v>
      </c>
      <c r="G5" s="106">
        <v>1717011</v>
      </c>
      <c r="H5" s="108"/>
      <c r="I5" s="1546" t="s">
        <v>579</v>
      </c>
      <c r="J5" s="1676"/>
      <c r="K5" s="81">
        <v>11571</v>
      </c>
      <c r="L5" s="1069">
        <v>11770</v>
      </c>
      <c r="M5" s="1070">
        <v>13465</v>
      </c>
    </row>
    <row r="6" spans="1:13" s="198" customFormat="1" ht="15" customHeight="1">
      <c r="A6" s="1071"/>
      <c r="B6" s="1072"/>
      <c r="C6" s="1073"/>
      <c r="D6" s="1074"/>
      <c r="F6" s="165"/>
      <c r="G6" s="165"/>
      <c r="H6" s="1075"/>
      <c r="I6" s="1546" t="s">
        <v>580</v>
      </c>
      <c r="J6" s="1676"/>
      <c r="K6" s="81">
        <v>671</v>
      </c>
      <c r="L6" s="1076">
        <v>746</v>
      </c>
      <c r="M6" s="1077">
        <v>859</v>
      </c>
    </row>
    <row r="7" spans="1:13" ht="15" customHeight="1">
      <c r="A7" s="130"/>
      <c r="B7" s="1075"/>
      <c r="C7" s="1546" t="s">
        <v>581</v>
      </c>
      <c r="D7" s="1676"/>
      <c r="E7" s="81">
        <v>322472</v>
      </c>
      <c r="F7" s="1078">
        <v>324616</v>
      </c>
      <c r="G7" s="1078">
        <v>368416</v>
      </c>
      <c r="H7" s="1075"/>
      <c r="I7" s="1546" t="s">
        <v>582</v>
      </c>
      <c r="J7" s="1676"/>
      <c r="K7" s="81">
        <v>1483</v>
      </c>
      <c r="L7" s="1076">
        <v>1485</v>
      </c>
      <c r="M7" s="1077">
        <v>1542</v>
      </c>
    </row>
    <row r="8" spans="1:13" ht="15" customHeight="1">
      <c r="A8" s="130"/>
      <c r="B8" s="1075"/>
      <c r="C8" s="120"/>
      <c r="D8" s="1079" t="s">
        <v>509</v>
      </c>
      <c r="E8" s="81">
        <v>35949</v>
      </c>
      <c r="F8" s="1078">
        <v>37440</v>
      </c>
      <c r="G8" s="1078">
        <v>44234</v>
      </c>
      <c r="H8" s="1080"/>
      <c r="I8" s="1546" t="s">
        <v>583</v>
      </c>
      <c r="J8" s="1676"/>
      <c r="K8" s="81">
        <v>2383</v>
      </c>
      <c r="L8" s="1076">
        <v>2646</v>
      </c>
      <c r="M8" s="1077">
        <v>2628</v>
      </c>
    </row>
    <row r="9" spans="1:13" ht="15" customHeight="1">
      <c r="A9" s="130"/>
      <c r="B9" s="1081"/>
      <c r="C9" s="1081"/>
      <c r="D9" s="1079" t="s">
        <v>584</v>
      </c>
      <c r="E9" s="81">
        <v>37759</v>
      </c>
      <c r="F9" s="1078">
        <v>38742</v>
      </c>
      <c r="G9" s="1078">
        <v>39302</v>
      </c>
      <c r="H9" s="1082"/>
      <c r="I9" s="1546" t="s">
        <v>585</v>
      </c>
      <c r="J9" s="1676"/>
      <c r="K9" s="81">
        <v>150865</v>
      </c>
      <c r="L9" s="1076">
        <v>153179</v>
      </c>
      <c r="M9" s="1077">
        <v>176614</v>
      </c>
    </row>
    <row r="10" spans="1:13" ht="15" customHeight="1">
      <c r="A10" s="130"/>
      <c r="B10" s="1083"/>
      <c r="C10" s="1083"/>
      <c r="D10" s="1079" t="s">
        <v>586</v>
      </c>
      <c r="E10" s="81">
        <v>26194</v>
      </c>
      <c r="F10" s="1078">
        <v>26848</v>
      </c>
      <c r="G10" s="1078">
        <v>28875</v>
      </c>
      <c r="H10" s="1082"/>
      <c r="I10" s="1546" t="s">
        <v>587</v>
      </c>
      <c r="J10" s="1676"/>
      <c r="K10" s="81">
        <v>268271</v>
      </c>
      <c r="L10" s="1076">
        <v>275008</v>
      </c>
      <c r="M10" s="1077">
        <v>299292</v>
      </c>
    </row>
    <row r="11" spans="1:13" ht="15" customHeight="1">
      <c r="A11" s="130"/>
      <c r="B11" s="1083"/>
      <c r="C11" s="1083"/>
      <c r="D11" s="1079" t="s">
        <v>588</v>
      </c>
      <c r="E11" s="81">
        <v>3321</v>
      </c>
      <c r="F11" s="1078">
        <v>3936</v>
      </c>
      <c r="G11" s="1078">
        <v>3864</v>
      </c>
      <c r="H11" s="1082"/>
      <c r="J11" s="1079" t="s">
        <v>589</v>
      </c>
      <c r="K11" s="81">
        <v>111222</v>
      </c>
      <c r="L11" s="1076">
        <v>111227</v>
      </c>
      <c r="M11" s="1077">
        <v>118556</v>
      </c>
    </row>
    <row r="12" spans="1:13" ht="15" customHeight="1">
      <c r="A12" s="130"/>
      <c r="B12" s="1083"/>
      <c r="C12" s="1083"/>
      <c r="D12" s="1079" t="s">
        <v>590</v>
      </c>
      <c r="E12" s="81">
        <v>8523</v>
      </c>
      <c r="F12" s="1078">
        <v>9822</v>
      </c>
      <c r="G12" s="1078">
        <v>11356</v>
      </c>
      <c r="H12" s="1082"/>
      <c r="J12" s="1079" t="s">
        <v>591</v>
      </c>
      <c r="K12" s="81">
        <v>139739</v>
      </c>
      <c r="L12" s="1076">
        <v>146218</v>
      </c>
      <c r="M12" s="1077">
        <v>161530</v>
      </c>
    </row>
    <row r="13" spans="1:13" ht="15" customHeight="1">
      <c r="A13" s="130"/>
      <c r="B13" s="1083"/>
      <c r="C13" s="1083"/>
      <c r="D13" s="1079" t="s">
        <v>592</v>
      </c>
      <c r="E13" s="81">
        <v>5709</v>
      </c>
      <c r="F13" s="1078">
        <v>4221</v>
      </c>
      <c r="G13" s="1078">
        <v>10033</v>
      </c>
      <c r="H13" s="1082"/>
      <c r="I13" s="1083"/>
      <c r="J13" s="1079" t="s">
        <v>593</v>
      </c>
      <c r="K13" s="81">
        <v>17308</v>
      </c>
      <c r="L13" s="1076">
        <v>17557</v>
      </c>
      <c r="M13" s="1077">
        <v>19200</v>
      </c>
    </row>
    <row r="14" spans="1:13" ht="15" customHeight="1">
      <c r="A14" s="130"/>
      <c r="B14" s="1083"/>
      <c r="C14" s="1083"/>
      <c r="D14" s="1079" t="s">
        <v>594</v>
      </c>
      <c r="E14" s="81">
        <v>136</v>
      </c>
      <c r="F14" s="1078">
        <v>187</v>
      </c>
      <c r="G14" s="1078">
        <v>118</v>
      </c>
      <c r="H14" s="1082"/>
      <c r="I14" s="1546" t="s">
        <v>595</v>
      </c>
      <c r="J14" s="1676"/>
      <c r="K14" s="81">
        <v>13842</v>
      </c>
      <c r="L14" s="1076">
        <v>14909</v>
      </c>
      <c r="M14" s="1077">
        <v>31649</v>
      </c>
    </row>
    <row r="15" spans="1:13" ht="15" customHeight="1">
      <c r="A15" s="130"/>
      <c r="B15" s="1083"/>
      <c r="C15" s="1083"/>
      <c r="D15" s="1079" t="s">
        <v>596</v>
      </c>
      <c r="E15" s="81">
        <v>23982</v>
      </c>
      <c r="F15" s="1078">
        <v>23960</v>
      </c>
      <c r="G15" s="1078">
        <v>22151</v>
      </c>
      <c r="H15" s="1082"/>
      <c r="I15" s="1546" t="s">
        <v>597</v>
      </c>
      <c r="J15" s="1676"/>
      <c r="K15" s="81">
        <v>58634</v>
      </c>
      <c r="L15" s="1076">
        <v>65263</v>
      </c>
      <c r="M15" s="1077">
        <v>76859</v>
      </c>
    </row>
    <row r="16" spans="1:13" ht="15" customHeight="1">
      <c r="A16" s="130"/>
      <c r="B16" s="1083"/>
      <c r="C16" s="1083"/>
      <c r="D16" s="1079" t="s">
        <v>598</v>
      </c>
      <c r="E16" s="81">
        <v>8165</v>
      </c>
      <c r="F16" s="1078">
        <v>8309</v>
      </c>
      <c r="G16" s="1078">
        <v>12374</v>
      </c>
      <c r="H16" s="1082"/>
      <c r="I16" s="1546" t="s">
        <v>599</v>
      </c>
      <c r="J16" s="1676"/>
      <c r="K16" s="81">
        <v>29523</v>
      </c>
      <c r="L16" s="1076">
        <v>27292</v>
      </c>
      <c r="M16" s="1077">
        <v>30263</v>
      </c>
    </row>
    <row r="17" spans="1:13" ht="15" customHeight="1">
      <c r="A17" s="130"/>
      <c r="B17" s="1083"/>
      <c r="C17" s="1083"/>
      <c r="D17" s="1079" t="s">
        <v>600</v>
      </c>
      <c r="E17" s="81">
        <v>7730</v>
      </c>
      <c r="F17" s="1078">
        <v>7011</v>
      </c>
      <c r="G17" s="1078">
        <v>7817</v>
      </c>
      <c r="H17" s="1082"/>
      <c r="I17" s="1546" t="s">
        <v>601</v>
      </c>
      <c r="J17" s="1676"/>
      <c r="K17" s="81">
        <v>12332</v>
      </c>
      <c r="L17" s="1076">
        <v>12842</v>
      </c>
      <c r="M17" s="1077">
        <v>13105</v>
      </c>
    </row>
    <row r="18" spans="1:13" ht="15" customHeight="1">
      <c r="A18" s="130"/>
      <c r="B18" s="1083"/>
      <c r="C18" s="1083"/>
      <c r="D18" s="1079" t="s">
        <v>602</v>
      </c>
      <c r="E18" s="81">
        <v>20675</v>
      </c>
      <c r="F18" s="1078">
        <v>21904</v>
      </c>
      <c r="G18" s="1078">
        <v>23402</v>
      </c>
      <c r="H18" s="1082"/>
      <c r="I18" s="1546" t="s">
        <v>603</v>
      </c>
      <c r="J18" s="1676"/>
      <c r="K18" s="81">
        <v>216591</v>
      </c>
      <c r="L18" s="1076">
        <v>226097</v>
      </c>
      <c r="M18" s="1077">
        <v>260172</v>
      </c>
    </row>
    <row r="19" spans="1:13" ht="15" customHeight="1">
      <c r="A19" s="130"/>
      <c r="B19" s="1083"/>
      <c r="C19" s="1083"/>
      <c r="D19" s="1079" t="s">
        <v>604</v>
      </c>
      <c r="E19" s="81">
        <v>27312</v>
      </c>
      <c r="F19" s="1078">
        <v>25178</v>
      </c>
      <c r="G19" s="1078">
        <v>26771</v>
      </c>
      <c r="H19" s="1082"/>
      <c r="I19" s="1546" t="s">
        <v>605</v>
      </c>
      <c r="J19" s="1676"/>
      <c r="K19" s="81">
        <v>42905</v>
      </c>
      <c r="L19" s="1076">
        <v>56820</v>
      </c>
      <c r="M19" s="1077">
        <v>74603</v>
      </c>
    </row>
    <row r="20" spans="1:13" ht="15" customHeight="1">
      <c r="A20" s="130"/>
      <c r="B20" s="1083"/>
      <c r="C20" s="1083"/>
      <c r="D20" s="1079" t="s">
        <v>606</v>
      </c>
      <c r="E20" s="81">
        <v>62493</v>
      </c>
      <c r="F20" s="1078">
        <v>59222</v>
      </c>
      <c r="G20" s="1078">
        <v>65740</v>
      </c>
      <c r="H20" s="1082"/>
      <c r="I20" s="1674" t="s">
        <v>607</v>
      </c>
      <c r="J20" s="1675"/>
      <c r="K20" s="81">
        <v>317015</v>
      </c>
      <c r="L20" s="1076">
        <v>326910</v>
      </c>
      <c r="M20" s="1077">
        <v>366365</v>
      </c>
    </row>
    <row r="21" spans="1:13" ht="15" customHeight="1">
      <c r="A21" s="130"/>
      <c r="B21" s="1083"/>
      <c r="C21" s="1083"/>
      <c r="D21" s="1079" t="s">
        <v>608</v>
      </c>
      <c r="E21" s="81">
        <v>9004</v>
      </c>
      <c r="F21" s="1078">
        <v>9000</v>
      </c>
      <c r="G21" s="1078">
        <v>17336</v>
      </c>
      <c r="H21" s="1082"/>
      <c r="I21" s="1672" t="s">
        <v>609</v>
      </c>
      <c r="J21" s="1673"/>
      <c r="L21" s="1076"/>
      <c r="M21" s="1077"/>
    </row>
    <row r="22" spans="1:13" ht="15" customHeight="1">
      <c r="A22" s="130"/>
      <c r="B22" s="1082"/>
      <c r="C22" s="1083"/>
      <c r="D22" s="1079" t="s">
        <v>610</v>
      </c>
      <c r="E22" s="85">
        <v>18072</v>
      </c>
      <c r="F22" s="1078">
        <v>18178</v>
      </c>
      <c r="G22" s="1078">
        <v>19046</v>
      </c>
      <c r="H22" s="1082" t="s">
        <v>611</v>
      </c>
      <c r="I22" s="1083"/>
      <c r="J22" s="1079"/>
      <c r="K22" s="85">
        <v>1546</v>
      </c>
      <c r="L22" s="1076">
        <v>1310</v>
      </c>
      <c r="M22" s="1077">
        <v>1146</v>
      </c>
    </row>
    <row r="23" spans="1:13" ht="15" customHeight="1">
      <c r="A23" s="130"/>
      <c r="B23" s="1085"/>
      <c r="C23" s="1086"/>
      <c r="D23" s="1087" t="s">
        <v>612</v>
      </c>
      <c r="E23" s="115">
        <v>27426</v>
      </c>
      <c r="F23" s="1088">
        <v>30622</v>
      </c>
      <c r="G23" s="1088">
        <v>35965</v>
      </c>
      <c r="H23" s="115"/>
      <c r="I23" s="116"/>
      <c r="J23" s="1027"/>
      <c r="K23" s="116"/>
      <c r="L23" s="116"/>
      <c r="M23" s="1027"/>
    </row>
    <row r="24" ht="15" customHeight="1">
      <c r="B24" s="81" t="s">
        <v>613</v>
      </c>
    </row>
    <row r="25" ht="15" customHeight="1">
      <c r="B25" s="81" t="s">
        <v>614</v>
      </c>
    </row>
    <row r="26" ht="15" customHeight="1">
      <c r="B26" s="81" t="s">
        <v>615</v>
      </c>
    </row>
    <row r="27" ht="15" customHeight="1">
      <c r="B27" s="81" t="s">
        <v>616</v>
      </c>
    </row>
    <row r="28" ht="15" customHeight="1">
      <c r="B28" s="81" t="s">
        <v>1648</v>
      </c>
    </row>
  </sheetData>
  <mergeCells count="18">
    <mergeCell ref="B4:D4"/>
    <mergeCell ref="H4:J4"/>
    <mergeCell ref="B5:D5"/>
    <mergeCell ref="I5:J5"/>
    <mergeCell ref="I6:J6"/>
    <mergeCell ref="C7:D7"/>
    <mergeCell ref="I7:J7"/>
    <mergeCell ref="I8:J8"/>
    <mergeCell ref="I9:J9"/>
    <mergeCell ref="I10:J10"/>
    <mergeCell ref="I14:J14"/>
    <mergeCell ref="I15:J15"/>
    <mergeCell ref="I21:J21"/>
    <mergeCell ref="I20:J20"/>
    <mergeCell ref="I16:J16"/>
    <mergeCell ref="I17:J17"/>
    <mergeCell ref="I18:J18"/>
    <mergeCell ref="I19:J19"/>
  </mergeCells>
  <printOptions/>
  <pageMargins left="0.75" right="0.75" top="1" bottom="1" header="0.512" footer="0.512"/>
  <pageSetup orientation="portrait" paperSize="9"/>
  <drawing r:id="rId1"/>
</worksheet>
</file>

<file path=xl/worksheets/sheet28.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1089" customWidth="1"/>
    <col min="2" max="2" width="3.375" style="1089" customWidth="1"/>
    <col min="3" max="3" width="20.625" style="1089" customWidth="1"/>
    <col min="4" max="4" width="15.625" style="1089" customWidth="1"/>
    <col min="5" max="5" width="8.625" style="1089" customWidth="1"/>
    <col min="6" max="6" width="15.625" style="1089" customWidth="1"/>
    <col min="7" max="7" width="8.625" style="1089" customWidth="1"/>
    <col min="8" max="8" width="15.625" style="1089" customWidth="1"/>
    <col min="9" max="9" width="8.625" style="1089" customWidth="1"/>
    <col min="10" max="16384" width="9.00390625" style="1089" customWidth="1"/>
  </cols>
  <sheetData>
    <row r="1" ht="12" customHeight="1"/>
    <row r="2" ht="14.25">
      <c r="B2" s="1090" t="s">
        <v>1688</v>
      </c>
    </row>
    <row r="3" ht="12" customHeight="1">
      <c r="B3" s="1090"/>
    </row>
    <row r="4" spans="2:9" ht="12.75" thickBot="1">
      <c r="B4" s="1091" t="s">
        <v>1650</v>
      </c>
      <c r="I4" s="1092" t="s">
        <v>1651</v>
      </c>
    </row>
    <row r="5" spans="2:9" s="1093" customFormat="1" ht="15" customHeight="1" thickTop="1">
      <c r="B5" s="1687" t="s">
        <v>1652</v>
      </c>
      <c r="C5" s="1688"/>
      <c r="D5" s="1094" t="s">
        <v>1684</v>
      </c>
      <c r="E5" s="1095"/>
      <c r="F5" s="1094">
        <v>3</v>
      </c>
      <c r="G5" s="1095"/>
      <c r="H5" s="1094">
        <v>4</v>
      </c>
      <c r="I5" s="1095"/>
    </row>
    <row r="6" spans="2:9" s="1093" customFormat="1" ht="15" customHeight="1">
      <c r="B6" s="1689"/>
      <c r="C6" s="1690"/>
      <c r="D6" s="1096" t="s">
        <v>1653</v>
      </c>
      <c r="E6" s="1097" t="s">
        <v>1654</v>
      </c>
      <c r="F6" s="1097" t="s">
        <v>1653</v>
      </c>
      <c r="G6" s="1097" t="s">
        <v>1654</v>
      </c>
      <c r="H6" s="1097" t="s">
        <v>1653</v>
      </c>
      <c r="I6" s="1097" t="s">
        <v>1654</v>
      </c>
    </row>
    <row r="7" spans="2:9" s="1098" customFormat="1" ht="15" customHeight="1">
      <c r="B7" s="1683" t="s">
        <v>1655</v>
      </c>
      <c r="C7" s="1684"/>
      <c r="D7" s="1099">
        <f>SUM(D9:D23)</f>
        <v>559053522170</v>
      </c>
      <c r="E7" s="1100">
        <f>SUM(E9:E23)</f>
        <v>100</v>
      </c>
      <c r="F7" s="1101">
        <f>SUM(F9:F23)</f>
        <v>588334481485</v>
      </c>
      <c r="G7" s="1100">
        <f>SUM(G9:G23)</f>
        <v>100</v>
      </c>
      <c r="H7" s="1101">
        <f>SUM(H9:H23)</f>
        <v>635048884919</v>
      </c>
      <c r="I7" s="1102">
        <v>100</v>
      </c>
    </row>
    <row r="8" spans="2:9" ht="9.75" customHeight="1">
      <c r="B8" s="1103"/>
      <c r="C8" s="1104"/>
      <c r="D8" s="1105"/>
      <c r="E8" s="1106"/>
      <c r="F8" s="1107"/>
      <c r="G8" s="1106"/>
      <c r="H8" s="1107"/>
      <c r="I8" s="1108"/>
    </row>
    <row r="9" spans="2:10" s="1093" customFormat="1" ht="15" customHeight="1">
      <c r="B9" s="1109"/>
      <c r="C9" s="1110" t="s">
        <v>1656</v>
      </c>
      <c r="D9" s="1111">
        <v>95255222041</v>
      </c>
      <c r="E9" s="1112">
        <v>17</v>
      </c>
      <c r="F9" s="1113">
        <v>104726733213</v>
      </c>
      <c r="G9" s="1112">
        <v>17.8</v>
      </c>
      <c r="H9" s="1113">
        <v>102177802614</v>
      </c>
      <c r="I9" s="1114">
        <v>16.1</v>
      </c>
      <c r="J9" s="1115"/>
    </row>
    <row r="10" spans="2:10" s="1093" customFormat="1" ht="15" customHeight="1">
      <c r="B10" s="1109"/>
      <c r="C10" s="1110" t="s">
        <v>1685</v>
      </c>
      <c r="D10" s="1111">
        <v>10092011000</v>
      </c>
      <c r="E10" s="1112">
        <v>1.8</v>
      </c>
      <c r="F10" s="1113">
        <v>10650168000</v>
      </c>
      <c r="G10" s="1112">
        <v>1.8</v>
      </c>
      <c r="H10" s="1113">
        <v>11821395000</v>
      </c>
      <c r="I10" s="1114">
        <v>1.9</v>
      </c>
      <c r="J10" s="1116"/>
    </row>
    <row r="11" spans="2:9" s="1093" customFormat="1" ht="15" customHeight="1">
      <c r="B11" s="1109"/>
      <c r="C11" s="1110" t="s">
        <v>1657</v>
      </c>
      <c r="D11" s="1117">
        <v>200654763000</v>
      </c>
      <c r="E11" s="1112">
        <v>35.9</v>
      </c>
      <c r="F11" s="1118">
        <v>211126169000</v>
      </c>
      <c r="G11" s="1112">
        <v>35.9</v>
      </c>
      <c r="H11" s="1118">
        <v>202396787000</v>
      </c>
      <c r="I11" s="1114">
        <v>31.9</v>
      </c>
    </row>
    <row r="12" spans="2:9" s="1093" customFormat="1" ht="15" customHeight="1">
      <c r="B12" s="1109"/>
      <c r="C12" s="1110" t="s">
        <v>1658</v>
      </c>
      <c r="D12" s="1111">
        <v>452989000</v>
      </c>
      <c r="E12" s="1112">
        <v>0.1</v>
      </c>
      <c r="F12" s="1113">
        <v>536639000</v>
      </c>
      <c r="G12" s="1112">
        <v>0.1</v>
      </c>
      <c r="H12" s="1113">
        <v>497411000</v>
      </c>
      <c r="I12" s="1114">
        <v>0.1</v>
      </c>
    </row>
    <row r="13" spans="2:9" s="1093" customFormat="1" ht="15" customHeight="1">
      <c r="B13" s="1109"/>
      <c r="C13" s="1110" t="s">
        <v>1659</v>
      </c>
      <c r="D13" s="1111">
        <v>10353366560</v>
      </c>
      <c r="E13" s="1112">
        <v>1.9</v>
      </c>
      <c r="F13" s="1113">
        <v>10486708048</v>
      </c>
      <c r="G13" s="1112">
        <v>1.8</v>
      </c>
      <c r="H13" s="1113">
        <v>11687561593</v>
      </c>
      <c r="I13" s="1114">
        <v>1.8</v>
      </c>
    </row>
    <row r="14" spans="2:9" s="1093" customFormat="1" ht="15" customHeight="1">
      <c r="B14" s="1109"/>
      <c r="C14" s="1110"/>
      <c r="D14" s="1111"/>
      <c r="E14" s="1112"/>
      <c r="F14" s="1113"/>
      <c r="G14" s="1112"/>
      <c r="H14" s="1113"/>
      <c r="I14" s="1114"/>
    </row>
    <row r="15" spans="2:9" s="1093" customFormat="1" ht="15" customHeight="1">
      <c r="B15" s="1109"/>
      <c r="C15" s="1110" t="s">
        <v>1660</v>
      </c>
      <c r="D15" s="1111">
        <v>8059502690</v>
      </c>
      <c r="E15" s="1112">
        <v>1.4</v>
      </c>
      <c r="F15" s="1113">
        <v>8345271912</v>
      </c>
      <c r="G15" s="1112">
        <v>1.4</v>
      </c>
      <c r="H15" s="1113">
        <v>8683211762</v>
      </c>
      <c r="I15" s="1114">
        <v>1.4</v>
      </c>
    </row>
    <row r="16" spans="2:9" s="1093" customFormat="1" ht="15" customHeight="1">
      <c r="B16" s="1109"/>
      <c r="C16" s="1110" t="s">
        <v>1661</v>
      </c>
      <c r="D16" s="1111">
        <v>115205437315</v>
      </c>
      <c r="E16" s="1112">
        <v>20.6</v>
      </c>
      <c r="F16" s="1113">
        <v>114714210473</v>
      </c>
      <c r="G16" s="1112">
        <v>19.5</v>
      </c>
      <c r="H16" s="1113">
        <v>141277279197</v>
      </c>
      <c r="I16" s="1114">
        <v>22.2</v>
      </c>
    </row>
    <row r="17" spans="2:9" s="1093" customFormat="1" ht="15" customHeight="1">
      <c r="B17" s="1109"/>
      <c r="C17" s="1110" t="s">
        <v>1662</v>
      </c>
      <c r="D17" s="1111">
        <v>6820696837</v>
      </c>
      <c r="E17" s="1112">
        <v>1.2</v>
      </c>
      <c r="F17" s="1113">
        <v>8104658224</v>
      </c>
      <c r="G17" s="1112">
        <v>1.4</v>
      </c>
      <c r="H17" s="1113">
        <v>6309374006</v>
      </c>
      <c r="I17" s="1114">
        <v>1</v>
      </c>
    </row>
    <row r="18" spans="2:9" s="1093" customFormat="1" ht="15" customHeight="1">
      <c r="B18" s="1109"/>
      <c r="C18" s="1110" t="s">
        <v>1663</v>
      </c>
      <c r="D18" s="1111">
        <v>328037637</v>
      </c>
      <c r="E18" s="1112">
        <v>0.1</v>
      </c>
      <c r="F18" s="1113">
        <v>169174300</v>
      </c>
      <c r="G18" s="1112">
        <v>0</v>
      </c>
      <c r="H18" s="1113">
        <v>331723213</v>
      </c>
      <c r="I18" s="1114">
        <v>0.1</v>
      </c>
    </row>
    <row r="19" spans="2:9" s="1093" customFormat="1" ht="15" customHeight="1">
      <c r="B19" s="1109"/>
      <c r="C19" s="1110"/>
      <c r="D19" s="1111"/>
      <c r="E19" s="1112"/>
      <c r="F19" s="1113"/>
      <c r="G19" s="1112"/>
      <c r="H19" s="1113"/>
      <c r="I19" s="1114"/>
    </row>
    <row r="20" spans="2:9" s="1093" customFormat="1" ht="15" customHeight="1">
      <c r="B20" s="1109"/>
      <c r="C20" s="1110" t="s">
        <v>1664</v>
      </c>
      <c r="D20" s="1111">
        <v>5605678441</v>
      </c>
      <c r="E20" s="1112">
        <v>1</v>
      </c>
      <c r="F20" s="1113">
        <v>12503603146</v>
      </c>
      <c r="G20" s="1112">
        <v>2.1</v>
      </c>
      <c r="H20" s="1113">
        <v>20014870447</v>
      </c>
      <c r="I20" s="1114">
        <v>3.2</v>
      </c>
    </row>
    <row r="21" spans="2:9" s="1093" customFormat="1" ht="15" customHeight="1">
      <c r="B21" s="1109"/>
      <c r="C21" s="1110" t="s">
        <v>1665</v>
      </c>
      <c r="D21" s="1111">
        <v>1331750025</v>
      </c>
      <c r="E21" s="1112">
        <v>0.2</v>
      </c>
      <c r="F21" s="1113">
        <v>1615192067</v>
      </c>
      <c r="G21" s="1112">
        <v>0.3</v>
      </c>
      <c r="H21" s="1113">
        <v>1577537743</v>
      </c>
      <c r="I21" s="1114">
        <v>0.2</v>
      </c>
    </row>
    <row r="22" spans="2:9" s="1093" customFormat="1" ht="15" customHeight="1">
      <c r="B22" s="1109"/>
      <c r="C22" s="1110" t="s">
        <v>1666</v>
      </c>
      <c r="D22" s="1111">
        <v>42529388297</v>
      </c>
      <c r="E22" s="1112">
        <v>7.6</v>
      </c>
      <c r="F22" s="1113">
        <v>49990749179</v>
      </c>
      <c r="G22" s="1112">
        <v>8.5</v>
      </c>
      <c r="H22" s="1113">
        <v>66915011857</v>
      </c>
      <c r="I22" s="1114">
        <v>10.5</v>
      </c>
    </row>
    <row r="23" spans="2:9" s="1093" customFormat="1" ht="15" customHeight="1">
      <c r="B23" s="1109"/>
      <c r="C23" s="1110" t="s">
        <v>1667</v>
      </c>
      <c r="D23" s="1111">
        <v>62364679327</v>
      </c>
      <c r="E23" s="1112">
        <v>11.2</v>
      </c>
      <c r="F23" s="1113">
        <v>55365204923</v>
      </c>
      <c r="G23" s="1112">
        <v>9.4</v>
      </c>
      <c r="H23" s="1113">
        <v>61358919487</v>
      </c>
      <c r="I23" s="1114">
        <v>9.7</v>
      </c>
    </row>
    <row r="24" spans="2:9" ht="9.75" customHeight="1">
      <c r="B24" s="1103"/>
      <c r="C24" s="1104"/>
      <c r="D24" s="1105"/>
      <c r="E24" s="1106"/>
      <c r="F24" s="1107"/>
      <c r="G24" s="1106"/>
      <c r="H24" s="1107"/>
      <c r="I24" s="1108"/>
    </row>
    <row r="25" spans="2:9" s="1098" customFormat="1" ht="15" customHeight="1">
      <c r="B25" s="1683" t="s">
        <v>1668</v>
      </c>
      <c r="C25" s="1684"/>
      <c r="D25" s="1119">
        <f>SUM(D27:D41)</f>
        <v>557438330103</v>
      </c>
      <c r="E25" s="1120">
        <f>SUM(E27:E41)</f>
        <v>100</v>
      </c>
      <c r="F25" s="1121">
        <f>SUM(F27:F41)</f>
        <v>586756943742</v>
      </c>
      <c r="G25" s="1120">
        <v>100</v>
      </c>
      <c r="H25" s="1121">
        <f>SUM(H27:H41)</f>
        <v>632465126993</v>
      </c>
      <c r="I25" s="1122">
        <v>100</v>
      </c>
    </row>
    <row r="26" spans="2:9" ht="9.75" customHeight="1">
      <c r="B26" s="1103"/>
      <c r="C26" s="1104"/>
      <c r="D26" s="1105"/>
      <c r="E26" s="1106"/>
      <c r="F26" s="1107"/>
      <c r="G26" s="1106"/>
      <c r="H26" s="1107"/>
      <c r="I26" s="1108"/>
    </row>
    <row r="27" spans="2:9" s="1093" customFormat="1" ht="15" customHeight="1">
      <c r="B27" s="1109"/>
      <c r="C27" s="1110" t="s">
        <v>1669</v>
      </c>
      <c r="D27" s="1111">
        <v>1163860766</v>
      </c>
      <c r="E27" s="1112">
        <v>0.2</v>
      </c>
      <c r="F27" s="1113">
        <v>1267117858</v>
      </c>
      <c r="G27" s="1112">
        <v>0.2</v>
      </c>
      <c r="H27" s="1113">
        <v>1332531050</v>
      </c>
      <c r="I27" s="1114">
        <v>0.2</v>
      </c>
    </row>
    <row r="28" spans="2:9" s="1093" customFormat="1" ht="15" customHeight="1">
      <c r="B28" s="1109"/>
      <c r="C28" s="1110" t="s">
        <v>1670</v>
      </c>
      <c r="D28" s="1111">
        <v>72845564170</v>
      </c>
      <c r="E28" s="1112">
        <v>13.1</v>
      </c>
      <c r="F28" s="1113">
        <v>82464898069</v>
      </c>
      <c r="G28" s="1112">
        <v>14.1</v>
      </c>
      <c r="H28" s="1113">
        <v>66311513880</v>
      </c>
      <c r="I28" s="1114">
        <v>10.5</v>
      </c>
    </row>
    <row r="29" spans="2:9" s="1093" customFormat="1" ht="15" customHeight="1">
      <c r="B29" s="1109"/>
      <c r="C29" s="1110" t="s">
        <v>1671</v>
      </c>
      <c r="D29" s="1111">
        <v>25313221154</v>
      </c>
      <c r="E29" s="1112">
        <v>4.5</v>
      </c>
      <c r="F29" s="1113">
        <v>29839064631</v>
      </c>
      <c r="G29" s="1112">
        <v>5.1</v>
      </c>
      <c r="H29" s="1113">
        <v>31753016280</v>
      </c>
      <c r="I29" s="1114">
        <v>5</v>
      </c>
    </row>
    <row r="30" spans="2:9" s="1093" customFormat="1" ht="15" customHeight="1">
      <c r="B30" s="1109"/>
      <c r="C30" s="1110" t="s">
        <v>1672</v>
      </c>
      <c r="D30" s="1111">
        <v>13666615952</v>
      </c>
      <c r="E30" s="1112">
        <v>2.5</v>
      </c>
      <c r="F30" s="1113">
        <v>15233626255</v>
      </c>
      <c r="G30" s="1112">
        <v>2.6</v>
      </c>
      <c r="H30" s="1113">
        <v>17240711514</v>
      </c>
      <c r="I30" s="1114">
        <v>2.7</v>
      </c>
    </row>
    <row r="31" spans="2:9" s="1093" customFormat="1" ht="15" customHeight="1">
      <c r="B31" s="1109"/>
      <c r="C31" s="1110" t="s">
        <v>1673</v>
      </c>
      <c r="D31" s="1111">
        <v>2748879850</v>
      </c>
      <c r="E31" s="1112">
        <v>0.5</v>
      </c>
      <c r="F31" s="1113">
        <v>2610606458</v>
      </c>
      <c r="G31" s="1112">
        <v>0.4</v>
      </c>
      <c r="H31" s="1113">
        <v>4386241475</v>
      </c>
      <c r="I31" s="1114">
        <v>0.7</v>
      </c>
    </row>
    <row r="32" spans="2:9" s="1093" customFormat="1" ht="15" customHeight="1">
      <c r="B32" s="1109"/>
      <c r="C32" s="1110"/>
      <c r="D32" s="1111"/>
      <c r="E32" s="1112"/>
      <c r="F32" s="1113"/>
      <c r="G32" s="1112"/>
      <c r="H32" s="1113"/>
      <c r="I32" s="1114"/>
    </row>
    <row r="33" spans="2:9" s="1093" customFormat="1" ht="15" customHeight="1">
      <c r="B33" s="1109"/>
      <c r="C33" s="1110" t="s">
        <v>1674</v>
      </c>
      <c r="D33" s="1111">
        <v>72214035344</v>
      </c>
      <c r="E33" s="1112">
        <v>13</v>
      </c>
      <c r="F33" s="1113">
        <v>76813390625</v>
      </c>
      <c r="G33" s="1112">
        <v>13.1</v>
      </c>
      <c r="H33" s="1113">
        <v>84254545075</v>
      </c>
      <c r="I33" s="1114">
        <v>13.3</v>
      </c>
    </row>
    <row r="34" spans="2:9" s="1093" customFormat="1" ht="15" customHeight="1">
      <c r="B34" s="1109"/>
      <c r="C34" s="1110" t="s">
        <v>1675</v>
      </c>
      <c r="D34" s="1111">
        <v>24392207197</v>
      </c>
      <c r="E34" s="1112">
        <v>4.4</v>
      </c>
      <c r="F34" s="1113">
        <v>28647623003</v>
      </c>
      <c r="G34" s="1112">
        <v>4.9</v>
      </c>
      <c r="H34" s="1113">
        <v>34567727020</v>
      </c>
      <c r="I34" s="1114">
        <v>5.5</v>
      </c>
    </row>
    <row r="35" spans="2:9" s="1093" customFormat="1" ht="15" customHeight="1">
      <c r="B35" s="1109"/>
      <c r="C35" s="1110" t="s">
        <v>1676</v>
      </c>
      <c r="D35" s="1111">
        <v>131075970116</v>
      </c>
      <c r="E35" s="1112">
        <v>23.5</v>
      </c>
      <c r="F35" s="1113">
        <v>127240334498</v>
      </c>
      <c r="G35" s="1112">
        <v>21.7</v>
      </c>
      <c r="H35" s="1113">
        <v>156449364830</v>
      </c>
      <c r="I35" s="1114">
        <v>24.7</v>
      </c>
    </row>
    <row r="36" spans="2:9" s="1093" customFormat="1" ht="15" customHeight="1">
      <c r="B36" s="1109"/>
      <c r="C36" s="1110" t="s">
        <v>1677</v>
      </c>
      <c r="D36" s="1111">
        <v>22025826024</v>
      </c>
      <c r="E36" s="1112">
        <v>3.9</v>
      </c>
      <c r="F36" s="1113">
        <v>25266897235</v>
      </c>
      <c r="G36" s="1112">
        <v>4.3</v>
      </c>
      <c r="H36" s="1113">
        <v>27377653080</v>
      </c>
      <c r="I36" s="1114">
        <v>4.3</v>
      </c>
    </row>
    <row r="37" spans="2:9" s="1093" customFormat="1" ht="15" customHeight="1">
      <c r="B37" s="1109"/>
      <c r="C37" s="1110" t="s">
        <v>1678</v>
      </c>
      <c r="D37" s="1111">
        <v>121096314063</v>
      </c>
      <c r="E37" s="1112">
        <v>21.7</v>
      </c>
      <c r="F37" s="1113">
        <v>122060373174</v>
      </c>
      <c r="G37" s="1112">
        <v>20.8</v>
      </c>
      <c r="H37" s="1113">
        <v>129185259438</v>
      </c>
      <c r="I37" s="1114">
        <v>20.4</v>
      </c>
    </row>
    <row r="38" spans="2:9" s="1093" customFormat="1" ht="15" customHeight="1">
      <c r="B38" s="1109"/>
      <c r="C38" s="1110"/>
      <c r="D38" s="1111"/>
      <c r="E38" s="1112"/>
      <c r="F38" s="1113"/>
      <c r="G38" s="1112"/>
      <c r="H38" s="1113"/>
      <c r="I38" s="1114"/>
    </row>
    <row r="39" spans="2:9" s="1093" customFormat="1" ht="15" customHeight="1">
      <c r="B39" s="1109"/>
      <c r="C39" s="1110" t="s">
        <v>1679</v>
      </c>
      <c r="D39" s="1111">
        <v>6887877315</v>
      </c>
      <c r="E39" s="1112">
        <v>1.2</v>
      </c>
      <c r="F39" s="1113">
        <v>7027788731</v>
      </c>
      <c r="G39" s="1112">
        <v>1.2</v>
      </c>
      <c r="H39" s="1113">
        <v>5653890641</v>
      </c>
      <c r="I39" s="1114">
        <v>0.9</v>
      </c>
    </row>
    <row r="40" spans="2:9" s="1093" customFormat="1" ht="15" customHeight="1">
      <c r="B40" s="1109"/>
      <c r="C40" s="1110" t="s">
        <v>1680</v>
      </c>
      <c r="D40" s="1111">
        <v>50743859142</v>
      </c>
      <c r="E40" s="1112">
        <v>9.1</v>
      </c>
      <c r="F40" s="1113">
        <v>50938301809</v>
      </c>
      <c r="G40" s="1112">
        <v>8.7</v>
      </c>
      <c r="H40" s="1113">
        <v>51524243753</v>
      </c>
      <c r="I40" s="1114">
        <v>8.1</v>
      </c>
    </row>
    <row r="41" spans="2:9" s="1093" customFormat="1" ht="15" customHeight="1">
      <c r="B41" s="1109"/>
      <c r="C41" s="1110" t="s">
        <v>1681</v>
      </c>
      <c r="D41" s="1111">
        <v>13264099010</v>
      </c>
      <c r="E41" s="1112">
        <v>2.4</v>
      </c>
      <c r="F41" s="1113">
        <v>17346921396</v>
      </c>
      <c r="G41" s="1112">
        <v>2.9</v>
      </c>
      <c r="H41" s="1113">
        <v>22428428957</v>
      </c>
      <c r="I41" s="1114">
        <v>3.5</v>
      </c>
    </row>
    <row r="42" spans="2:9" s="1093" customFormat="1" ht="15" customHeight="1">
      <c r="B42" s="1109"/>
      <c r="C42" s="1110" t="s">
        <v>1682</v>
      </c>
      <c r="D42" s="1117" t="s">
        <v>1686</v>
      </c>
      <c r="E42" s="1123" t="s">
        <v>1686</v>
      </c>
      <c r="F42" s="1118" t="s">
        <v>1686</v>
      </c>
      <c r="G42" s="1123" t="s">
        <v>1686</v>
      </c>
      <c r="H42" s="1118" t="s">
        <v>1686</v>
      </c>
      <c r="I42" s="1124" t="s">
        <v>1686</v>
      </c>
    </row>
    <row r="43" spans="2:9" ht="9.75" customHeight="1">
      <c r="B43" s="1103"/>
      <c r="C43" s="1104"/>
      <c r="D43" s="1105"/>
      <c r="E43" s="1106"/>
      <c r="F43" s="1107"/>
      <c r="G43" s="1106"/>
      <c r="H43" s="1107"/>
      <c r="I43" s="1108"/>
    </row>
    <row r="44" spans="2:9" s="1098" customFormat="1" ht="15" customHeight="1">
      <c r="B44" s="1685" t="s">
        <v>1683</v>
      </c>
      <c r="C44" s="1686"/>
      <c r="D44" s="1125">
        <f>SUM(D7-D25)</f>
        <v>1615192067</v>
      </c>
      <c r="E44" s="1126"/>
      <c r="F44" s="1127">
        <f>SUM(F7-F25)</f>
        <v>1577537743</v>
      </c>
      <c r="G44" s="1126"/>
      <c r="H44" s="1127">
        <f>SUM(H7-H25)</f>
        <v>2583757926</v>
      </c>
      <c r="I44" s="1128"/>
    </row>
    <row r="45" ht="12">
      <c r="B45" s="1091" t="s">
        <v>1687</v>
      </c>
    </row>
  </sheetData>
  <mergeCells count="4">
    <mergeCell ref="B7:C7"/>
    <mergeCell ref="B25:C25"/>
    <mergeCell ref="B44:C44"/>
    <mergeCell ref="B5:C6"/>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B2:AN70"/>
  <sheetViews>
    <sheetView workbookViewId="0" topLeftCell="A1">
      <selection activeCell="B3" sqref="B3"/>
    </sheetView>
  </sheetViews>
  <sheetFormatPr defaultColWidth="10.625" defaultRowHeight="13.5"/>
  <cols>
    <col min="1" max="1" width="2.625" style="1827" customWidth="1"/>
    <col min="2" max="18" width="10.625" style="1827" customWidth="1"/>
    <col min="19" max="19" width="12.75390625" style="1827" customWidth="1"/>
    <col min="20" max="16384" width="10.625" style="1827" customWidth="1"/>
  </cols>
  <sheetData>
    <row r="2" ht="14.25">
      <c r="B2" s="1129" t="s">
        <v>160</v>
      </c>
    </row>
    <row r="3" spans="2:40" ht="12" thickBot="1">
      <c r="B3" s="1828"/>
      <c r="C3" s="1828"/>
      <c r="D3" s="1828"/>
      <c r="E3" s="1828"/>
      <c r="F3" s="1828"/>
      <c r="G3" s="1828"/>
      <c r="H3" s="1828"/>
      <c r="I3" s="1828"/>
      <c r="J3" s="1828"/>
      <c r="K3" s="1828"/>
      <c r="L3" s="1828"/>
      <c r="M3" s="1828"/>
      <c r="N3" s="1828"/>
      <c r="O3" s="1828"/>
      <c r="P3" s="1828"/>
      <c r="Q3" s="1828"/>
      <c r="R3" s="1130"/>
      <c r="S3" s="1828"/>
      <c r="T3" s="1828"/>
      <c r="U3" s="1828"/>
      <c r="AN3" s="1827" t="s">
        <v>1714</v>
      </c>
    </row>
    <row r="4" spans="2:40" s="1829" customFormat="1" ht="12.75" customHeight="1" thickTop="1">
      <c r="B4" s="1830"/>
      <c r="C4" s="1831"/>
      <c r="D4" s="1832"/>
      <c r="E4" s="1833" t="s">
        <v>1689</v>
      </c>
      <c r="F4" s="1834" t="s">
        <v>1715</v>
      </c>
      <c r="G4" s="1835"/>
      <c r="H4" s="1836" t="s">
        <v>1690</v>
      </c>
      <c r="I4" s="1837"/>
      <c r="J4" s="1837"/>
      <c r="K4" s="1837"/>
      <c r="L4" s="1837"/>
      <c r="M4" s="1837"/>
      <c r="N4" s="1837"/>
      <c r="O4" s="1837"/>
      <c r="P4" s="1837"/>
      <c r="Q4" s="1837"/>
      <c r="R4" s="1837"/>
      <c r="S4" s="1837"/>
      <c r="T4" s="1837"/>
      <c r="U4" s="1837"/>
      <c r="V4" s="1837"/>
      <c r="W4" s="1837"/>
      <c r="X4" s="1837"/>
      <c r="Y4" s="1837"/>
      <c r="Z4" s="1838"/>
      <c r="AA4" s="1861" t="s">
        <v>1691</v>
      </c>
      <c r="AB4" s="1862"/>
      <c r="AC4" s="1862"/>
      <c r="AD4" s="1862"/>
      <c r="AE4" s="1862"/>
      <c r="AF4" s="1862"/>
      <c r="AG4" s="1862"/>
      <c r="AH4" s="1862"/>
      <c r="AI4" s="1862"/>
      <c r="AJ4" s="1862"/>
      <c r="AK4" s="1862"/>
      <c r="AL4" s="1862"/>
      <c r="AM4" s="1862"/>
      <c r="AN4" s="1863"/>
    </row>
    <row r="5" spans="2:40" s="1829" customFormat="1" ht="12.75" customHeight="1">
      <c r="B5" s="1839" t="s">
        <v>747</v>
      </c>
      <c r="C5" s="1131" t="s">
        <v>1692</v>
      </c>
      <c r="D5" s="1840" t="s">
        <v>1693</v>
      </c>
      <c r="E5" s="1840" t="s">
        <v>1694</v>
      </c>
      <c r="F5" s="1840" t="s">
        <v>161</v>
      </c>
      <c r="G5" s="1840" t="s">
        <v>1716</v>
      </c>
      <c r="H5" s="1841"/>
      <c r="I5" s="1841"/>
      <c r="J5" s="1840" t="s">
        <v>1695</v>
      </c>
      <c r="K5" s="1840" t="s">
        <v>1696</v>
      </c>
      <c r="L5" s="1840" t="s">
        <v>1697</v>
      </c>
      <c r="M5" s="1840" t="s">
        <v>1698</v>
      </c>
      <c r="N5" s="1840"/>
      <c r="O5" s="1840" t="s">
        <v>1699</v>
      </c>
      <c r="P5" s="1840" t="s">
        <v>1717</v>
      </c>
      <c r="Q5" s="1840" t="s">
        <v>1718</v>
      </c>
      <c r="R5" s="1841"/>
      <c r="S5" s="1840" t="s">
        <v>1700</v>
      </c>
      <c r="T5" s="1840"/>
      <c r="U5" s="1840"/>
      <c r="V5" s="1841"/>
      <c r="W5" s="1841"/>
      <c r="X5" s="1841"/>
      <c r="Y5" s="1841"/>
      <c r="Z5" s="1841"/>
      <c r="AA5" s="1841"/>
      <c r="AB5" s="1841"/>
      <c r="AC5" s="1841"/>
      <c r="AD5" s="1841"/>
      <c r="AE5" s="1841"/>
      <c r="AF5" s="1864" t="s">
        <v>1719</v>
      </c>
      <c r="AG5" s="1841"/>
      <c r="AH5" s="1841"/>
      <c r="AI5" s="1841"/>
      <c r="AJ5" s="1841"/>
      <c r="AK5" s="1841"/>
      <c r="AL5" s="1841"/>
      <c r="AM5" s="1841"/>
      <c r="AN5" s="1865" t="s">
        <v>1720</v>
      </c>
    </row>
    <row r="6" spans="2:40" s="1829" customFormat="1" ht="12.75" customHeight="1">
      <c r="B6" s="1839"/>
      <c r="C6" s="1131" t="s">
        <v>1721</v>
      </c>
      <c r="D6" s="1840" t="s">
        <v>1722</v>
      </c>
      <c r="E6" s="1840" t="s">
        <v>1723</v>
      </c>
      <c r="F6" s="1841" t="s">
        <v>1724</v>
      </c>
      <c r="G6" s="1840" t="s">
        <v>1725</v>
      </c>
      <c r="H6" s="1840" t="s">
        <v>1701</v>
      </c>
      <c r="I6" s="1840" t="s">
        <v>1702</v>
      </c>
      <c r="J6" s="1840"/>
      <c r="K6" s="1840" t="s">
        <v>1703</v>
      </c>
      <c r="L6" s="1840" t="s">
        <v>1704</v>
      </c>
      <c r="M6" s="1840"/>
      <c r="N6" s="1840" t="s">
        <v>1726</v>
      </c>
      <c r="O6" s="1840" t="s">
        <v>1705</v>
      </c>
      <c r="P6" s="1840"/>
      <c r="Q6" s="1840"/>
      <c r="R6" s="1840" t="s">
        <v>1661</v>
      </c>
      <c r="S6" s="1840" t="s">
        <v>1706</v>
      </c>
      <c r="T6" s="1840" t="s">
        <v>1727</v>
      </c>
      <c r="U6" s="1840" t="s">
        <v>1728</v>
      </c>
      <c r="V6" s="1866" t="s">
        <v>1729</v>
      </c>
      <c r="W6" s="1866" t="s">
        <v>1664</v>
      </c>
      <c r="X6" s="1866" t="s">
        <v>1665</v>
      </c>
      <c r="Y6" s="1866" t="s">
        <v>1666</v>
      </c>
      <c r="Z6" s="1866" t="s">
        <v>1707</v>
      </c>
      <c r="AA6" s="1866" t="s">
        <v>1669</v>
      </c>
      <c r="AB6" s="1866" t="s">
        <v>1670</v>
      </c>
      <c r="AC6" s="1866" t="s">
        <v>1671</v>
      </c>
      <c r="AD6" s="1866" t="s">
        <v>1708</v>
      </c>
      <c r="AE6" s="1866" t="s">
        <v>1673</v>
      </c>
      <c r="AF6" s="1864"/>
      <c r="AG6" s="1866" t="s">
        <v>1675</v>
      </c>
      <c r="AH6" s="1866" t="s">
        <v>1676</v>
      </c>
      <c r="AI6" s="1866" t="s">
        <v>1709</v>
      </c>
      <c r="AJ6" s="1866" t="s">
        <v>1678</v>
      </c>
      <c r="AK6" s="1866" t="s">
        <v>1679</v>
      </c>
      <c r="AL6" s="1866" t="s">
        <v>1680</v>
      </c>
      <c r="AM6" s="1866" t="s">
        <v>1681</v>
      </c>
      <c r="AN6" s="1865"/>
    </row>
    <row r="7" spans="2:40" s="913" customFormat="1" ht="12.75" customHeight="1">
      <c r="B7" s="1842"/>
      <c r="C7" s="1843"/>
      <c r="D7" s="1844"/>
      <c r="E7" s="1845"/>
      <c r="F7" s="1846" t="s">
        <v>1730</v>
      </c>
      <c r="G7" s="1845"/>
      <c r="H7" s="1844"/>
      <c r="I7" s="1844"/>
      <c r="J7" s="1846" t="s">
        <v>1710</v>
      </c>
      <c r="K7" s="1846" t="s">
        <v>1711</v>
      </c>
      <c r="L7" s="1846" t="s">
        <v>1711</v>
      </c>
      <c r="M7" s="1846" t="s">
        <v>1712</v>
      </c>
      <c r="N7" s="1846"/>
      <c r="O7" s="1846" t="s">
        <v>1711</v>
      </c>
      <c r="P7" s="1846" t="s">
        <v>1731</v>
      </c>
      <c r="Q7" s="1846" t="s">
        <v>1732</v>
      </c>
      <c r="R7" s="1844"/>
      <c r="S7" s="1846" t="s">
        <v>1713</v>
      </c>
      <c r="T7" s="1846"/>
      <c r="U7" s="1846"/>
      <c r="V7" s="1844"/>
      <c r="W7" s="1844"/>
      <c r="X7" s="1844"/>
      <c r="Y7" s="1844"/>
      <c r="Z7" s="1844"/>
      <c r="AA7" s="1844"/>
      <c r="AB7" s="1844"/>
      <c r="AC7" s="1844"/>
      <c r="AD7" s="1844"/>
      <c r="AE7" s="1844"/>
      <c r="AF7" s="1867"/>
      <c r="AG7" s="1844"/>
      <c r="AH7" s="1844"/>
      <c r="AI7" s="1844"/>
      <c r="AJ7" s="1844"/>
      <c r="AK7" s="1844"/>
      <c r="AL7" s="1844"/>
      <c r="AM7" s="1844"/>
      <c r="AN7" s="1868"/>
    </row>
    <row r="8" spans="2:40" s="1829" customFormat="1" ht="12.75" customHeight="1">
      <c r="B8" s="1847" t="s">
        <v>162</v>
      </c>
      <c r="C8" s="1848">
        <v>420665525</v>
      </c>
      <c r="D8" s="1849">
        <v>408880690</v>
      </c>
      <c r="E8" s="1849">
        <v>11694835</v>
      </c>
      <c r="F8" s="1849">
        <v>285859</v>
      </c>
      <c r="G8" s="1849">
        <v>11498976</v>
      </c>
      <c r="H8" s="1849">
        <v>118115409</v>
      </c>
      <c r="I8" s="1849">
        <v>9192054</v>
      </c>
      <c r="J8" s="1849">
        <v>4358993</v>
      </c>
      <c r="K8" s="1849">
        <v>149967</v>
      </c>
      <c r="L8" s="1849">
        <v>122832</v>
      </c>
      <c r="M8" s="1849">
        <v>4063185</v>
      </c>
      <c r="N8" s="1849">
        <v>129834537</v>
      </c>
      <c r="O8" s="1849">
        <v>268253</v>
      </c>
      <c r="P8" s="1849">
        <v>3641874</v>
      </c>
      <c r="Q8" s="1849">
        <v>7995496</v>
      </c>
      <c r="R8" s="1850">
        <v>28158550</v>
      </c>
      <c r="S8" s="1849">
        <v>48202</v>
      </c>
      <c r="T8" s="1849">
        <v>19467172</v>
      </c>
      <c r="U8" s="1849">
        <v>6715166</v>
      </c>
      <c r="V8" s="1849">
        <v>716912</v>
      </c>
      <c r="W8" s="1849">
        <v>14929213</v>
      </c>
      <c r="X8" s="1849">
        <v>10415473</v>
      </c>
      <c r="Y8" s="1849">
        <v>18222662</v>
      </c>
      <c r="Z8" s="1849">
        <v>44249575</v>
      </c>
      <c r="AA8" s="1849">
        <v>6409503</v>
      </c>
      <c r="AB8" s="1849">
        <v>61318119</v>
      </c>
      <c r="AC8" s="1849">
        <v>51690425</v>
      </c>
      <c r="AD8" s="1849">
        <v>28830677</v>
      </c>
      <c r="AE8" s="1849">
        <v>1569201</v>
      </c>
      <c r="AF8" s="1849">
        <v>29568525</v>
      </c>
      <c r="AG8" s="1849">
        <v>21075504</v>
      </c>
      <c r="AH8" s="1849">
        <v>72284490</v>
      </c>
      <c r="AI8" s="1849">
        <v>14056679</v>
      </c>
      <c r="AJ8" s="1849">
        <v>76748088</v>
      </c>
      <c r="AK8" s="1849">
        <v>2264146</v>
      </c>
      <c r="AL8" s="1849">
        <v>42770497</v>
      </c>
      <c r="AM8" s="1849">
        <v>294836</v>
      </c>
      <c r="AN8" s="1869" t="s">
        <v>847</v>
      </c>
    </row>
    <row r="9" spans="2:40" s="1829" customFormat="1" ht="12.75" customHeight="1">
      <c r="B9" s="1847"/>
      <c r="C9" s="1851"/>
      <c r="D9" s="1133"/>
      <c r="E9" s="1133"/>
      <c r="F9" s="1133"/>
      <c r="G9" s="1133"/>
      <c r="H9" s="1133"/>
      <c r="I9" s="1133"/>
      <c r="J9" s="1133"/>
      <c r="K9" s="1133"/>
      <c r="L9" s="1133"/>
      <c r="M9" s="1133"/>
      <c r="N9" s="1133"/>
      <c r="O9" s="1133"/>
      <c r="P9" s="1133"/>
      <c r="Q9" s="1133"/>
      <c r="R9" s="913"/>
      <c r="S9" s="1133"/>
      <c r="T9" s="1133"/>
      <c r="U9" s="1133"/>
      <c r="V9" s="1133"/>
      <c r="W9" s="1133"/>
      <c r="X9" s="1133"/>
      <c r="Y9" s="1133"/>
      <c r="Z9" s="1133"/>
      <c r="AA9" s="1133"/>
      <c r="AB9" s="1133"/>
      <c r="AC9" s="1133"/>
      <c r="AD9" s="1133"/>
      <c r="AE9" s="1133"/>
      <c r="AF9" s="1133"/>
      <c r="AG9" s="1133"/>
      <c r="AH9" s="1133"/>
      <c r="AI9" s="1133"/>
      <c r="AJ9" s="1133"/>
      <c r="AK9" s="1133"/>
      <c r="AL9" s="1133"/>
      <c r="AM9" s="1133"/>
      <c r="AN9" s="1870"/>
    </row>
    <row r="10" spans="2:40" s="1852" customFormat="1" ht="12.75" customHeight="1">
      <c r="B10" s="1853" t="s">
        <v>163</v>
      </c>
      <c r="C10" s="1854">
        <v>477732513</v>
      </c>
      <c r="D10" s="1134">
        <v>465087469</v>
      </c>
      <c r="E10" s="1134">
        <v>12645044</v>
      </c>
      <c r="F10" s="1134">
        <v>537546</v>
      </c>
      <c r="G10" s="1134">
        <v>12107498</v>
      </c>
      <c r="H10" s="1134">
        <v>124765215</v>
      </c>
      <c r="I10" s="1134">
        <v>10054898</v>
      </c>
      <c r="J10" s="1134">
        <v>2956428</v>
      </c>
      <c r="K10" s="1134">
        <v>166476</v>
      </c>
      <c r="L10" s="1134">
        <v>248330</v>
      </c>
      <c r="M10" s="1134">
        <v>3786614</v>
      </c>
      <c r="N10" s="1134">
        <v>145967677</v>
      </c>
      <c r="O10" s="1134">
        <v>248632</v>
      </c>
      <c r="P10" s="1134">
        <v>3906793</v>
      </c>
      <c r="Q10" s="1134">
        <v>8656543</v>
      </c>
      <c r="R10" s="1134">
        <v>32845870</v>
      </c>
      <c r="S10" s="1134">
        <v>49166</v>
      </c>
      <c r="T10" s="1134">
        <v>23861458</v>
      </c>
      <c r="U10" s="1134">
        <v>15888091</v>
      </c>
      <c r="V10" s="1134">
        <v>834270</v>
      </c>
      <c r="W10" s="1134">
        <v>18517318</v>
      </c>
      <c r="X10" s="1134">
        <v>10384775</v>
      </c>
      <c r="Y10" s="1134">
        <v>17165594</v>
      </c>
      <c r="Z10" s="1134">
        <v>57428365</v>
      </c>
      <c r="AA10" s="1134">
        <v>7013806</v>
      </c>
      <c r="AB10" s="1134">
        <v>68208749</v>
      </c>
      <c r="AC10" s="1134">
        <v>61173745</v>
      </c>
      <c r="AD10" s="1134">
        <v>34798762</v>
      </c>
      <c r="AE10" s="1134">
        <v>1813993</v>
      </c>
      <c r="AF10" s="1134">
        <v>34851228</v>
      </c>
      <c r="AG10" s="1134">
        <v>32193403</v>
      </c>
      <c r="AH10" s="1134">
        <v>79756264</v>
      </c>
      <c r="AI10" s="1134">
        <v>14959796</v>
      </c>
      <c r="AJ10" s="1134">
        <v>80547991</v>
      </c>
      <c r="AK10" s="1134">
        <v>1479255</v>
      </c>
      <c r="AL10" s="1134">
        <v>48131894</v>
      </c>
      <c r="AM10" s="1134">
        <v>158583</v>
      </c>
      <c r="AN10" s="1871" t="s">
        <v>847</v>
      </c>
    </row>
    <row r="11" spans="2:40" s="1829" customFormat="1" ht="12.75" customHeight="1">
      <c r="B11" s="1855"/>
      <c r="C11" s="1856"/>
      <c r="D11" s="1135"/>
      <c r="E11" s="1134"/>
      <c r="F11" s="1135"/>
      <c r="G11" s="1134"/>
      <c r="H11" s="1135"/>
      <c r="I11" s="1135"/>
      <c r="J11" s="1135"/>
      <c r="K11" s="1135"/>
      <c r="L11" s="1135"/>
      <c r="M11" s="1135"/>
      <c r="N11" s="1135"/>
      <c r="O11" s="1135"/>
      <c r="P11" s="1135"/>
      <c r="Q11" s="1135"/>
      <c r="R11" s="1857"/>
      <c r="S11" s="1135"/>
      <c r="T11" s="1135"/>
      <c r="U11" s="1135"/>
      <c r="V11" s="1133"/>
      <c r="W11" s="1133"/>
      <c r="X11" s="1133"/>
      <c r="Y11" s="1133"/>
      <c r="Z11" s="1133"/>
      <c r="AA11" s="1133"/>
      <c r="AB11" s="1133"/>
      <c r="AC11" s="1133"/>
      <c r="AD11" s="1133"/>
      <c r="AE11" s="1133"/>
      <c r="AF11" s="1133"/>
      <c r="AG11" s="1133"/>
      <c r="AH11" s="1133"/>
      <c r="AI11" s="1133"/>
      <c r="AJ11" s="1133"/>
      <c r="AK11" s="1133"/>
      <c r="AL11" s="1133"/>
      <c r="AM11" s="1133"/>
      <c r="AN11" s="1870"/>
    </row>
    <row r="12" spans="2:40" s="1852" customFormat="1" ht="12.75" customHeight="1">
      <c r="B12" s="1853" t="s">
        <v>767</v>
      </c>
      <c r="C12" s="1854">
        <v>308819179</v>
      </c>
      <c r="D12" s="1134">
        <v>300850719</v>
      </c>
      <c r="E12" s="1134">
        <v>7968460</v>
      </c>
      <c r="F12" s="1134">
        <v>170437</v>
      </c>
      <c r="G12" s="1134">
        <v>7798023</v>
      </c>
      <c r="H12" s="1134">
        <v>100122956</v>
      </c>
      <c r="I12" s="1134">
        <v>6818423</v>
      </c>
      <c r="J12" s="1134">
        <v>2329655</v>
      </c>
      <c r="K12" s="1134">
        <v>106312</v>
      </c>
      <c r="L12" s="1134">
        <v>220433</v>
      </c>
      <c r="M12" s="1134">
        <v>2217874</v>
      </c>
      <c r="N12" s="1134">
        <v>71455719</v>
      </c>
      <c r="O12" s="1134">
        <v>189379</v>
      </c>
      <c r="P12" s="1134">
        <v>3174041</v>
      </c>
      <c r="Q12" s="1134">
        <v>5215805</v>
      </c>
      <c r="R12" s="1134">
        <v>23837505</v>
      </c>
      <c r="S12" s="1134">
        <v>49166</v>
      </c>
      <c r="T12" s="1134">
        <v>13315776</v>
      </c>
      <c r="U12" s="1134">
        <v>13376610</v>
      </c>
      <c r="V12" s="1134">
        <v>461297</v>
      </c>
      <c r="W12" s="1134">
        <v>10856892</v>
      </c>
      <c r="X12" s="1134">
        <v>6154413</v>
      </c>
      <c r="Y12" s="1134">
        <v>12946258</v>
      </c>
      <c r="Z12" s="1134">
        <v>35970665</v>
      </c>
      <c r="AA12" s="1134">
        <v>3798297</v>
      </c>
      <c r="AB12" s="1134">
        <v>40734519</v>
      </c>
      <c r="AC12" s="1134">
        <v>43078612</v>
      </c>
      <c r="AD12" s="1134">
        <v>23917403</v>
      </c>
      <c r="AE12" s="1134">
        <v>1529283</v>
      </c>
      <c r="AF12" s="1134">
        <v>16871031</v>
      </c>
      <c r="AG12" s="1134">
        <v>25038682</v>
      </c>
      <c r="AH12" s="1134">
        <v>56564501</v>
      </c>
      <c r="AI12" s="1134">
        <v>9251665</v>
      </c>
      <c r="AJ12" s="1134">
        <v>49972300</v>
      </c>
      <c r="AK12" s="1134">
        <v>460320</v>
      </c>
      <c r="AL12" s="1134">
        <v>29533001</v>
      </c>
      <c r="AM12" s="1134">
        <v>101105</v>
      </c>
      <c r="AN12" s="1871" t="s">
        <v>847</v>
      </c>
    </row>
    <row r="13" spans="2:40" s="1829" customFormat="1" ht="12.75" customHeight="1">
      <c r="B13" s="1855"/>
      <c r="C13" s="1856"/>
      <c r="D13" s="1135"/>
      <c r="E13" s="1134"/>
      <c r="F13" s="1135"/>
      <c r="G13" s="1134"/>
      <c r="H13" s="1135"/>
      <c r="I13" s="1135"/>
      <c r="J13" s="1135"/>
      <c r="K13" s="1135"/>
      <c r="L13" s="1135"/>
      <c r="M13" s="1135"/>
      <c r="N13" s="1135"/>
      <c r="O13" s="1135"/>
      <c r="P13" s="1135"/>
      <c r="Q13" s="1135"/>
      <c r="R13" s="1857"/>
      <c r="S13" s="1135"/>
      <c r="T13" s="1135"/>
      <c r="U13" s="1135"/>
      <c r="V13" s="1133"/>
      <c r="W13" s="1133"/>
      <c r="X13" s="1133"/>
      <c r="Y13" s="1133"/>
      <c r="Z13" s="1133"/>
      <c r="AA13" s="1133"/>
      <c r="AB13" s="1133"/>
      <c r="AC13" s="1133"/>
      <c r="AD13" s="1133"/>
      <c r="AE13" s="1133"/>
      <c r="AF13" s="1133"/>
      <c r="AG13" s="1133"/>
      <c r="AH13" s="1133"/>
      <c r="AI13" s="1133"/>
      <c r="AJ13" s="1133"/>
      <c r="AK13" s="1133"/>
      <c r="AL13" s="1133"/>
      <c r="AM13" s="1133"/>
      <c r="AN13" s="1870"/>
    </row>
    <row r="14" spans="2:40" s="1852" customFormat="1" ht="12.75" customHeight="1">
      <c r="B14" s="1853" t="s">
        <v>768</v>
      </c>
      <c r="C14" s="1854">
        <v>168913334</v>
      </c>
      <c r="D14" s="1134">
        <v>164236750</v>
      </c>
      <c r="E14" s="1134">
        <v>4676584</v>
      </c>
      <c r="F14" s="1134">
        <v>367109</v>
      </c>
      <c r="G14" s="1134">
        <v>4309475</v>
      </c>
      <c r="H14" s="1134">
        <v>24642259</v>
      </c>
      <c r="I14" s="1134">
        <v>3236475</v>
      </c>
      <c r="J14" s="1134">
        <v>626773</v>
      </c>
      <c r="K14" s="1134">
        <v>60164</v>
      </c>
      <c r="L14" s="1134">
        <v>27897</v>
      </c>
      <c r="M14" s="1134">
        <v>1568740</v>
      </c>
      <c r="N14" s="1134">
        <v>74511958</v>
      </c>
      <c r="O14" s="1134">
        <v>59253</v>
      </c>
      <c r="P14" s="1134">
        <v>732752</v>
      </c>
      <c r="Q14" s="1134">
        <v>3440738</v>
      </c>
      <c r="R14" s="1134">
        <v>9008365</v>
      </c>
      <c r="S14" s="1134">
        <v>0</v>
      </c>
      <c r="T14" s="1134">
        <v>10545682</v>
      </c>
      <c r="U14" s="1134">
        <v>2511481</v>
      </c>
      <c r="V14" s="1134">
        <v>372973</v>
      </c>
      <c r="W14" s="1134">
        <v>7660426</v>
      </c>
      <c r="X14" s="1134">
        <v>4230362</v>
      </c>
      <c r="Y14" s="1134">
        <v>4219336</v>
      </c>
      <c r="Z14" s="1134">
        <v>21457700</v>
      </c>
      <c r="AA14" s="1134">
        <v>3215509</v>
      </c>
      <c r="AB14" s="1134">
        <v>27474230</v>
      </c>
      <c r="AC14" s="1134">
        <v>18095133</v>
      </c>
      <c r="AD14" s="1134">
        <v>10881359</v>
      </c>
      <c r="AE14" s="1134">
        <v>284710</v>
      </c>
      <c r="AF14" s="1134">
        <v>17980197</v>
      </c>
      <c r="AG14" s="1134">
        <v>7154721</v>
      </c>
      <c r="AH14" s="1134">
        <v>23191763</v>
      </c>
      <c r="AI14" s="1134">
        <v>5708131</v>
      </c>
      <c r="AJ14" s="1134">
        <v>30575691</v>
      </c>
      <c r="AK14" s="1134">
        <v>1018935</v>
      </c>
      <c r="AL14" s="1134">
        <v>18598893</v>
      </c>
      <c r="AM14" s="1134">
        <v>57478</v>
      </c>
      <c r="AN14" s="1871" t="s">
        <v>847</v>
      </c>
    </row>
    <row r="15" spans="2:40" s="1829" customFormat="1" ht="12.75" customHeight="1">
      <c r="B15" s="1847"/>
      <c r="C15" s="1851"/>
      <c r="D15" s="1133"/>
      <c r="E15" s="1133"/>
      <c r="F15" s="1133"/>
      <c r="G15" s="1133"/>
      <c r="H15" s="1133"/>
      <c r="I15" s="1133"/>
      <c r="J15" s="1133"/>
      <c r="K15" s="1133"/>
      <c r="L15" s="1133"/>
      <c r="M15" s="1133"/>
      <c r="N15" s="1133"/>
      <c r="O15" s="1133"/>
      <c r="P15" s="1133"/>
      <c r="Q15" s="1133"/>
      <c r="R15" s="913"/>
      <c r="S15" s="1133"/>
      <c r="T15" s="1133"/>
      <c r="U15" s="1133"/>
      <c r="V15" s="1133"/>
      <c r="W15" s="1133"/>
      <c r="X15" s="1133"/>
      <c r="Y15" s="1133"/>
      <c r="Z15" s="1133"/>
      <c r="AA15" s="1133"/>
      <c r="AB15" s="1133"/>
      <c r="AC15" s="1133"/>
      <c r="AD15" s="1133"/>
      <c r="AE15" s="1133"/>
      <c r="AF15" s="1133"/>
      <c r="AG15" s="1133"/>
      <c r="AH15" s="1133"/>
      <c r="AI15" s="1133"/>
      <c r="AJ15" s="1133"/>
      <c r="AK15" s="1133"/>
      <c r="AL15" s="1133"/>
      <c r="AM15" s="1133"/>
      <c r="AN15" s="1870"/>
    </row>
    <row r="16" spans="2:40" s="1829" customFormat="1" ht="12.75" customHeight="1">
      <c r="B16" s="1847" t="s">
        <v>773</v>
      </c>
      <c r="C16" s="1851">
        <v>82409263</v>
      </c>
      <c r="D16" s="1133">
        <v>81447414</v>
      </c>
      <c r="E16" s="1133">
        <v>961849</v>
      </c>
      <c r="F16" s="1133">
        <v>17680</v>
      </c>
      <c r="G16" s="1133">
        <v>944169</v>
      </c>
      <c r="H16" s="1133">
        <v>32871890</v>
      </c>
      <c r="I16" s="1133">
        <v>1805914</v>
      </c>
      <c r="J16" s="1133">
        <v>803752</v>
      </c>
      <c r="K16" s="1133">
        <v>7147</v>
      </c>
      <c r="L16" s="1133">
        <v>50804</v>
      </c>
      <c r="M16" s="1133">
        <v>532614</v>
      </c>
      <c r="N16" s="1133">
        <v>8532769</v>
      </c>
      <c r="O16" s="1133">
        <v>59238</v>
      </c>
      <c r="P16" s="1133">
        <v>561453</v>
      </c>
      <c r="Q16" s="1133">
        <v>1423665</v>
      </c>
      <c r="R16" s="913">
        <v>5322126</v>
      </c>
      <c r="S16" s="1133" t="s">
        <v>847</v>
      </c>
      <c r="T16" s="1133">
        <v>2738928</v>
      </c>
      <c r="U16" s="1133">
        <v>11182892</v>
      </c>
      <c r="V16" s="1133">
        <v>220390</v>
      </c>
      <c r="W16" s="1133">
        <v>755560</v>
      </c>
      <c r="X16" s="1133">
        <v>1127818</v>
      </c>
      <c r="Y16" s="1133">
        <v>3150428</v>
      </c>
      <c r="Z16" s="1133">
        <v>11261875</v>
      </c>
      <c r="AA16" s="1133">
        <v>749920</v>
      </c>
      <c r="AB16" s="1133">
        <v>10847056</v>
      </c>
      <c r="AC16" s="1133">
        <v>9340926</v>
      </c>
      <c r="AD16" s="1133">
        <v>4710697</v>
      </c>
      <c r="AE16" s="1133">
        <v>230884</v>
      </c>
      <c r="AF16" s="1133">
        <v>2808562</v>
      </c>
      <c r="AG16" s="1133">
        <v>13140429</v>
      </c>
      <c r="AH16" s="1133">
        <v>17789881</v>
      </c>
      <c r="AI16" s="1133">
        <v>1894317</v>
      </c>
      <c r="AJ16" s="1133">
        <v>13689712</v>
      </c>
      <c r="AK16" s="1133">
        <v>78784</v>
      </c>
      <c r="AL16" s="1133">
        <v>6166246</v>
      </c>
      <c r="AM16" s="1133" t="s">
        <v>847</v>
      </c>
      <c r="AN16" s="1870" t="s">
        <v>847</v>
      </c>
    </row>
    <row r="17" spans="2:40" s="1829" customFormat="1" ht="12.75" customHeight="1">
      <c r="B17" s="1847" t="s">
        <v>774</v>
      </c>
      <c r="C17" s="1851">
        <v>32203103</v>
      </c>
      <c r="D17" s="1133">
        <v>30977404</v>
      </c>
      <c r="E17" s="1133">
        <v>1225699</v>
      </c>
      <c r="F17" s="1133">
        <v>9156</v>
      </c>
      <c r="G17" s="1133">
        <v>1216543</v>
      </c>
      <c r="H17" s="1133">
        <v>10037471</v>
      </c>
      <c r="I17" s="1133">
        <v>726074</v>
      </c>
      <c r="J17" s="1133">
        <v>226367</v>
      </c>
      <c r="K17" s="1133" t="s">
        <v>847</v>
      </c>
      <c r="L17" s="1133">
        <v>15853</v>
      </c>
      <c r="M17" s="1133">
        <v>231648</v>
      </c>
      <c r="N17" s="1133">
        <v>8543824</v>
      </c>
      <c r="O17" s="1133">
        <v>18733</v>
      </c>
      <c r="P17" s="1133">
        <v>349704</v>
      </c>
      <c r="Q17" s="1133">
        <v>411683</v>
      </c>
      <c r="R17" s="913">
        <v>3085797</v>
      </c>
      <c r="S17" s="1133" t="s">
        <v>847</v>
      </c>
      <c r="T17" s="1133">
        <v>1084842</v>
      </c>
      <c r="U17" s="1133">
        <v>265755</v>
      </c>
      <c r="V17" s="1133">
        <v>44141</v>
      </c>
      <c r="W17" s="1133">
        <v>1240528</v>
      </c>
      <c r="X17" s="1133">
        <v>501592</v>
      </c>
      <c r="Y17" s="1133">
        <v>1646591</v>
      </c>
      <c r="Z17" s="1133">
        <v>3772500</v>
      </c>
      <c r="AA17" s="1133">
        <v>358581</v>
      </c>
      <c r="AB17" s="1133">
        <v>4063342</v>
      </c>
      <c r="AC17" s="1133">
        <v>5403415</v>
      </c>
      <c r="AD17" s="1133">
        <v>4328621</v>
      </c>
      <c r="AE17" s="1133">
        <v>230892</v>
      </c>
      <c r="AF17" s="1133">
        <v>954250</v>
      </c>
      <c r="AG17" s="1133">
        <v>1703220</v>
      </c>
      <c r="AH17" s="1133">
        <v>6050506</v>
      </c>
      <c r="AI17" s="1133">
        <v>1021759</v>
      </c>
      <c r="AJ17" s="1133">
        <v>4527311</v>
      </c>
      <c r="AK17" s="1133">
        <v>38438</v>
      </c>
      <c r="AL17" s="1133">
        <v>2297069</v>
      </c>
      <c r="AM17" s="1133" t="s">
        <v>847</v>
      </c>
      <c r="AN17" s="1870" t="s">
        <v>847</v>
      </c>
    </row>
    <row r="18" spans="2:40" s="1829" customFormat="1" ht="12.75" customHeight="1">
      <c r="B18" s="1847" t="s">
        <v>775</v>
      </c>
      <c r="C18" s="1851">
        <v>31918244</v>
      </c>
      <c r="D18" s="1133">
        <v>30897456</v>
      </c>
      <c r="E18" s="1133">
        <v>1020788</v>
      </c>
      <c r="F18" s="1133">
        <v>17468</v>
      </c>
      <c r="G18" s="1133">
        <v>1003320</v>
      </c>
      <c r="H18" s="1133">
        <v>10396212</v>
      </c>
      <c r="I18" s="1133">
        <v>739993</v>
      </c>
      <c r="J18" s="1133">
        <v>246264</v>
      </c>
      <c r="K18" s="1133">
        <v>33998</v>
      </c>
      <c r="L18" s="1133">
        <v>30826</v>
      </c>
      <c r="M18" s="1133">
        <v>233189</v>
      </c>
      <c r="N18" s="1133">
        <v>8201317</v>
      </c>
      <c r="O18" s="1133">
        <v>21714</v>
      </c>
      <c r="P18" s="1133">
        <v>446631</v>
      </c>
      <c r="Q18" s="1133">
        <v>634614</v>
      </c>
      <c r="R18" s="913">
        <v>2969803</v>
      </c>
      <c r="S18" s="1133" t="s">
        <v>847</v>
      </c>
      <c r="T18" s="1133">
        <v>1434176</v>
      </c>
      <c r="U18" s="1133">
        <v>311350</v>
      </c>
      <c r="V18" s="1133">
        <v>20289</v>
      </c>
      <c r="W18" s="1133">
        <v>809927</v>
      </c>
      <c r="X18" s="1133">
        <v>847938</v>
      </c>
      <c r="Y18" s="1133">
        <v>1616603</v>
      </c>
      <c r="Z18" s="1133">
        <v>2923400</v>
      </c>
      <c r="AA18" s="1133">
        <v>346705</v>
      </c>
      <c r="AB18" s="1133">
        <v>3797668</v>
      </c>
      <c r="AC18" s="1133">
        <v>5143640</v>
      </c>
      <c r="AD18" s="1133">
        <v>2984725</v>
      </c>
      <c r="AE18" s="1133">
        <v>173031</v>
      </c>
      <c r="AF18" s="1133">
        <v>1482040</v>
      </c>
      <c r="AG18" s="1133">
        <v>1401455</v>
      </c>
      <c r="AH18" s="1133">
        <v>6259715</v>
      </c>
      <c r="AI18" s="1133">
        <v>1064748</v>
      </c>
      <c r="AJ18" s="1133">
        <v>4677591</v>
      </c>
      <c r="AK18" s="1133">
        <v>49981</v>
      </c>
      <c r="AL18" s="1133">
        <v>3471987</v>
      </c>
      <c r="AM18" s="1133">
        <v>44170</v>
      </c>
      <c r="AN18" s="1870" t="s">
        <v>847</v>
      </c>
    </row>
    <row r="19" spans="2:40" s="1829" customFormat="1" ht="12.75" customHeight="1">
      <c r="B19" s="1847" t="s">
        <v>776</v>
      </c>
      <c r="C19" s="1851">
        <v>31264110</v>
      </c>
      <c r="D19" s="1133">
        <v>30342536</v>
      </c>
      <c r="E19" s="1133">
        <v>921574</v>
      </c>
      <c r="F19" s="1133">
        <v>97952</v>
      </c>
      <c r="G19" s="1133">
        <v>823622</v>
      </c>
      <c r="H19" s="1133">
        <v>12270408</v>
      </c>
      <c r="I19" s="1133">
        <v>799429</v>
      </c>
      <c r="J19" s="1133">
        <v>261175</v>
      </c>
      <c r="K19" s="1133">
        <v>19791</v>
      </c>
      <c r="L19" s="1133">
        <v>12080</v>
      </c>
      <c r="M19" s="1133">
        <v>245313</v>
      </c>
      <c r="N19" s="1133">
        <v>6524915</v>
      </c>
      <c r="O19" s="1133">
        <v>22908</v>
      </c>
      <c r="P19" s="1133">
        <v>512983</v>
      </c>
      <c r="Q19" s="1133">
        <v>569083</v>
      </c>
      <c r="R19" s="913">
        <v>2820463</v>
      </c>
      <c r="S19" s="1133" t="s">
        <v>847</v>
      </c>
      <c r="T19" s="1133">
        <v>1617950</v>
      </c>
      <c r="U19" s="1133">
        <v>249884</v>
      </c>
      <c r="V19" s="1133">
        <v>40748</v>
      </c>
      <c r="W19" s="1133">
        <v>1414918</v>
      </c>
      <c r="X19" s="1133">
        <v>914541</v>
      </c>
      <c r="Y19" s="1133">
        <v>964521</v>
      </c>
      <c r="Z19" s="1133">
        <v>2003000</v>
      </c>
      <c r="AA19" s="1133">
        <v>365953</v>
      </c>
      <c r="AB19" s="1133">
        <v>4568944</v>
      </c>
      <c r="AC19" s="1133">
        <v>4915502</v>
      </c>
      <c r="AD19" s="1133">
        <v>2404451</v>
      </c>
      <c r="AE19" s="1133">
        <v>266575</v>
      </c>
      <c r="AF19" s="1133">
        <v>1536274</v>
      </c>
      <c r="AG19" s="1133">
        <v>1294918</v>
      </c>
      <c r="AH19" s="1133">
        <v>4613728</v>
      </c>
      <c r="AI19" s="1133">
        <v>1048221</v>
      </c>
      <c r="AJ19" s="1133">
        <v>6583585</v>
      </c>
      <c r="AK19" s="1133" t="s">
        <v>847</v>
      </c>
      <c r="AL19" s="1133">
        <v>2736443</v>
      </c>
      <c r="AM19" s="1133">
        <v>7942</v>
      </c>
      <c r="AN19" s="1870" t="s">
        <v>847</v>
      </c>
    </row>
    <row r="20" spans="2:40" s="1829" customFormat="1" ht="12.75" customHeight="1">
      <c r="B20" s="1847"/>
      <c r="C20" s="1851"/>
      <c r="D20" s="1133"/>
      <c r="E20" s="1133"/>
      <c r="F20" s="1133"/>
      <c r="G20" s="1133"/>
      <c r="H20" s="1133"/>
      <c r="I20" s="1133"/>
      <c r="J20" s="1133"/>
      <c r="K20" s="1133"/>
      <c r="L20" s="1133"/>
      <c r="M20" s="1133"/>
      <c r="N20" s="1133"/>
      <c r="O20" s="1133"/>
      <c r="P20" s="1133"/>
      <c r="Q20" s="1133"/>
      <c r="R20" s="913"/>
      <c r="S20" s="1133"/>
      <c r="T20" s="1133"/>
      <c r="U20" s="1133"/>
      <c r="V20" s="1133"/>
      <c r="W20" s="1133"/>
      <c r="X20" s="1133"/>
      <c r="Y20" s="1133"/>
      <c r="Z20" s="1133"/>
      <c r="AA20" s="1133"/>
      <c r="AB20" s="1133"/>
      <c r="AC20" s="1133"/>
      <c r="AD20" s="1133"/>
      <c r="AE20" s="1133"/>
      <c r="AF20" s="1133"/>
      <c r="AG20" s="1133"/>
      <c r="AH20" s="1133"/>
      <c r="AI20" s="1133"/>
      <c r="AJ20" s="1133"/>
      <c r="AK20" s="1133"/>
      <c r="AL20" s="1133"/>
      <c r="AM20" s="1133"/>
      <c r="AN20" s="1870"/>
    </row>
    <row r="21" spans="2:40" s="1829" customFormat="1" ht="12.75" customHeight="1">
      <c r="B21" s="1847" t="s">
        <v>777</v>
      </c>
      <c r="C21" s="1851">
        <v>16272308</v>
      </c>
      <c r="D21" s="1133">
        <v>15889269</v>
      </c>
      <c r="E21" s="1133">
        <v>383039</v>
      </c>
      <c r="F21" s="1133" t="s">
        <v>847</v>
      </c>
      <c r="G21" s="1133">
        <v>383039</v>
      </c>
      <c r="H21" s="1133">
        <v>4285885</v>
      </c>
      <c r="I21" s="1133">
        <v>325421</v>
      </c>
      <c r="J21" s="1133">
        <v>100606</v>
      </c>
      <c r="K21" s="1133">
        <v>284</v>
      </c>
      <c r="L21" s="1133">
        <v>4296</v>
      </c>
      <c r="M21" s="1133">
        <v>98618</v>
      </c>
      <c r="N21" s="1133">
        <v>4066856</v>
      </c>
      <c r="O21" s="1133">
        <v>7873</v>
      </c>
      <c r="P21" s="1133">
        <v>105462</v>
      </c>
      <c r="Q21" s="1133">
        <v>216840</v>
      </c>
      <c r="R21" s="1133">
        <v>1358551</v>
      </c>
      <c r="S21" s="1133" t="s">
        <v>847</v>
      </c>
      <c r="T21" s="933">
        <v>575032</v>
      </c>
      <c r="U21" s="1133">
        <v>138687</v>
      </c>
      <c r="V21" s="1133">
        <v>25050</v>
      </c>
      <c r="W21" s="1133">
        <v>896095</v>
      </c>
      <c r="X21" s="1133">
        <v>524604</v>
      </c>
      <c r="Y21" s="1133">
        <v>417248</v>
      </c>
      <c r="Z21" s="1133">
        <v>3124900</v>
      </c>
      <c r="AA21" s="1133">
        <v>246379</v>
      </c>
      <c r="AB21" s="1133">
        <v>1797401</v>
      </c>
      <c r="AC21" s="1133">
        <v>2420585</v>
      </c>
      <c r="AD21" s="1133">
        <v>1221264</v>
      </c>
      <c r="AE21" s="1133">
        <v>108430</v>
      </c>
      <c r="AF21" s="1133">
        <v>1085709</v>
      </c>
      <c r="AG21" s="1133">
        <v>623825</v>
      </c>
      <c r="AH21" s="1133">
        <v>3734438</v>
      </c>
      <c r="AI21" s="1133">
        <v>515111</v>
      </c>
      <c r="AJ21" s="1133">
        <v>2827767</v>
      </c>
      <c r="AK21" s="1133">
        <v>14619</v>
      </c>
      <c r="AL21" s="1133">
        <v>1293741</v>
      </c>
      <c r="AM21" s="1133" t="s">
        <v>847</v>
      </c>
      <c r="AN21" s="1870" t="s">
        <v>847</v>
      </c>
    </row>
    <row r="22" spans="2:40" s="1829" customFormat="1" ht="12.75" customHeight="1">
      <c r="B22" s="1847" t="s">
        <v>778</v>
      </c>
      <c r="C22" s="1851">
        <v>14363887</v>
      </c>
      <c r="D22" s="1133">
        <v>13845757</v>
      </c>
      <c r="E22" s="1133">
        <v>518130</v>
      </c>
      <c r="F22" s="1133">
        <v>2014</v>
      </c>
      <c r="G22" s="1133">
        <v>516116</v>
      </c>
      <c r="H22" s="1133">
        <v>4253111</v>
      </c>
      <c r="I22" s="1133">
        <v>299311</v>
      </c>
      <c r="J22" s="1133">
        <v>102762</v>
      </c>
      <c r="K22" s="1133" t="s">
        <v>847</v>
      </c>
      <c r="L22" s="1133">
        <v>6735</v>
      </c>
      <c r="M22" s="1133">
        <v>96241</v>
      </c>
      <c r="N22" s="1133">
        <v>4241375</v>
      </c>
      <c r="O22" s="1133">
        <v>7120</v>
      </c>
      <c r="P22" s="1133">
        <v>84028</v>
      </c>
      <c r="Q22" s="1133">
        <v>294225</v>
      </c>
      <c r="R22" s="1133">
        <v>1202783</v>
      </c>
      <c r="S22" s="1133" t="s">
        <v>847</v>
      </c>
      <c r="T22" s="933">
        <v>576792</v>
      </c>
      <c r="U22" s="1133">
        <v>143110</v>
      </c>
      <c r="V22" s="1133">
        <v>17997</v>
      </c>
      <c r="W22" s="1133">
        <v>990133</v>
      </c>
      <c r="X22" s="1133">
        <v>269823</v>
      </c>
      <c r="Y22" s="1133">
        <v>269641</v>
      </c>
      <c r="Z22" s="1133">
        <v>1508700</v>
      </c>
      <c r="AA22" s="1133">
        <v>220861</v>
      </c>
      <c r="AB22" s="1133">
        <v>1572009</v>
      </c>
      <c r="AC22" s="1133">
        <v>1760784</v>
      </c>
      <c r="AD22" s="1133">
        <v>1118213</v>
      </c>
      <c r="AE22" s="1133">
        <v>26233</v>
      </c>
      <c r="AF22" s="1133">
        <v>874575</v>
      </c>
      <c r="AG22" s="1133">
        <v>837265</v>
      </c>
      <c r="AH22" s="1133">
        <v>2906449</v>
      </c>
      <c r="AI22" s="1133">
        <v>432669</v>
      </c>
      <c r="AJ22" s="1133">
        <v>2100159</v>
      </c>
      <c r="AK22" s="1133">
        <v>5083</v>
      </c>
      <c r="AL22" s="1133">
        <v>1991457</v>
      </c>
      <c r="AM22" s="1133" t="s">
        <v>847</v>
      </c>
      <c r="AN22" s="1870" t="s">
        <v>847</v>
      </c>
    </row>
    <row r="23" spans="2:40" s="1829" customFormat="1" ht="12.75" customHeight="1">
      <c r="B23" s="1847" t="s">
        <v>779</v>
      </c>
      <c r="C23" s="1851">
        <v>14381612</v>
      </c>
      <c r="D23" s="1133">
        <v>13770301</v>
      </c>
      <c r="E23" s="1133">
        <v>611311</v>
      </c>
      <c r="F23" s="1133" t="s">
        <v>847</v>
      </c>
      <c r="G23" s="1133">
        <v>611311</v>
      </c>
      <c r="H23" s="1133">
        <v>3424648</v>
      </c>
      <c r="I23" s="1133">
        <v>266447</v>
      </c>
      <c r="J23" s="1133">
        <v>84191</v>
      </c>
      <c r="K23" s="1133">
        <v>15645</v>
      </c>
      <c r="L23" s="1133">
        <v>38012</v>
      </c>
      <c r="M23" s="1133">
        <v>96081</v>
      </c>
      <c r="N23" s="1133">
        <v>4348736</v>
      </c>
      <c r="O23" s="1133">
        <v>7589</v>
      </c>
      <c r="P23" s="1133">
        <v>66360</v>
      </c>
      <c r="Q23" s="1133">
        <v>218095</v>
      </c>
      <c r="R23" s="1133">
        <v>862880</v>
      </c>
      <c r="S23" s="1133" t="s">
        <v>847</v>
      </c>
      <c r="T23" s="933">
        <v>634276</v>
      </c>
      <c r="U23" s="1133">
        <v>426318</v>
      </c>
      <c r="V23" s="1133">
        <v>20104</v>
      </c>
      <c r="W23" s="1133">
        <v>550470</v>
      </c>
      <c r="X23" s="1133">
        <v>263281</v>
      </c>
      <c r="Y23" s="1133">
        <v>1120379</v>
      </c>
      <c r="Z23" s="1133">
        <v>1938100</v>
      </c>
      <c r="AA23" s="1133">
        <v>221136</v>
      </c>
      <c r="AB23" s="1133">
        <v>1662149</v>
      </c>
      <c r="AC23" s="1133">
        <v>2092557</v>
      </c>
      <c r="AD23" s="1133">
        <v>1264655</v>
      </c>
      <c r="AE23" s="1133">
        <v>63690</v>
      </c>
      <c r="AF23" s="1133">
        <v>666626</v>
      </c>
      <c r="AG23" s="1133">
        <v>1758112</v>
      </c>
      <c r="AH23" s="1133">
        <v>1768329</v>
      </c>
      <c r="AI23" s="1133">
        <v>582633</v>
      </c>
      <c r="AJ23" s="1133">
        <v>2298819</v>
      </c>
      <c r="AK23" s="1133">
        <v>34061</v>
      </c>
      <c r="AL23" s="1133">
        <v>1357534</v>
      </c>
      <c r="AM23" s="1133" t="s">
        <v>847</v>
      </c>
      <c r="AN23" s="1870" t="s">
        <v>847</v>
      </c>
    </row>
    <row r="24" spans="2:40" s="1829" customFormat="1" ht="13.5" customHeight="1">
      <c r="B24" s="1847" t="s">
        <v>780</v>
      </c>
      <c r="C24" s="1851">
        <v>12327529</v>
      </c>
      <c r="D24" s="1133">
        <v>12001353</v>
      </c>
      <c r="E24" s="1133">
        <v>326176</v>
      </c>
      <c r="F24" s="1133" t="s">
        <v>847</v>
      </c>
      <c r="G24" s="1133">
        <v>326176</v>
      </c>
      <c r="H24" s="1133">
        <v>2505678</v>
      </c>
      <c r="I24" s="1133">
        <v>231278</v>
      </c>
      <c r="J24" s="1133">
        <v>60720</v>
      </c>
      <c r="K24" s="1133" t="s">
        <v>847</v>
      </c>
      <c r="L24" s="1133">
        <v>818</v>
      </c>
      <c r="M24" s="1133">
        <v>87443</v>
      </c>
      <c r="N24" s="1133">
        <v>4515643</v>
      </c>
      <c r="O24" s="1133">
        <v>5447</v>
      </c>
      <c r="P24" s="1133">
        <v>62661</v>
      </c>
      <c r="Q24" s="1133">
        <v>396291</v>
      </c>
      <c r="R24" s="1133">
        <v>845243</v>
      </c>
      <c r="S24" s="1133">
        <v>1364</v>
      </c>
      <c r="T24" s="913">
        <v>605694</v>
      </c>
      <c r="U24" s="1133">
        <v>89920</v>
      </c>
      <c r="V24" s="1133">
        <v>6568</v>
      </c>
      <c r="W24" s="1133">
        <v>288325</v>
      </c>
      <c r="X24" s="1133">
        <v>262958</v>
      </c>
      <c r="Y24" s="1133">
        <v>292378</v>
      </c>
      <c r="Z24" s="1133">
        <v>2069100</v>
      </c>
      <c r="AA24" s="1133">
        <v>207835</v>
      </c>
      <c r="AB24" s="1133">
        <v>1857510</v>
      </c>
      <c r="AC24" s="1133">
        <v>1796886</v>
      </c>
      <c r="AD24" s="1133">
        <v>812273</v>
      </c>
      <c r="AE24" s="1133">
        <v>134906</v>
      </c>
      <c r="AF24" s="1133">
        <v>1076751</v>
      </c>
      <c r="AG24" s="1133">
        <v>416436</v>
      </c>
      <c r="AH24" s="1133">
        <v>1631272</v>
      </c>
      <c r="AI24" s="1133">
        <v>371245</v>
      </c>
      <c r="AJ24" s="1133">
        <v>2537310</v>
      </c>
      <c r="AK24" s="1133">
        <v>34577</v>
      </c>
      <c r="AL24" s="1133">
        <v>1089506</v>
      </c>
      <c r="AM24" s="1133">
        <v>34846</v>
      </c>
      <c r="AN24" s="1870" t="s">
        <v>847</v>
      </c>
    </row>
    <row r="25" spans="2:40" s="1829" customFormat="1" ht="13.5" customHeight="1">
      <c r="B25" s="1847"/>
      <c r="C25" s="1851"/>
      <c r="D25" s="1133"/>
      <c r="E25" s="1133"/>
      <c r="F25" s="1133"/>
      <c r="G25" s="1133"/>
      <c r="H25" s="1133"/>
      <c r="I25" s="1133"/>
      <c r="J25" s="1133"/>
      <c r="K25" s="1133"/>
      <c r="L25" s="1133"/>
      <c r="M25" s="1133"/>
      <c r="N25" s="1133"/>
      <c r="O25" s="1133"/>
      <c r="P25" s="1133"/>
      <c r="Q25" s="1133"/>
      <c r="R25" s="91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870"/>
    </row>
    <row r="26" spans="2:40" s="1829" customFormat="1" ht="12.75" customHeight="1">
      <c r="B26" s="1847" t="s">
        <v>781</v>
      </c>
      <c r="C26" s="1851">
        <v>14204304</v>
      </c>
      <c r="D26" s="1133">
        <v>13911036</v>
      </c>
      <c r="E26" s="1133">
        <v>293268</v>
      </c>
      <c r="F26" s="1133" t="s">
        <v>847</v>
      </c>
      <c r="G26" s="1133">
        <v>293268</v>
      </c>
      <c r="H26" s="1133">
        <v>3258307</v>
      </c>
      <c r="I26" s="1133">
        <v>303212</v>
      </c>
      <c r="J26" s="1133">
        <v>80226</v>
      </c>
      <c r="K26" s="1133" t="s">
        <v>847</v>
      </c>
      <c r="L26" s="1133">
        <v>2800</v>
      </c>
      <c r="M26" s="1133">
        <v>123986</v>
      </c>
      <c r="N26" s="1133">
        <v>4635563</v>
      </c>
      <c r="O26" s="1133">
        <v>6586</v>
      </c>
      <c r="P26" s="1133">
        <v>170278</v>
      </c>
      <c r="Q26" s="1133">
        <v>213770</v>
      </c>
      <c r="R26" s="913">
        <v>989747</v>
      </c>
      <c r="S26" s="1133" t="s">
        <v>847</v>
      </c>
      <c r="T26" s="1133">
        <v>879088</v>
      </c>
      <c r="U26" s="1133">
        <v>57484</v>
      </c>
      <c r="V26" s="1133">
        <v>15374</v>
      </c>
      <c r="W26" s="1133">
        <v>275389</v>
      </c>
      <c r="X26" s="1133">
        <v>184703</v>
      </c>
      <c r="Y26" s="1133">
        <v>1858191</v>
      </c>
      <c r="Z26" s="1133">
        <v>1149600</v>
      </c>
      <c r="AA26" s="1133">
        <v>215999</v>
      </c>
      <c r="AB26" s="1133">
        <v>1863292</v>
      </c>
      <c r="AC26" s="1133">
        <v>1843693</v>
      </c>
      <c r="AD26" s="1133">
        <v>1404893</v>
      </c>
      <c r="AE26" s="1133">
        <v>172992</v>
      </c>
      <c r="AF26" s="1133">
        <v>1514776</v>
      </c>
      <c r="AG26" s="1133">
        <v>442123</v>
      </c>
      <c r="AH26" s="1133">
        <v>2931495</v>
      </c>
      <c r="AI26" s="1133">
        <v>436778</v>
      </c>
      <c r="AJ26" s="1133">
        <v>1615892</v>
      </c>
      <c r="AK26" s="1133" t="s">
        <v>847</v>
      </c>
      <c r="AL26" s="1133">
        <v>1454956</v>
      </c>
      <c r="AM26" s="1133">
        <v>14147</v>
      </c>
      <c r="AN26" s="1870" t="s">
        <v>847</v>
      </c>
    </row>
    <row r="27" spans="2:40" s="1829" customFormat="1" ht="12.75" customHeight="1">
      <c r="B27" s="1847" t="s">
        <v>782</v>
      </c>
      <c r="C27" s="1851">
        <v>17625329</v>
      </c>
      <c r="D27" s="1133">
        <v>17208460</v>
      </c>
      <c r="E27" s="1133">
        <v>416869</v>
      </c>
      <c r="F27" s="1133" t="s">
        <v>847</v>
      </c>
      <c r="G27" s="1133">
        <v>416869</v>
      </c>
      <c r="H27" s="1133">
        <v>7015825</v>
      </c>
      <c r="I27" s="1133">
        <v>428829</v>
      </c>
      <c r="J27" s="1133">
        <v>149202</v>
      </c>
      <c r="K27" s="1133">
        <v>26298</v>
      </c>
      <c r="L27" s="1133">
        <v>40904</v>
      </c>
      <c r="M27" s="1133">
        <v>142805</v>
      </c>
      <c r="N27" s="1133">
        <v>4015290</v>
      </c>
      <c r="O27" s="1133">
        <v>11854</v>
      </c>
      <c r="P27" s="1133">
        <v>79794</v>
      </c>
      <c r="Q27" s="1133">
        <v>230385</v>
      </c>
      <c r="R27" s="913">
        <v>1155473</v>
      </c>
      <c r="S27" s="1133" t="s">
        <v>847</v>
      </c>
      <c r="T27" s="1133">
        <v>730808</v>
      </c>
      <c r="U27" s="1133">
        <v>140405</v>
      </c>
      <c r="V27" s="1133">
        <v>16870</v>
      </c>
      <c r="W27" s="1133">
        <v>1231487</v>
      </c>
      <c r="X27" s="1133">
        <v>328969</v>
      </c>
      <c r="Y27" s="1133">
        <v>502731</v>
      </c>
      <c r="Z27" s="1133">
        <v>1377400</v>
      </c>
      <c r="AA27" s="1133">
        <v>241665</v>
      </c>
      <c r="AB27" s="1133">
        <v>2933527</v>
      </c>
      <c r="AC27" s="1133">
        <v>2354263</v>
      </c>
      <c r="AD27" s="1133">
        <v>934782</v>
      </c>
      <c r="AE27" s="1133">
        <v>19543</v>
      </c>
      <c r="AF27" s="1133">
        <v>935861</v>
      </c>
      <c r="AG27" s="1133">
        <v>589333</v>
      </c>
      <c r="AH27" s="1133">
        <v>2996404</v>
      </c>
      <c r="AI27" s="1133">
        <v>521755</v>
      </c>
      <c r="AJ27" s="1133">
        <v>3522443</v>
      </c>
      <c r="AK27" s="1133">
        <v>5394</v>
      </c>
      <c r="AL27" s="1133">
        <v>2153490</v>
      </c>
      <c r="AM27" s="1133" t="s">
        <v>847</v>
      </c>
      <c r="AN27" s="1870" t="s">
        <v>847</v>
      </c>
    </row>
    <row r="28" spans="2:40" s="1829" customFormat="1" ht="12.75" customHeight="1">
      <c r="B28" s="1847" t="s">
        <v>783</v>
      </c>
      <c r="C28" s="1851">
        <v>14889613</v>
      </c>
      <c r="D28" s="1133">
        <v>14683174</v>
      </c>
      <c r="E28" s="1133">
        <v>206439</v>
      </c>
      <c r="F28" s="1133" t="s">
        <v>847</v>
      </c>
      <c r="G28" s="1133">
        <v>206439</v>
      </c>
      <c r="H28" s="1133">
        <v>4874739</v>
      </c>
      <c r="I28" s="1133">
        <v>400432</v>
      </c>
      <c r="J28" s="1133">
        <v>99708</v>
      </c>
      <c r="K28" s="1133">
        <v>3149</v>
      </c>
      <c r="L28" s="1133">
        <v>5862</v>
      </c>
      <c r="M28" s="1133">
        <v>119224</v>
      </c>
      <c r="N28" s="1133">
        <v>4071613</v>
      </c>
      <c r="O28" s="1133">
        <v>8980</v>
      </c>
      <c r="P28" s="1133">
        <v>86979</v>
      </c>
      <c r="Q28" s="1133">
        <v>219588</v>
      </c>
      <c r="R28" s="913">
        <v>1129356</v>
      </c>
      <c r="S28" s="1133">
        <v>47802</v>
      </c>
      <c r="T28" s="1133">
        <v>1003944</v>
      </c>
      <c r="U28" s="1133">
        <v>158772</v>
      </c>
      <c r="V28" s="1133">
        <v>10409</v>
      </c>
      <c r="W28" s="1133">
        <v>997582</v>
      </c>
      <c r="X28" s="1133">
        <v>231163</v>
      </c>
      <c r="Y28" s="1133">
        <v>424111</v>
      </c>
      <c r="Z28" s="1133">
        <v>996200</v>
      </c>
      <c r="AA28" s="1133">
        <v>217573</v>
      </c>
      <c r="AB28" s="1133">
        <v>1988588</v>
      </c>
      <c r="AC28" s="1133">
        <v>1818218</v>
      </c>
      <c r="AD28" s="1133">
        <v>1198235</v>
      </c>
      <c r="AE28" s="1133">
        <v>12942</v>
      </c>
      <c r="AF28" s="1133">
        <v>1112847</v>
      </c>
      <c r="AG28" s="1133">
        <v>220825</v>
      </c>
      <c r="AH28" s="1133">
        <v>2721755</v>
      </c>
      <c r="AI28" s="1133">
        <v>582649</v>
      </c>
      <c r="AJ28" s="1133">
        <v>2413881</v>
      </c>
      <c r="AK28" s="1133">
        <v>14277</v>
      </c>
      <c r="AL28" s="1133">
        <v>2381384</v>
      </c>
      <c r="AM28" s="1133" t="s">
        <v>847</v>
      </c>
      <c r="AN28" s="1870" t="s">
        <v>847</v>
      </c>
    </row>
    <row r="29" spans="2:40" s="1829" customFormat="1" ht="12.75" customHeight="1">
      <c r="B29" s="1847" t="s">
        <v>784</v>
      </c>
      <c r="C29" s="1851">
        <v>12183939</v>
      </c>
      <c r="D29" s="1133">
        <v>11603250</v>
      </c>
      <c r="E29" s="1133">
        <v>580689</v>
      </c>
      <c r="F29" s="1133">
        <v>26100</v>
      </c>
      <c r="G29" s="1133">
        <v>554589</v>
      </c>
      <c r="H29" s="1133">
        <v>1554655</v>
      </c>
      <c r="I29" s="1133">
        <v>205191</v>
      </c>
      <c r="J29" s="1133">
        <v>34985</v>
      </c>
      <c r="K29" s="1133" t="s">
        <v>847</v>
      </c>
      <c r="L29" s="1133">
        <v>1607</v>
      </c>
      <c r="M29" s="1133">
        <v>97604</v>
      </c>
      <c r="N29" s="1133">
        <v>4916293</v>
      </c>
      <c r="O29" s="1133">
        <v>4108</v>
      </c>
      <c r="P29" s="1133">
        <v>484829</v>
      </c>
      <c r="Q29" s="1133">
        <v>205766</v>
      </c>
      <c r="R29" s="913">
        <v>1062486</v>
      </c>
      <c r="S29" s="1133" t="s">
        <v>847</v>
      </c>
      <c r="T29" s="1133">
        <v>911432</v>
      </c>
      <c r="U29" s="1133">
        <v>148995</v>
      </c>
      <c r="V29" s="1133">
        <v>5462</v>
      </c>
      <c r="W29" s="1133">
        <v>891502</v>
      </c>
      <c r="X29" s="1133">
        <v>482840</v>
      </c>
      <c r="Y29" s="1133">
        <v>318084</v>
      </c>
      <c r="Z29" s="1133">
        <v>858100</v>
      </c>
      <c r="AA29" s="1133">
        <v>174969</v>
      </c>
      <c r="AB29" s="1133">
        <v>1955992</v>
      </c>
      <c r="AC29" s="1133">
        <v>2111521</v>
      </c>
      <c r="AD29" s="1133">
        <v>598621</v>
      </c>
      <c r="AE29" s="1133">
        <v>40466</v>
      </c>
      <c r="AF29" s="1133">
        <v>2225074</v>
      </c>
      <c r="AG29" s="1133">
        <v>214985</v>
      </c>
      <c r="AH29" s="1133">
        <v>999798</v>
      </c>
      <c r="AI29" s="1133">
        <v>394886</v>
      </c>
      <c r="AJ29" s="1133">
        <v>1350450</v>
      </c>
      <c r="AK29" s="1133">
        <v>157452</v>
      </c>
      <c r="AL29" s="1133">
        <v>1379036</v>
      </c>
      <c r="AM29" s="1133" t="s">
        <v>847</v>
      </c>
      <c r="AN29" s="1870" t="s">
        <v>847</v>
      </c>
    </row>
    <row r="30" spans="2:40" s="1829" customFormat="1" ht="12.75" customHeight="1">
      <c r="B30" s="1847" t="s">
        <v>785</v>
      </c>
      <c r="C30" s="1851">
        <v>14775938</v>
      </c>
      <c r="D30" s="1133">
        <v>14273309</v>
      </c>
      <c r="E30" s="1133">
        <v>502629</v>
      </c>
      <c r="F30" s="1133">
        <v>67</v>
      </c>
      <c r="G30" s="1133">
        <v>502562</v>
      </c>
      <c r="H30" s="1133">
        <v>3374127</v>
      </c>
      <c r="I30" s="1133">
        <v>286892</v>
      </c>
      <c r="J30" s="1133">
        <v>79697</v>
      </c>
      <c r="K30" s="1133" t="s">
        <v>847</v>
      </c>
      <c r="L30" s="1133">
        <v>9836</v>
      </c>
      <c r="M30" s="1133">
        <v>113108</v>
      </c>
      <c r="N30" s="1133">
        <v>4841525</v>
      </c>
      <c r="O30" s="1133">
        <v>7229</v>
      </c>
      <c r="P30" s="1133">
        <v>162879</v>
      </c>
      <c r="Q30" s="1133">
        <v>181800</v>
      </c>
      <c r="R30" s="913">
        <v>1032797</v>
      </c>
      <c r="S30" s="1133" t="s">
        <v>847</v>
      </c>
      <c r="T30" s="1133">
        <v>522814</v>
      </c>
      <c r="U30" s="1133">
        <v>63038</v>
      </c>
      <c r="V30" s="1133">
        <v>17895</v>
      </c>
      <c r="W30" s="1133">
        <v>514976</v>
      </c>
      <c r="X30" s="1133">
        <v>214183</v>
      </c>
      <c r="Y30" s="1133">
        <v>365352</v>
      </c>
      <c r="Z30" s="1133">
        <v>2987790</v>
      </c>
      <c r="AA30" s="1133">
        <v>230721</v>
      </c>
      <c r="AB30" s="1133">
        <v>1827041</v>
      </c>
      <c r="AC30" s="1133">
        <v>2076622</v>
      </c>
      <c r="AD30" s="1133">
        <v>935973</v>
      </c>
      <c r="AE30" s="1133">
        <v>48699</v>
      </c>
      <c r="AF30" s="1133">
        <v>597686</v>
      </c>
      <c r="AG30" s="1133">
        <v>2395756</v>
      </c>
      <c r="AH30" s="1133">
        <v>2160731</v>
      </c>
      <c r="AI30" s="1133">
        <v>384894</v>
      </c>
      <c r="AJ30" s="1133">
        <v>1827380</v>
      </c>
      <c r="AK30" s="1133">
        <v>27654</v>
      </c>
      <c r="AL30" s="1133">
        <v>1760152</v>
      </c>
      <c r="AM30" s="1133" t="s">
        <v>847</v>
      </c>
      <c r="AN30" s="1870" t="s">
        <v>847</v>
      </c>
    </row>
    <row r="31" spans="2:40" s="1829" customFormat="1" ht="12.75" customHeight="1">
      <c r="B31" s="1847"/>
      <c r="C31" s="1851"/>
      <c r="D31" s="1133"/>
      <c r="E31" s="1133"/>
      <c r="F31" s="1133"/>
      <c r="G31" s="1133"/>
      <c r="H31" s="1133"/>
      <c r="I31" s="1133"/>
      <c r="J31" s="1133"/>
      <c r="K31" s="1133"/>
      <c r="L31" s="1133"/>
      <c r="M31" s="1133"/>
      <c r="N31" s="1133"/>
      <c r="O31" s="1133"/>
      <c r="P31" s="1133"/>
      <c r="Q31" s="1133"/>
      <c r="R31" s="913"/>
      <c r="S31" s="1133"/>
      <c r="T31" s="1133"/>
      <c r="U31" s="1133"/>
      <c r="V31" s="1133"/>
      <c r="W31" s="1133"/>
      <c r="X31" s="1133"/>
      <c r="Y31" s="1133"/>
      <c r="Z31" s="1133"/>
      <c r="AA31" s="1133"/>
      <c r="AB31" s="1133"/>
      <c r="AC31" s="1133"/>
      <c r="AD31" s="1133"/>
      <c r="AE31" s="1133"/>
      <c r="AF31" s="1133"/>
      <c r="AG31" s="1133"/>
      <c r="AH31" s="1133"/>
      <c r="AI31" s="1133"/>
      <c r="AJ31" s="1133"/>
      <c r="AK31" s="1133"/>
      <c r="AL31" s="1133"/>
      <c r="AM31" s="1133"/>
      <c r="AN31" s="1870"/>
    </row>
    <row r="32" spans="2:40" s="1829" customFormat="1" ht="12.75" customHeight="1">
      <c r="B32" s="1847" t="s">
        <v>786</v>
      </c>
      <c r="C32" s="1851">
        <v>4768129</v>
      </c>
      <c r="D32" s="1133">
        <v>4617755</v>
      </c>
      <c r="E32" s="1133">
        <v>150374</v>
      </c>
      <c r="F32" s="1133">
        <v>37100</v>
      </c>
      <c r="G32" s="1133">
        <v>113274</v>
      </c>
      <c r="H32" s="1133">
        <v>965691</v>
      </c>
      <c r="I32" s="1133">
        <v>111449</v>
      </c>
      <c r="J32" s="1133">
        <v>30146</v>
      </c>
      <c r="K32" s="1133" t="s">
        <v>847</v>
      </c>
      <c r="L32" s="1133" t="s">
        <v>847</v>
      </c>
      <c r="M32" s="1133">
        <v>48230</v>
      </c>
      <c r="N32" s="1133">
        <v>2101403</v>
      </c>
      <c r="O32" s="1133">
        <v>2521</v>
      </c>
      <c r="P32" s="1133">
        <v>1231</v>
      </c>
      <c r="Q32" s="1133">
        <v>96389</v>
      </c>
      <c r="R32" s="913">
        <v>215925</v>
      </c>
      <c r="S32" s="1133" t="s">
        <v>847</v>
      </c>
      <c r="T32" s="1133">
        <v>283469</v>
      </c>
      <c r="U32" s="1133">
        <v>79631</v>
      </c>
      <c r="V32" s="1133">
        <v>9943</v>
      </c>
      <c r="W32" s="1133">
        <v>161526</v>
      </c>
      <c r="X32" s="1133">
        <v>138606</v>
      </c>
      <c r="Y32" s="1133">
        <v>90569</v>
      </c>
      <c r="Z32" s="1133">
        <v>431400</v>
      </c>
      <c r="AA32" s="1133">
        <v>108208</v>
      </c>
      <c r="AB32" s="1133">
        <v>876336</v>
      </c>
      <c r="AC32" s="1133">
        <v>524215</v>
      </c>
      <c r="AD32" s="1133">
        <v>344931</v>
      </c>
      <c r="AE32" s="1133">
        <v>654</v>
      </c>
      <c r="AF32" s="1133">
        <v>394695</v>
      </c>
      <c r="AG32" s="1133">
        <v>78930</v>
      </c>
      <c r="AH32" s="1133">
        <v>852927</v>
      </c>
      <c r="AI32" s="1133">
        <v>80798</v>
      </c>
      <c r="AJ32" s="1133">
        <v>844833</v>
      </c>
      <c r="AK32" s="1133">
        <v>26459</v>
      </c>
      <c r="AL32" s="1133">
        <v>484769</v>
      </c>
      <c r="AM32" s="1133" t="s">
        <v>847</v>
      </c>
      <c r="AN32" s="1870" t="s">
        <v>847</v>
      </c>
    </row>
    <row r="33" spans="2:40" s="1829" customFormat="1" ht="12.75" customHeight="1">
      <c r="B33" s="1847" t="s">
        <v>787</v>
      </c>
      <c r="C33" s="1851">
        <v>4034944</v>
      </c>
      <c r="D33" s="1133">
        <v>3888658</v>
      </c>
      <c r="E33" s="1133">
        <v>146286</v>
      </c>
      <c r="F33" s="1133" t="s">
        <v>847</v>
      </c>
      <c r="G33" s="1133">
        <v>146286</v>
      </c>
      <c r="H33" s="1133">
        <v>829391</v>
      </c>
      <c r="I33" s="1133">
        <v>76340</v>
      </c>
      <c r="J33" s="1133">
        <v>24639</v>
      </c>
      <c r="K33" s="1133" t="s">
        <v>847</v>
      </c>
      <c r="L33" s="1133" t="s">
        <v>847</v>
      </c>
      <c r="M33" s="1133">
        <v>31088</v>
      </c>
      <c r="N33" s="1133">
        <v>1570507</v>
      </c>
      <c r="O33" s="1133">
        <v>1446</v>
      </c>
      <c r="P33" s="1133">
        <v>980</v>
      </c>
      <c r="Q33" s="1133">
        <v>57570</v>
      </c>
      <c r="R33" s="913">
        <v>140517</v>
      </c>
      <c r="S33" s="1133" t="s">
        <v>847</v>
      </c>
      <c r="T33" s="1133">
        <v>179413</v>
      </c>
      <c r="U33" s="1133">
        <v>58303</v>
      </c>
      <c r="V33" s="1133">
        <v>6126</v>
      </c>
      <c r="W33" s="1133">
        <v>264567</v>
      </c>
      <c r="X33" s="1133">
        <v>122884</v>
      </c>
      <c r="Y33" s="1133">
        <v>48873</v>
      </c>
      <c r="Z33" s="1133">
        <v>622300</v>
      </c>
      <c r="AA33" s="1133">
        <v>100660</v>
      </c>
      <c r="AB33" s="1133">
        <v>1270620</v>
      </c>
      <c r="AC33" s="1133">
        <v>475602</v>
      </c>
      <c r="AD33" s="1133">
        <v>244677</v>
      </c>
      <c r="AE33" s="1133">
        <v>12680</v>
      </c>
      <c r="AF33" s="1133">
        <v>297110</v>
      </c>
      <c r="AG33" s="1133">
        <v>28322</v>
      </c>
      <c r="AH33" s="1133">
        <v>459963</v>
      </c>
      <c r="AI33" s="1133">
        <v>53393</v>
      </c>
      <c r="AJ33" s="1133">
        <v>586559</v>
      </c>
      <c r="AK33" s="1133" t="s">
        <v>847</v>
      </c>
      <c r="AL33" s="1133">
        <v>359072</v>
      </c>
      <c r="AM33" s="1133" t="s">
        <v>847</v>
      </c>
      <c r="AN33" s="1870" t="s">
        <v>847</v>
      </c>
    </row>
    <row r="34" spans="2:40" s="1829" customFormat="1" ht="12.75" customHeight="1">
      <c r="B34" s="1847" t="s">
        <v>788</v>
      </c>
      <c r="C34" s="1851">
        <v>6703674</v>
      </c>
      <c r="D34" s="1133">
        <v>6599257</v>
      </c>
      <c r="E34" s="1133">
        <v>104417</v>
      </c>
      <c r="F34" s="1133">
        <v>2235</v>
      </c>
      <c r="G34" s="1133">
        <v>102182</v>
      </c>
      <c r="H34" s="1133">
        <v>1813040</v>
      </c>
      <c r="I34" s="1133">
        <v>152897</v>
      </c>
      <c r="J34" s="1133">
        <v>47910</v>
      </c>
      <c r="K34" s="1133">
        <v>6098</v>
      </c>
      <c r="L34" s="1133">
        <v>441</v>
      </c>
      <c r="M34" s="1133">
        <v>53692</v>
      </c>
      <c r="N34" s="1133">
        <v>2732922</v>
      </c>
      <c r="O34" s="1133">
        <v>2316</v>
      </c>
      <c r="P34" s="1133">
        <v>81750</v>
      </c>
      <c r="Q34" s="1133">
        <v>110745</v>
      </c>
      <c r="R34" s="913">
        <v>467506</v>
      </c>
      <c r="S34" s="1133" t="s">
        <v>847</v>
      </c>
      <c r="T34" s="1133">
        <v>247611</v>
      </c>
      <c r="U34" s="1133">
        <v>52262</v>
      </c>
      <c r="V34" s="1133">
        <v>10350</v>
      </c>
      <c r="W34" s="1133">
        <v>139731</v>
      </c>
      <c r="X34" s="1133">
        <v>46611</v>
      </c>
      <c r="Y34" s="1133">
        <v>124592</v>
      </c>
      <c r="Z34" s="1133">
        <v>613200</v>
      </c>
      <c r="AA34" s="1133">
        <v>132011</v>
      </c>
      <c r="AB34" s="1133">
        <v>982454</v>
      </c>
      <c r="AC34" s="1133">
        <v>628184</v>
      </c>
      <c r="AD34" s="1133">
        <v>459960</v>
      </c>
      <c r="AE34" s="1133">
        <v>18329</v>
      </c>
      <c r="AF34" s="1133">
        <v>346104</v>
      </c>
      <c r="AG34" s="1133">
        <v>167318</v>
      </c>
      <c r="AH34" s="1133">
        <v>1085914</v>
      </c>
      <c r="AI34" s="1133">
        <v>295541</v>
      </c>
      <c r="AJ34" s="1133">
        <v>1904034</v>
      </c>
      <c r="AK34" s="1133" t="s">
        <v>847</v>
      </c>
      <c r="AL34" s="1133">
        <v>578913</v>
      </c>
      <c r="AM34" s="1133">
        <v>495</v>
      </c>
      <c r="AN34" s="1870" t="s">
        <v>847</v>
      </c>
    </row>
    <row r="35" spans="2:40" s="1829" customFormat="1" ht="12.75" customHeight="1">
      <c r="B35" s="1847" t="s">
        <v>789</v>
      </c>
      <c r="C35" s="1851">
        <v>5525110</v>
      </c>
      <c r="D35" s="1133">
        <v>5402795</v>
      </c>
      <c r="E35" s="1133">
        <v>122315</v>
      </c>
      <c r="F35" s="1133">
        <v>10075</v>
      </c>
      <c r="G35" s="1133">
        <v>112240</v>
      </c>
      <c r="H35" s="1133">
        <v>1126521</v>
      </c>
      <c r="I35" s="1133">
        <v>96097</v>
      </c>
      <c r="J35" s="1133">
        <v>15868</v>
      </c>
      <c r="K35" s="1133" t="s">
        <v>847</v>
      </c>
      <c r="L35" s="1133">
        <v>661</v>
      </c>
      <c r="M35" s="1133">
        <v>53009</v>
      </c>
      <c r="N35" s="1133">
        <v>2307153</v>
      </c>
      <c r="O35" s="1133">
        <v>1901</v>
      </c>
      <c r="P35" s="1133">
        <v>19628</v>
      </c>
      <c r="Q35" s="1133">
        <v>100751</v>
      </c>
      <c r="R35" s="913">
        <v>206075</v>
      </c>
      <c r="S35" s="1133" t="s">
        <v>847</v>
      </c>
      <c r="T35" s="1133">
        <v>483406</v>
      </c>
      <c r="U35" s="1133">
        <v>37120</v>
      </c>
      <c r="V35" s="1133">
        <v>49910</v>
      </c>
      <c r="W35" s="1133">
        <v>197730</v>
      </c>
      <c r="X35" s="1133">
        <v>46570</v>
      </c>
      <c r="Y35" s="1133">
        <v>116410</v>
      </c>
      <c r="Z35" s="1133">
        <v>666300</v>
      </c>
      <c r="AA35" s="1133">
        <v>96408</v>
      </c>
      <c r="AB35" s="1133">
        <v>1186805</v>
      </c>
      <c r="AC35" s="1133">
        <v>502300</v>
      </c>
      <c r="AD35" s="1133">
        <v>743709</v>
      </c>
      <c r="AE35" s="1133">
        <v>47618</v>
      </c>
      <c r="AF35" s="1133">
        <v>534594</v>
      </c>
      <c r="AG35" s="1133">
        <v>112599</v>
      </c>
      <c r="AH35" s="1133">
        <v>515407</v>
      </c>
      <c r="AI35" s="1133">
        <v>174843</v>
      </c>
      <c r="AJ35" s="1133">
        <v>741250</v>
      </c>
      <c r="AK35" s="1133">
        <v>67075</v>
      </c>
      <c r="AL35" s="1133">
        <v>680187</v>
      </c>
      <c r="AM35" s="1133" t="s">
        <v>847</v>
      </c>
      <c r="AN35" s="1870" t="s">
        <v>847</v>
      </c>
    </row>
    <row r="36" spans="2:40" s="1829" customFormat="1" ht="12.75" customHeight="1">
      <c r="B36" s="1847" t="s">
        <v>790</v>
      </c>
      <c r="C36" s="1851">
        <v>5525305</v>
      </c>
      <c r="D36" s="1133">
        <v>5402063</v>
      </c>
      <c r="E36" s="1133">
        <v>123242</v>
      </c>
      <c r="F36" s="1133">
        <v>4300</v>
      </c>
      <c r="G36" s="1133">
        <v>118942</v>
      </c>
      <c r="H36" s="1133">
        <v>602853</v>
      </c>
      <c r="I36" s="1133">
        <v>90480</v>
      </c>
      <c r="J36" s="1133">
        <v>14734</v>
      </c>
      <c r="K36" s="1133" t="s">
        <v>847</v>
      </c>
      <c r="L36" s="1133" t="s">
        <v>847</v>
      </c>
      <c r="M36" s="1133">
        <v>44273</v>
      </c>
      <c r="N36" s="1133">
        <v>2580191</v>
      </c>
      <c r="O36" s="1133">
        <v>1317</v>
      </c>
      <c r="P36" s="1133">
        <v>20831</v>
      </c>
      <c r="Q36" s="1133">
        <v>250766</v>
      </c>
      <c r="R36" s="913">
        <v>183641</v>
      </c>
      <c r="S36" s="1133" t="s">
        <v>847</v>
      </c>
      <c r="T36" s="1133">
        <v>448470</v>
      </c>
      <c r="U36" s="1133">
        <v>64234</v>
      </c>
      <c r="V36" s="1133">
        <v>121257</v>
      </c>
      <c r="W36" s="1133">
        <v>140345</v>
      </c>
      <c r="X36" s="1133">
        <v>145288</v>
      </c>
      <c r="Y36" s="1133">
        <v>322825</v>
      </c>
      <c r="Z36" s="1133">
        <v>493800</v>
      </c>
      <c r="AA36" s="1133">
        <v>111530</v>
      </c>
      <c r="AB36" s="1133">
        <v>979766</v>
      </c>
      <c r="AC36" s="1133">
        <v>528092</v>
      </c>
      <c r="AD36" s="1133">
        <v>484911</v>
      </c>
      <c r="AE36" s="1133">
        <v>4351</v>
      </c>
      <c r="AF36" s="1133">
        <v>522518</v>
      </c>
      <c r="AG36" s="1133">
        <v>547106</v>
      </c>
      <c r="AH36" s="1133">
        <v>704201</v>
      </c>
      <c r="AI36" s="1133">
        <v>218815</v>
      </c>
      <c r="AJ36" s="1133">
        <v>532586</v>
      </c>
      <c r="AK36" s="1133">
        <v>67814</v>
      </c>
      <c r="AL36" s="1133">
        <v>700373</v>
      </c>
      <c r="AM36" s="1133" t="s">
        <v>847</v>
      </c>
      <c r="AN36" s="1870" t="s">
        <v>847</v>
      </c>
    </row>
    <row r="37" spans="2:40" s="1829" customFormat="1" ht="12.75" customHeight="1">
      <c r="B37" s="1847" t="s">
        <v>791</v>
      </c>
      <c r="C37" s="1851">
        <v>5360365</v>
      </c>
      <c r="D37" s="1133">
        <v>5268467</v>
      </c>
      <c r="E37" s="1133">
        <v>91898</v>
      </c>
      <c r="F37" s="1133" t="s">
        <v>847</v>
      </c>
      <c r="G37" s="1133">
        <v>91898</v>
      </c>
      <c r="H37" s="1133">
        <v>700687</v>
      </c>
      <c r="I37" s="1133">
        <v>94383</v>
      </c>
      <c r="J37" s="1133">
        <v>19720</v>
      </c>
      <c r="K37" s="1133" t="s">
        <v>847</v>
      </c>
      <c r="L37" s="1133" t="s">
        <v>847</v>
      </c>
      <c r="M37" s="1133">
        <v>44822</v>
      </c>
      <c r="N37" s="1133">
        <v>2538374</v>
      </c>
      <c r="O37" s="1133">
        <v>1358</v>
      </c>
      <c r="P37" s="1133">
        <v>2252</v>
      </c>
      <c r="Q37" s="1133">
        <v>63671</v>
      </c>
      <c r="R37" s="913">
        <v>326188</v>
      </c>
      <c r="S37" s="1133" t="s">
        <v>847</v>
      </c>
      <c r="T37" s="1133">
        <v>340563</v>
      </c>
      <c r="U37" s="1133">
        <v>44672</v>
      </c>
      <c r="V37" s="1133">
        <v>4663</v>
      </c>
      <c r="W37" s="1133">
        <v>288582</v>
      </c>
      <c r="X37" s="1133">
        <v>106456</v>
      </c>
      <c r="Y37" s="1133">
        <v>82974</v>
      </c>
      <c r="Z37" s="1133">
        <v>701000</v>
      </c>
      <c r="AA37" s="1133">
        <v>124472</v>
      </c>
      <c r="AB37" s="1133">
        <v>1048662</v>
      </c>
      <c r="AC37" s="1133">
        <v>492156</v>
      </c>
      <c r="AD37" s="1133">
        <v>349444</v>
      </c>
      <c r="AE37" s="1133">
        <v>3878</v>
      </c>
      <c r="AF37" s="1133">
        <v>607313</v>
      </c>
      <c r="AG37" s="1133">
        <v>286343</v>
      </c>
      <c r="AH37" s="1133">
        <v>883475</v>
      </c>
      <c r="AI37" s="1133">
        <v>201196</v>
      </c>
      <c r="AJ37" s="1133">
        <v>688529</v>
      </c>
      <c r="AK37" s="1133">
        <v>24052</v>
      </c>
      <c r="AL37" s="1133">
        <v>558947</v>
      </c>
      <c r="AM37" s="1133" t="s">
        <v>847</v>
      </c>
      <c r="AN37" s="1870" t="s">
        <v>847</v>
      </c>
    </row>
    <row r="38" spans="2:40" s="1829" customFormat="1" ht="12.75" customHeight="1">
      <c r="B38" s="1847" t="s">
        <v>792</v>
      </c>
      <c r="C38" s="1851">
        <v>5364734</v>
      </c>
      <c r="D38" s="1133">
        <v>5217579</v>
      </c>
      <c r="E38" s="1133">
        <v>147155</v>
      </c>
      <c r="F38" s="1133">
        <v>3623</v>
      </c>
      <c r="G38" s="1133">
        <v>143532</v>
      </c>
      <c r="H38" s="1133">
        <v>628213</v>
      </c>
      <c r="I38" s="1133">
        <v>80781</v>
      </c>
      <c r="J38" s="1133">
        <v>17399</v>
      </c>
      <c r="K38" s="1133" t="s">
        <v>847</v>
      </c>
      <c r="L38" s="1133" t="s">
        <v>847</v>
      </c>
      <c r="M38" s="1133">
        <v>36666</v>
      </c>
      <c r="N38" s="1133">
        <v>2352477</v>
      </c>
      <c r="O38" s="1133">
        <v>909</v>
      </c>
      <c r="P38" s="1133">
        <v>99935</v>
      </c>
      <c r="Q38" s="1133">
        <v>80967</v>
      </c>
      <c r="R38" s="913">
        <v>682681</v>
      </c>
      <c r="S38" s="1133" t="s">
        <v>847</v>
      </c>
      <c r="T38" s="1133">
        <v>196909</v>
      </c>
      <c r="U38" s="1133">
        <v>38470</v>
      </c>
      <c r="V38" s="1133">
        <v>6795</v>
      </c>
      <c r="W38" s="1133">
        <v>43612</v>
      </c>
      <c r="X38" s="1133">
        <v>77554</v>
      </c>
      <c r="Y38" s="1133">
        <v>139366</v>
      </c>
      <c r="Z38" s="1133">
        <v>882000</v>
      </c>
      <c r="AA38" s="1133">
        <v>101774</v>
      </c>
      <c r="AB38" s="1133">
        <v>940656</v>
      </c>
      <c r="AC38" s="1133">
        <v>539768</v>
      </c>
      <c r="AD38" s="1133">
        <v>222676</v>
      </c>
      <c r="AE38" s="1133">
        <v>1145</v>
      </c>
      <c r="AF38" s="1133">
        <v>392629</v>
      </c>
      <c r="AG38" s="1133">
        <v>34594</v>
      </c>
      <c r="AH38" s="1133">
        <v>1225740</v>
      </c>
      <c r="AI38" s="1133">
        <v>156937</v>
      </c>
      <c r="AJ38" s="1133">
        <v>1003496</v>
      </c>
      <c r="AK38" s="1133">
        <v>6365</v>
      </c>
      <c r="AL38" s="1133">
        <v>591799</v>
      </c>
      <c r="AM38" s="1133" t="s">
        <v>847</v>
      </c>
      <c r="AN38" s="1870" t="s">
        <v>847</v>
      </c>
    </row>
    <row r="39" spans="2:40" s="1829" customFormat="1" ht="12.75" customHeight="1">
      <c r="B39" s="1847"/>
      <c r="C39" s="1851"/>
      <c r="D39" s="1133"/>
      <c r="E39" s="1133"/>
      <c r="F39" s="1133"/>
      <c r="G39" s="1133"/>
      <c r="H39" s="1133"/>
      <c r="I39" s="1133"/>
      <c r="J39" s="1133"/>
      <c r="K39" s="1133"/>
      <c r="L39" s="1133"/>
      <c r="M39" s="1133"/>
      <c r="N39" s="1133"/>
      <c r="O39" s="1133"/>
      <c r="P39" s="1133"/>
      <c r="Q39" s="1133"/>
      <c r="R39" s="913"/>
      <c r="S39" s="1133"/>
      <c r="T39" s="1133"/>
      <c r="U39" s="1133"/>
      <c r="V39" s="1133"/>
      <c r="W39" s="1133"/>
      <c r="X39" s="1133"/>
      <c r="Y39" s="1133"/>
      <c r="Z39" s="1133"/>
      <c r="AA39" s="1133"/>
      <c r="AB39" s="1133"/>
      <c r="AC39" s="1133"/>
      <c r="AD39" s="1133"/>
      <c r="AE39" s="1133"/>
      <c r="AF39" s="1133"/>
      <c r="AG39" s="1133"/>
      <c r="AH39" s="1133"/>
      <c r="AI39" s="1133"/>
      <c r="AJ39" s="1133"/>
      <c r="AK39" s="1133"/>
      <c r="AL39" s="1133"/>
      <c r="AM39" s="1133"/>
      <c r="AN39" s="1870"/>
    </row>
    <row r="40" spans="2:40" s="1829" customFormat="1" ht="12.75" customHeight="1">
      <c r="B40" s="1847" t="s">
        <v>793</v>
      </c>
      <c r="C40" s="1851">
        <v>4408539</v>
      </c>
      <c r="D40" s="1133">
        <v>4279642</v>
      </c>
      <c r="E40" s="1133">
        <v>128897</v>
      </c>
      <c r="F40" s="1133" t="s">
        <v>847</v>
      </c>
      <c r="G40" s="1133">
        <v>128897</v>
      </c>
      <c r="H40" s="1133">
        <v>428476</v>
      </c>
      <c r="I40" s="1133">
        <v>80639</v>
      </c>
      <c r="J40" s="1133">
        <v>11079</v>
      </c>
      <c r="K40" s="1133" t="s">
        <v>847</v>
      </c>
      <c r="L40" s="1133" t="s">
        <v>847</v>
      </c>
      <c r="M40" s="1133">
        <v>41549</v>
      </c>
      <c r="N40" s="1133">
        <v>2137787</v>
      </c>
      <c r="O40" s="1133">
        <v>1224</v>
      </c>
      <c r="P40" s="1133">
        <v>3223</v>
      </c>
      <c r="Q40" s="1133">
        <v>92677</v>
      </c>
      <c r="R40" s="913">
        <v>136043</v>
      </c>
      <c r="S40" s="1133" t="s">
        <v>847</v>
      </c>
      <c r="T40" s="1133">
        <v>235441</v>
      </c>
      <c r="U40" s="1133">
        <v>27593</v>
      </c>
      <c r="V40" s="1133">
        <v>2888</v>
      </c>
      <c r="W40" s="1133">
        <v>494032</v>
      </c>
      <c r="X40" s="1133">
        <v>130306</v>
      </c>
      <c r="Y40" s="1133">
        <v>86582</v>
      </c>
      <c r="Z40" s="1133">
        <v>499000</v>
      </c>
      <c r="AA40" s="1133">
        <v>95062</v>
      </c>
      <c r="AB40" s="1133">
        <v>757091</v>
      </c>
      <c r="AC40" s="1133">
        <v>395707</v>
      </c>
      <c r="AD40" s="1133">
        <v>435430</v>
      </c>
      <c r="AE40" s="1133">
        <v>3079</v>
      </c>
      <c r="AF40" s="1133">
        <v>373080</v>
      </c>
      <c r="AG40" s="1133">
        <v>347430</v>
      </c>
      <c r="AH40" s="1133">
        <v>389347</v>
      </c>
      <c r="AI40" s="1133">
        <v>121597</v>
      </c>
      <c r="AJ40" s="1133">
        <v>675193</v>
      </c>
      <c r="AK40" s="1133">
        <v>41278</v>
      </c>
      <c r="AL40" s="1133">
        <v>645348</v>
      </c>
      <c r="AM40" s="1133" t="s">
        <v>847</v>
      </c>
      <c r="AN40" s="1870" t="s">
        <v>847</v>
      </c>
    </row>
    <row r="41" spans="2:40" s="1829" customFormat="1" ht="12.75" customHeight="1">
      <c r="B41" s="1847" t="s">
        <v>794</v>
      </c>
      <c r="C41" s="1851">
        <v>5847822</v>
      </c>
      <c r="D41" s="1133">
        <v>5709722</v>
      </c>
      <c r="E41" s="1133">
        <v>138100</v>
      </c>
      <c r="F41" s="1133">
        <v>11488</v>
      </c>
      <c r="G41" s="1133">
        <v>126612</v>
      </c>
      <c r="H41" s="1133">
        <v>835663</v>
      </c>
      <c r="I41" s="1133">
        <v>103949</v>
      </c>
      <c r="J41" s="1133">
        <v>19224</v>
      </c>
      <c r="K41" s="1133" t="s">
        <v>847</v>
      </c>
      <c r="L41" s="1133">
        <v>5202</v>
      </c>
      <c r="M41" s="1133">
        <v>46293</v>
      </c>
      <c r="N41" s="1133">
        <v>2809364</v>
      </c>
      <c r="O41" s="1133">
        <v>1471</v>
      </c>
      <c r="P41" s="1133">
        <v>4532</v>
      </c>
      <c r="Q41" s="1133">
        <v>132840</v>
      </c>
      <c r="R41" s="913">
        <v>469300</v>
      </c>
      <c r="S41" s="1133" t="s">
        <v>847</v>
      </c>
      <c r="T41" s="1133">
        <v>191840</v>
      </c>
      <c r="U41" s="1133">
        <v>151922</v>
      </c>
      <c r="V41" s="1133">
        <v>15345</v>
      </c>
      <c r="W41" s="1133" t="s">
        <v>847</v>
      </c>
      <c r="X41" s="1133">
        <v>167366</v>
      </c>
      <c r="Y41" s="1133">
        <v>116911</v>
      </c>
      <c r="Z41" s="1133">
        <v>776600</v>
      </c>
      <c r="AA41" s="1133">
        <v>94836</v>
      </c>
      <c r="AB41" s="1133">
        <v>880722</v>
      </c>
      <c r="AC41" s="1133">
        <v>1126334</v>
      </c>
      <c r="AD41" s="1133">
        <v>423385</v>
      </c>
      <c r="AE41" s="1133">
        <v>4064</v>
      </c>
      <c r="AF41" s="1133">
        <v>530454</v>
      </c>
      <c r="AG41" s="1133">
        <v>188923</v>
      </c>
      <c r="AH41" s="1133">
        <v>830697</v>
      </c>
      <c r="AI41" s="1133">
        <v>189903</v>
      </c>
      <c r="AJ41" s="1133">
        <v>826309</v>
      </c>
      <c r="AK41" s="1133">
        <v>21607</v>
      </c>
      <c r="AL41" s="1133">
        <v>592488</v>
      </c>
      <c r="AM41" s="1133" t="s">
        <v>847</v>
      </c>
      <c r="AN41" s="1870" t="s">
        <v>847</v>
      </c>
    </row>
    <row r="42" spans="2:40" s="1829" customFormat="1" ht="12.75" customHeight="1">
      <c r="B42" s="1847" t="s">
        <v>795</v>
      </c>
      <c r="C42" s="1851">
        <v>4317327</v>
      </c>
      <c r="D42" s="1133">
        <v>4232811</v>
      </c>
      <c r="E42" s="1133">
        <v>84516</v>
      </c>
      <c r="F42" s="1133" t="s">
        <v>847</v>
      </c>
      <c r="G42" s="1133">
        <v>84516</v>
      </c>
      <c r="H42" s="1133">
        <v>409956</v>
      </c>
      <c r="I42" s="1133">
        <v>62013</v>
      </c>
      <c r="J42" s="1133">
        <v>12347</v>
      </c>
      <c r="K42" s="1133" t="s">
        <v>847</v>
      </c>
      <c r="L42" s="1133" t="s">
        <v>847</v>
      </c>
      <c r="M42" s="1133">
        <v>29122</v>
      </c>
      <c r="N42" s="1133">
        <v>1945026</v>
      </c>
      <c r="O42" s="1133">
        <v>1101</v>
      </c>
      <c r="P42" s="1133">
        <v>33297</v>
      </c>
      <c r="Q42" s="1133">
        <v>73999</v>
      </c>
      <c r="R42" s="913">
        <v>152104</v>
      </c>
      <c r="S42" s="1133" t="s">
        <v>847</v>
      </c>
      <c r="T42" s="1133">
        <v>552842</v>
      </c>
      <c r="U42" s="1133">
        <v>65085</v>
      </c>
      <c r="V42" s="1133">
        <v>6364</v>
      </c>
      <c r="W42" s="1133">
        <v>359032</v>
      </c>
      <c r="X42" s="1133">
        <v>81219</v>
      </c>
      <c r="Y42" s="1133">
        <v>129720</v>
      </c>
      <c r="Z42" s="1133">
        <v>404100</v>
      </c>
      <c r="AA42" s="1133">
        <v>88752</v>
      </c>
      <c r="AB42" s="1133">
        <v>540668</v>
      </c>
      <c r="AC42" s="1133">
        <v>458124</v>
      </c>
      <c r="AD42" s="1133">
        <v>339678</v>
      </c>
      <c r="AE42" s="1133">
        <v>9430</v>
      </c>
      <c r="AF42" s="1133">
        <v>1238588</v>
      </c>
      <c r="AG42" s="1133">
        <v>100818</v>
      </c>
      <c r="AH42" s="1133">
        <v>333971</v>
      </c>
      <c r="AI42" s="1133">
        <v>136835</v>
      </c>
      <c r="AJ42" s="1133">
        <v>410331</v>
      </c>
      <c r="AK42" s="1133">
        <v>87347</v>
      </c>
      <c r="AL42" s="1133">
        <v>488269</v>
      </c>
      <c r="AM42" s="1133" t="s">
        <v>847</v>
      </c>
      <c r="AN42" s="1870" t="s">
        <v>847</v>
      </c>
    </row>
    <row r="43" spans="2:40" s="1829" customFormat="1" ht="12.75" customHeight="1">
      <c r="B43" s="1847" t="s">
        <v>796</v>
      </c>
      <c r="C43" s="1851">
        <v>5573150</v>
      </c>
      <c r="D43" s="1133">
        <v>5438949</v>
      </c>
      <c r="E43" s="1133">
        <v>134201</v>
      </c>
      <c r="F43" s="1133" t="s">
        <v>847</v>
      </c>
      <c r="G43" s="1133">
        <v>134201</v>
      </c>
      <c r="H43" s="1133">
        <v>677467</v>
      </c>
      <c r="I43" s="1133">
        <v>107824</v>
      </c>
      <c r="J43" s="1133">
        <v>19595</v>
      </c>
      <c r="K43" s="1133" t="s">
        <v>847</v>
      </c>
      <c r="L43" s="1133" t="s">
        <v>847</v>
      </c>
      <c r="M43" s="1133">
        <v>51234</v>
      </c>
      <c r="N43" s="1133">
        <v>2861055</v>
      </c>
      <c r="O43" s="1133">
        <v>1713</v>
      </c>
      <c r="P43" s="1133">
        <v>14977</v>
      </c>
      <c r="Q43" s="1133">
        <v>99451</v>
      </c>
      <c r="R43" s="913">
        <v>301044</v>
      </c>
      <c r="S43" s="1133" t="s">
        <v>847</v>
      </c>
      <c r="T43" s="1133">
        <v>411322</v>
      </c>
      <c r="U43" s="1133">
        <v>70433</v>
      </c>
      <c r="V43" s="1133">
        <v>1000</v>
      </c>
      <c r="W43" s="1133">
        <v>136672</v>
      </c>
      <c r="X43" s="1133">
        <v>127003</v>
      </c>
      <c r="Y43" s="1133">
        <v>66860</v>
      </c>
      <c r="Z43" s="1133">
        <v>625500</v>
      </c>
      <c r="AA43" s="1133">
        <v>104619</v>
      </c>
      <c r="AB43" s="1133">
        <v>950634</v>
      </c>
      <c r="AC43" s="1133">
        <v>547578</v>
      </c>
      <c r="AD43" s="1133">
        <v>420443</v>
      </c>
      <c r="AE43" s="1133">
        <v>11508</v>
      </c>
      <c r="AF43" s="1133">
        <v>576115</v>
      </c>
      <c r="AG43" s="1133">
        <v>95589</v>
      </c>
      <c r="AH43" s="1133">
        <v>801598</v>
      </c>
      <c r="AI43" s="1133">
        <v>209171</v>
      </c>
      <c r="AJ43" s="1133">
        <v>998159</v>
      </c>
      <c r="AK43" s="1133">
        <v>35164</v>
      </c>
      <c r="AL43" s="1133">
        <v>688371</v>
      </c>
      <c r="AM43" s="1133" t="s">
        <v>847</v>
      </c>
      <c r="AN43" s="1870" t="s">
        <v>847</v>
      </c>
    </row>
    <row r="44" spans="2:40" s="1829" customFormat="1" ht="12.75" customHeight="1">
      <c r="B44" s="1847" t="s">
        <v>797</v>
      </c>
      <c r="C44" s="1851">
        <v>3636367</v>
      </c>
      <c r="D44" s="1133">
        <v>3604541</v>
      </c>
      <c r="E44" s="1133">
        <v>31826</v>
      </c>
      <c r="F44" s="1133" t="s">
        <v>847</v>
      </c>
      <c r="G44" s="1133">
        <v>31826</v>
      </c>
      <c r="H44" s="1133">
        <v>335261</v>
      </c>
      <c r="I44" s="1133">
        <v>47532</v>
      </c>
      <c r="J44" s="1133">
        <v>6759</v>
      </c>
      <c r="K44" s="1133" t="s">
        <v>847</v>
      </c>
      <c r="L44" s="1133">
        <v>141</v>
      </c>
      <c r="M44" s="1133">
        <v>25103</v>
      </c>
      <c r="N44" s="1133">
        <v>1909408</v>
      </c>
      <c r="O44" s="1133">
        <v>736</v>
      </c>
      <c r="P44" s="1133">
        <v>10076</v>
      </c>
      <c r="Q44" s="1133">
        <v>217755</v>
      </c>
      <c r="R44" s="913">
        <v>84084</v>
      </c>
      <c r="S44" s="1133" t="s">
        <v>847</v>
      </c>
      <c r="T44" s="1133">
        <v>207725</v>
      </c>
      <c r="U44" s="1133">
        <v>44072</v>
      </c>
      <c r="V44" s="1133">
        <v>307</v>
      </c>
      <c r="W44" s="1133">
        <v>179122</v>
      </c>
      <c r="X44" s="1133">
        <v>75428</v>
      </c>
      <c r="Y44" s="1133">
        <v>40858</v>
      </c>
      <c r="Z44" s="1133">
        <v>452000</v>
      </c>
      <c r="AA44" s="1133">
        <v>82792</v>
      </c>
      <c r="AB44" s="1133">
        <v>712888</v>
      </c>
      <c r="AC44" s="1133">
        <v>371204</v>
      </c>
      <c r="AD44" s="1133">
        <v>330196</v>
      </c>
      <c r="AE44" s="1133">
        <v>1697</v>
      </c>
      <c r="AF44" s="1133">
        <v>356865</v>
      </c>
      <c r="AG44" s="1133">
        <v>230181</v>
      </c>
      <c r="AH44" s="1133">
        <v>549161</v>
      </c>
      <c r="AI44" s="1133">
        <v>107612</v>
      </c>
      <c r="AJ44" s="1133">
        <v>424501</v>
      </c>
      <c r="AK44" s="1133">
        <v>45766</v>
      </c>
      <c r="AL44" s="1133">
        <v>391678</v>
      </c>
      <c r="AM44" s="1133" t="s">
        <v>847</v>
      </c>
      <c r="AN44" s="1870" t="s">
        <v>847</v>
      </c>
    </row>
    <row r="45" spans="2:40" s="1829" customFormat="1" ht="12.75" customHeight="1">
      <c r="B45" s="1847" t="s">
        <v>798</v>
      </c>
      <c r="C45" s="1851">
        <v>4670808</v>
      </c>
      <c r="D45" s="1133">
        <v>4469199</v>
      </c>
      <c r="E45" s="1133">
        <v>201609</v>
      </c>
      <c r="F45" s="1133">
        <v>13017</v>
      </c>
      <c r="G45" s="1133">
        <v>188592</v>
      </c>
      <c r="H45" s="1133">
        <v>327433</v>
      </c>
      <c r="I45" s="1133">
        <v>57131</v>
      </c>
      <c r="J45" s="1133">
        <v>8597</v>
      </c>
      <c r="K45" s="1133" t="s">
        <v>847</v>
      </c>
      <c r="L45" s="1133">
        <v>310</v>
      </c>
      <c r="M45" s="1133">
        <v>30072</v>
      </c>
      <c r="N45" s="1133">
        <v>2051005</v>
      </c>
      <c r="O45" s="1133">
        <v>894</v>
      </c>
      <c r="P45" s="1133">
        <v>106221</v>
      </c>
      <c r="Q45" s="1133">
        <v>46661</v>
      </c>
      <c r="R45" s="913">
        <v>548931</v>
      </c>
      <c r="S45" s="1133" t="s">
        <v>847</v>
      </c>
      <c r="T45" s="1133">
        <v>211449</v>
      </c>
      <c r="U45" s="1133">
        <v>61745</v>
      </c>
      <c r="V45" s="1133">
        <v>349</v>
      </c>
      <c r="W45" s="1133">
        <v>257146</v>
      </c>
      <c r="X45" s="1133">
        <v>141711</v>
      </c>
      <c r="Y45" s="1133">
        <v>63553</v>
      </c>
      <c r="Z45" s="1133">
        <v>757600</v>
      </c>
      <c r="AA45" s="1133">
        <v>84891</v>
      </c>
      <c r="AB45" s="1133">
        <v>631917</v>
      </c>
      <c r="AC45" s="1133">
        <v>382764</v>
      </c>
      <c r="AD45" s="1133">
        <v>146872</v>
      </c>
      <c r="AE45" s="1133">
        <v>6507</v>
      </c>
      <c r="AF45" s="1133">
        <v>475085</v>
      </c>
      <c r="AG45" s="1133">
        <v>43316</v>
      </c>
      <c r="AH45" s="1133">
        <v>565079</v>
      </c>
      <c r="AI45" s="1133">
        <v>124078</v>
      </c>
      <c r="AJ45" s="1133">
        <v>1493769</v>
      </c>
      <c r="AK45" s="1133">
        <v>121844</v>
      </c>
      <c r="AL45" s="1133">
        <v>393077</v>
      </c>
      <c r="AM45" s="1133" t="s">
        <v>847</v>
      </c>
      <c r="AN45" s="1870" t="s">
        <v>847</v>
      </c>
    </row>
    <row r="46" spans="2:40" s="1829" customFormat="1" ht="12.75" customHeight="1">
      <c r="B46" s="1847" t="s">
        <v>799</v>
      </c>
      <c r="C46" s="1851">
        <v>4001272</v>
      </c>
      <c r="D46" s="1133">
        <v>3908101</v>
      </c>
      <c r="E46" s="1133">
        <v>93171</v>
      </c>
      <c r="F46" s="1133" t="s">
        <v>847</v>
      </c>
      <c r="G46" s="1133">
        <v>93171</v>
      </c>
      <c r="H46" s="1133">
        <v>366930</v>
      </c>
      <c r="I46" s="1133">
        <v>59912</v>
      </c>
      <c r="J46" s="1133">
        <v>8066</v>
      </c>
      <c r="K46" s="1133" t="s">
        <v>847</v>
      </c>
      <c r="L46" s="1133">
        <v>118</v>
      </c>
      <c r="M46" s="1133">
        <v>27191</v>
      </c>
      <c r="N46" s="1133">
        <v>2138850</v>
      </c>
      <c r="O46" s="1133">
        <v>1037</v>
      </c>
      <c r="P46" s="1133">
        <v>12467</v>
      </c>
      <c r="Q46" s="1133">
        <v>62596</v>
      </c>
      <c r="R46" s="913">
        <v>116464</v>
      </c>
      <c r="S46" s="1133" t="s">
        <v>847</v>
      </c>
      <c r="T46" s="1133">
        <v>348930</v>
      </c>
      <c r="U46" s="1133">
        <v>45735</v>
      </c>
      <c r="V46" s="1133">
        <v>3578</v>
      </c>
      <c r="W46" s="1133">
        <v>46080</v>
      </c>
      <c r="X46" s="1133">
        <v>96685</v>
      </c>
      <c r="Y46" s="1133">
        <v>211533</v>
      </c>
      <c r="Z46" s="1133">
        <v>455100</v>
      </c>
      <c r="AA46" s="1133">
        <v>81431</v>
      </c>
      <c r="AB46" s="1133">
        <v>893339</v>
      </c>
      <c r="AC46" s="1133">
        <v>394192</v>
      </c>
      <c r="AD46" s="1133">
        <v>344159</v>
      </c>
      <c r="AE46" s="1133">
        <v>6052</v>
      </c>
      <c r="AF46" s="1133">
        <v>662718</v>
      </c>
      <c r="AG46" s="1133">
        <v>87114</v>
      </c>
      <c r="AH46" s="1133">
        <v>454907</v>
      </c>
      <c r="AI46" s="1133">
        <v>138428</v>
      </c>
      <c r="AJ46" s="1133">
        <v>407296</v>
      </c>
      <c r="AK46" s="1133">
        <v>22527</v>
      </c>
      <c r="AL46" s="1133">
        <v>415938</v>
      </c>
      <c r="AM46" s="1133" t="s">
        <v>847</v>
      </c>
      <c r="AN46" s="1870" t="s">
        <v>847</v>
      </c>
    </row>
    <row r="47" spans="2:40" s="1829" customFormat="1" ht="12.75" customHeight="1">
      <c r="B47" s="1847"/>
      <c r="C47" s="1851"/>
      <c r="D47" s="1133"/>
      <c r="E47" s="1133"/>
      <c r="F47" s="1133"/>
      <c r="G47" s="1133"/>
      <c r="H47" s="1133"/>
      <c r="I47" s="1133"/>
      <c r="J47" s="1133"/>
      <c r="K47" s="1133"/>
      <c r="L47" s="1133"/>
      <c r="M47" s="1133"/>
      <c r="N47" s="1133"/>
      <c r="O47" s="1133"/>
      <c r="P47" s="1133"/>
      <c r="Q47" s="1133"/>
      <c r="R47" s="913"/>
      <c r="S47" s="1133"/>
      <c r="T47" s="1133"/>
      <c r="U47" s="1133"/>
      <c r="V47" s="1133"/>
      <c r="W47" s="1133"/>
      <c r="X47" s="1133"/>
      <c r="Y47" s="1133"/>
      <c r="Z47" s="1133"/>
      <c r="AA47" s="1133"/>
      <c r="AB47" s="1133"/>
      <c r="AC47" s="1133"/>
      <c r="AD47" s="1133"/>
      <c r="AE47" s="1133"/>
      <c r="AF47" s="1133"/>
      <c r="AG47" s="1133"/>
      <c r="AH47" s="1133"/>
      <c r="AI47" s="1133"/>
      <c r="AJ47" s="1133"/>
      <c r="AK47" s="1133"/>
      <c r="AL47" s="1133"/>
      <c r="AM47" s="1133"/>
      <c r="AN47" s="1870"/>
    </row>
    <row r="48" spans="2:40" s="1829" customFormat="1" ht="12.75" customHeight="1">
      <c r="B48" s="1847" t="s">
        <v>800</v>
      </c>
      <c r="C48" s="1851">
        <v>10481923</v>
      </c>
      <c r="D48" s="1133">
        <v>10210306</v>
      </c>
      <c r="E48" s="1133">
        <v>271617</v>
      </c>
      <c r="F48" s="1133" t="s">
        <v>847</v>
      </c>
      <c r="G48" s="1133">
        <v>271617</v>
      </c>
      <c r="H48" s="1133">
        <v>2059871</v>
      </c>
      <c r="I48" s="1133">
        <v>293673</v>
      </c>
      <c r="J48" s="1133">
        <v>50103</v>
      </c>
      <c r="K48" s="1133" t="s">
        <v>847</v>
      </c>
      <c r="L48" s="1133">
        <v>386</v>
      </c>
      <c r="M48" s="1133">
        <v>156961</v>
      </c>
      <c r="N48" s="1133">
        <v>4179367</v>
      </c>
      <c r="O48" s="1133">
        <v>4563</v>
      </c>
      <c r="P48" s="1133">
        <v>64418</v>
      </c>
      <c r="Q48" s="1133">
        <v>180786</v>
      </c>
      <c r="R48" s="913">
        <v>440759</v>
      </c>
      <c r="S48" s="1133" t="s">
        <v>847</v>
      </c>
      <c r="T48" s="1133">
        <v>507822</v>
      </c>
      <c r="U48" s="1133">
        <v>110521</v>
      </c>
      <c r="V48" s="1133">
        <v>9155</v>
      </c>
      <c r="W48" s="1133">
        <v>138245</v>
      </c>
      <c r="X48" s="1133">
        <v>377910</v>
      </c>
      <c r="Y48" s="1133">
        <v>227383</v>
      </c>
      <c r="Z48" s="1133">
        <v>1680000</v>
      </c>
      <c r="AA48" s="1133">
        <v>154379</v>
      </c>
      <c r="AB48" s="1133">
        <v>1306275</v>
      </c>
      <c r="AC48" s="1133">
        <v>1099289</v>
      </c>
      <c r="AD48" s="1133">
        <v>912061</v>
      </c>
      <c r="AE48" s="1133">
        <v>16244</v>
      </c>
      <c r="AF48" s="1133">
        <v>754103</v>
      </c>
      <c r="AG48" s="1133">
        <v>257625</v>
      </c>
      <c r="AH48" s="1133">
        <v>2576608</v>
      </c>
      <c r="AI48" s="1133">
        <v>368546</v>
      </c>
      <c r="AJ48" s="1133">
        <v>1834399</v>
      </c>
      <c r="AK48" s="1133">
        <v>1240</v>
      </c>
      <c r="AL48" s="1133">
        <v>929537</v>
      </c>
      <c r="AM48" s="1133" t="s">
        <v>847</v>
      </c>
      <c r="AN48" s="1870" t="s">
        <v>847</v>
      </c>
    </row>
    <row r="49" spans="2:40" s="1829" customFormat="1" ht="12.75" customHeight="1">
      <c r="B49" s="1847" t="s">
        <v>801</v>
      </c>
      <c r="C49" s="1851">
        <v>9222344</v>
      </c>
      <c r="D49" s="1133">
        <v>9039217</v>
      </c>
      <c r="E49" s="1133">
        <v>183127</v>
      </c>
      <c r="F49" s="1133" t="s">
        <v>847</v>
      </c>
      <c r="G49" s="1133">
        <v>183127</v>
      </c>
      <c r="H49" s="1133">
        <v>1179176</v>
      </c>
      <c r="I49" s="1133">
        <v>218844</v>
      </c>
      <c r="J49" s="1133">
        <v>31725</v>
      </c>
      <c r="K49" s="1133">
        <v>44025</v>
      </c>
      <c r="L49" s="1133">
        <v>244</v>
      </c>
      <c r="M49" s="1133">
        <v>121110</v>
      </c>
      <c r="N49" s="1133">
        <v>3943562</v>
      </c>
      <c r="O49" s="1133">
        <v>4574</v>
      </c>
      <c r="P49" s="1133">
        <v>11520</v>
      </c>
      <c r="Q49" s="1133">
        <v>160286</v>
      </c>
      <c r="R49" s="913">
        <v>514634</v>
      </c>
      <c r="S49" s="1133" t="s">
        <v>847</v>
      </c>
      <c r="T49" s="1133">
        <v>492278</v>
      </c>
      <c r="U49" s="1133">
        <v>106390</v>
      </c>
      <c r="V49" s="1133">
        <v>2652</v>
      </c>
      <c r="W49" s="1133">
        <v>169893</v>
      </c>
      <c r="X49" s="1133">
        <v>331040</v>
      </c>
      <c r="Y49" s="1133">
        <v>165491</v>
      </c>
      <c r="Z49" s="1133">
        <v>1724900</v>
      </c>
      <c r="AA49" s="1133">
        <v>120522</v>
      </c>
      <c r="AB49" s="1133">
        <v>1208392</v>
      </c>
      <c r="AC49" s="1133">
        <v>805062</v>
      </c>
      <c r="AD49" s="1133">
        <v>601274</v>
      </c>
      <c r="AE49" s="1133">
        <v>19586</v>
      </c>
      <c r="AF49" s="1133">
        <v>769285</v>
      </c>
      <c r="AG49" s="1133">
        <v>463041</v>
      </c>
      <c r="AH49" s="1133">
        <v>1208613</v>
      </c>
      <c r="AI49" s="1133">
        <v>312557</v>
      </c>
      <c r="AJ49" s="1133">
        <v>2470375</v>
      </c>
      <c r="AK49" s="1133">
        <v>22653</v>
      </c>
      <c r="AL49" s="1133">
        <v>1037857</v>
      </c>
      <c r="AM49" s="1133" t="s">
        <v>847</v>
      </c>
      <c r="AN49" s="1870" t="s">
        <v>847</v>
      </c>
    </row>
    <row r="50" spans="2:40" s="1829" customFormat="1" ht="12.75" customHeight="1">
      <c r="B50" s="1847" t="s">
        <v>802</v>
      </c>
      <c r="C50" s="1851">
        <v>7549616</v>
      </c>
      <c r="D50" s="1133">
        <v>7372402</v>
      </c>
      <c r="E50" s="1133">
        <v>177214</v>
      </c>
      <c r="F50" s="1133">
        <v>3561</v>
      </c>
      <c r="G50" s="1133">
        <v>173653</v>
      </c>
      <c r="H50" s="1133">
        <v>1036261</v>
      </c>
      <c r="I50" s="1133">
        <v>124983</v>
      </c>
      <c r="J50" s="1133">
        <v>23998</v>
      </c>
      <c r="K50" s="1133" t="s">
        <v>847</v>
      </c>
      <c r="L50" s="1133" t="s">
        <v>847</v>
      </c>
      <c r="M50" s="1133">
        <v>62145</v>
      </c>
      <c r="N50" s="1133">
        <v>2894667</v>
      </c>
      <c r="O50" s="1133">
        <v>2923</v>
      </c>
      <c r="P50" s="1133">
        <v>82492</v>
      </c>
      <c r="Q50" s="1133">
        <v>162071</v>
      </c>
      <c r="R50" s="913">
        <v>313060</v>
      </c>
      <c r="S50" s="1133" t="s">
        <v>847</v>
      </c>
      <c r="T50" s="1133">
        <v>555739</v>
      </c>
      <c r="U50" s="1133">
        <v>159164</v>
      </c>
      <c r="V50" s="1133">
        <v>1000</v>
      </c>
      <c r="W50" s="1133">
        <v>369006</v>
      </c>
      <c r="X50" s="1133">
        <v>211238</v>
      </c>
      <c r="Y50" s="1133">
        <v>244069</v>
      </c>
      <c r="Z50" s="1133">
        <v>1306800</v>
      </c>
      <c r="AA50" s="1133">
        <v>109077</v>
      </c>
      <c r="AB50" s="1133">
        <v>857758</v>
      </c>
      <c r="AC50" s="1133">
        <v>687032</v>
      </c>
      <c r="AD50" s="1133">
        <v>533945</v>
      </c>
      <c r="AE50" s="1133">
        <v>7997</v>
      </c>
      <c r="AF50" s="1133">
        <v>1186846</v>
      </c>
      <c r="AG50" s="1133">
        <v>888092</v>
      </c>
      <c r="AH50" s="1133">
        <v>886002</v>
      </c>
      <c r="AI50" s="1133">
        <v>163421</v>
      </c>
      <c r="AJ50" s="1133">
        <v>1026352</v>
      </c>
      <c r="AK50" s="1133">
        <v>75112</v>
      </c>
      <c r="AL50" s="1133">
        <v>933997</v>
      </c>
      <c r="AM50" s="1133">
        <v>16771</v>
      </c>
      <c r="AN50" s="1870" t="s">
        <v>847</v>
      </c>
    </row>
    <row r="51" spans="2:40" s="1829" customFormat="1" ht="12.75" customHeight="1">
      <c r="B51" s="1847" t="s">
        <v>803</v>
      </c>
      <c r="C51" s="1851">
        <v>8245490</v>
      </c>
      <c r="D51" s="1133">
        <v>7857052</v>
      </c>
      <c r="E51" s="1133">
        <v>388438</v>
      </c>
      <c r="F51" s="1133" t="s">
        <v>847</v>
      </c>
      <c r="G51" s="1133">
        <v>388438</v>
      </c>
      <c r="H51" s="1133">
        <v>1109170</v>
      </c>
      <c r="I51" s="1133">
        <v>182960</v>
      </c>
      <c r="J51" s="1133">
        <v>31057</v>
      </c>
      <c r="K51" s="1133" t="s">
        <v>847</v>
      </c>
      <c r="L51" s="1133">
        <v>315</v>
      </c>
      <c r="M51" s="1133">
        <v>97630</v>
      </c>
      <c r="N51" s="1133">
        <v>3517948</v>
      </c>
      <c r="O51" s="1133">
        <v>3573</v>
      </c>
      <c r="P51" s="1133">
        <v>30791</v>
      </c>
      <c r="Q51" s="1133">
        <v>206536</v>
      </c>
      <c r="R51" s="913">
        <v>376974</v>
      </c>
      <c r="S51" s="1133" t="s">
        <v>847</v>
      </c>
      <c r="T51" s="1133">
        <v>425262</v>
      </c>
      <c r="U51" s="1133">
        <v>52576</v>
      </c>
      <c r="V51" s="1133">
        <v>5550</v>
      </c>
      <c r="W51" s="1133">
        <v>414473</v>
      </c>
      <c r="X51" s="1133">
        <v>327136</v>
      </c>
      <c r="Y51" s="1133">
        <v>292539</v>
      </c>
      <c r="Z51" s="1133">
        <v>1171000</v>
      </c>
      <c r="AA51" s="1133">
        <v>107867</v>
      </c>
      <c r="AB51" s="1133">
        <v>861531</v>
      </c>
      <c r="AC51" s="1133">
        <v>1353648</v>
      </c>
      <c r="AD51" s="1133">
        <v>583395</v>
      </c>
      <c r="AE51" s="1133">
        <v>26216</v>
      </c>
      <c r="AF51" s="1133">
        <v>670205</v>
      </c>
      <c r="AG51" s="1133">
        <v>374409</v>
      </c>
      <c r="AH51" s="1133">
        <v>1339228</v>
      </c>
      <c r="AI51" s="1133">
        <v>310428</v>
      </c>
      <c r="AJ51" s="1133">
        <v>1082921</v>
      </c>
      <c r="AK51" s="1133">
        <v>151390</v>
      </c>
      <c r="AL51" s="1133">
        <v>995814</v>
      </c>
      <c r="AM51" s="1133" t="s">
        <v>847</v>
      </c>
      <c r="AN51" s="1870" t="s">
        <v>847</v>
      </c>
    </row>
    <row r="52" spans="2:40" s="1829" customFormat="1" ht="12.75" customHeight="1">
      <c r="B52" s="1847" t="s">
        <v>804</v>
      </c>
      <c r="C52" s="1851">
        <v>5665844</v>
      </c>
      <c r="D52" s="1133">
        <v>5496741</v>
      </c>
      <c r="E52" s="1133">
        <v>169103</v>
      </c>
      <c r="F52" s="1133">
        <v>27414</v>
      </c>
      <c r="G52" s="1133">
        <v>141689</v>
      </c>
      <c r="H52" s="1133">
        <v>622151</v>
      </c>
      <c r="I52" s="1133">
        <v>112372</v>
      </c>
      <c r="J52" s="1133">
        <v>14167</v>
      </c>
      <c r="K52" s="1133" t="s">
        <v>847</v>
      </c>
      <c r="L52" s="1133">
        <v>289</v>
      </c>
      <c r="M52" s="1133">
        <v>64276</v>
      </c>
      <c r="N52" s="1133">
        <v>2797971</v>
      </c>
      <c r="O52" s="1133">
        <v>1980</v>
      </c>
      <c r="P52" s="1133">
        <v>16394</v>
      </c>
      <c r="Q52" s="1133">
        <v>156787</v>
      </c>
      <c r="R52" s="913">
        <v>270067</v>
      </c>
      <c r="S52" s="1133" t="s">
        <v>847</v>
      </c>
      <c r="T52" s="1133">
        <v>379992</v>
      </c>
      <c r="U52" s="1133">
        <v>33064</v>
      </c>
      <c r="V52" s="1133">
        <v>23759</v>
      </c>
      <c r="W52" s="1133">
        <v>336989</v>
      </c>
      <c r="X52" s="1133">
        <v>39060</v>
      </c>
      <c r="Y52" s="1133">
        <v>139126</v>
      </c>
      <c r="Z52" s="1133">
        <v>657400</v>
      </c>
      <c r="AA52" s="1133">
        <v>102189</v>
      </c>
      <c r="AB52" s="1133">
        <v>720714</v>
      </c>
      <c r="AC52" s="1133">
        <v>542201</v>
      </c>
      <c r="AD52" s="1133">
        <v>242338</v>
      </c>
      <c r="AE52" s="1133">
        <v>10631</v>
      </c>
      <c r="AF52" s="1133">
        <v>646971</v>
      </c>
      <c r="AG52" s="1133">
        <v>223829</v>
      </c>
      <c r="AH52" s="1133">
        <v>589233</v>
      </c>
      <c r="AI52" s="1133">
        <v>158730</v>
      </c>
      <c r="AJ52" s="1133">
        <v>1155385</v>
      </c>
      <c r="AK52" s="1133">
        <v>9095</v>
      </c>
      <c r="AL52" s="1133">
        <v>1095425</v>
      </c>
      <c r="AM52" s="1133" t="s">
        <v>847</v>
      </c>
      <c r="AN52" s="1870" t="s">
        <v>847</v>
      </c>
    </row>
    <row r="53" spans="2:40" s="1829" customFormat="1" ht="12.75" customHeight="1">
      <c r="B53" s="1847"/>
      <c r="C53" s="1851"/>
      <c r="D53" s="1133"/>
      <c r="E53" s="1133"/>
      <c r="F53" s="1133"/>
      <c r="G53" s="1133"/>
      <c r="H53" s="1133"/>
      <c r="I53" s="1133"/>
      <c r="J53" s="1133"/>
      <c r="K53" s="1133"/>
      <c r="L53" s="1133"/>
      <c r="M53" s="1133"/>
      <c r="N53" s="1133"/>
      <c r="O53" s="1133"/>
      <c r="P53" s="1133"/>
      <c r="Q53" s="1133"/>
      <c r="R53" s="913"/>
      <c r="S53" s="1133"/>
      <c r="T53" s="1133"/>
      <c r="U53" s="1133"/>
      <c r="V53" s="1133"/>
      <c r="W53" s="1133"/>
      <c r="X53" s="1133"/>
      <c r="Y53" s="1133"/>
      <c r="Z53" s="1133"/>
      <c r="AA53" s="1133"/>
      <c r="AB53" s="1133"/>
      <c r="AC53" s="1133"/>
      <c r="AD53" s="1133"/>
      <c r="AE53" s="1133"/>
      <c r="AF53" s="1133"/>
      <c r="AG53" s="1133"/>
      <c r="AH53" s="1133"/>
      <c r="AI53" s="1133"/>
      <c r="AJ53" s="1133"/>
      <c r="AK53" s="1133"/>
      <c r="AL53" s="1133"/>
      <c r="AM53" s="1133"/>
      <c r="AN53" s="1870"/>
    </row>
    <row r="54" spans="2:40" s="1829" customFormat="1" ht="12.75" customHeight="1">
      <c r="B54" s="1847" t="s">
        <v>827</v>
      </c>
      <c r="C54" s="1851">
        <v>3560752</v>
      </c>
      <c r="D54" s="1133">
        <v>3306878</v>
      </c>
      <c r="E54" s="1133">
        <v>253874</v>
      </c>
      <c r="F54" s="1133">
        <v>168236</v>
      </c>
      <c r="G54" s="1133">
        <v>85638</v>
      </c>
      <c r="H54" s="1133">
        <v>456675</v>
      </c>
      <c r="I54" s="1133">
        <v>58183</v>
      </c>
      <c r="J54" s="1133">
        <v>13783</v>
      </c>
      <c r="K54" s="1133" t="s">
        <v>847</v>
      </c>
      <c r="L54" s="1133" t="s">
        <v>847</v>
      </c>
      <c r="M54" s="1133">
        <v>25398</v>
      </c>
      <c r="N54" s="1133">
        <v>1821321</v>
      </c>
      <c r="O54" s="1133">
        <v>1227</v>
      </c>
      <c r="P54" s="1133">
        <v>5280</v>
      </c>
      <c r="Q54" s="1133">
        <v>43294</v>
      </c>
      <c r="R54" s="1133">
        <v>125706</v>
      </c>
      <c r="S54" s="1133" t="s">
        <v>847</v>
      </c>
      <c r="T54" s="1133">
        <v>210071</v>
      </c>
      <c r="U54" s="1133">
        <v>35871</v>
      </c>
      <c r="V54" s="1133">
        <v>9548</v>
      </c>
      <c r="W54" s="1133">
        <v>59210</v>
      </c>
      <c r="X54" s="1133">
        <v>71116</v>
      </c>
      <c r="Y54" s="1133">
        <v>85569</v>
      </c>
      <c r="Z54" s="1133">
        <v>538500</v>
      </c>
      <c r="AA54" s="1133">
        <v>92202</v>
      </c>
      <c r="AB54" s="1133">
        <v>759378</v>
      </c>
      <c r="AC54" s="1133">
        <v>442416</v>
      </c>
      <c r="AD54" s="1133">
        <v>153032</v>
      </c>
      <c r="AE54" s="1133">
        <v>2254</v>
      </c>
      <c r="AF54" s="1133">
        <v>394468</v>
      </c>
      <c r="AG54" s="1133">
        <v>37339</v>
      </c>
      <c r="AH54" s="1133">
        <v>378609</v>
      </c>
      <c r="AI54" s="1133">
        <v>146116</v>
      </c>
      <c r="AJ54" s="1133">
        <v>539994</v>
      </c>
      <c r="AK54" s="1133">
        <v>11781</v>
      </c>
      <c r="AL54" s="1133">
        <v>349289</v>
      </c>
      <c r="AM54" s="1133" t="s">
        <v>847</v>
      </c>
      <c r="AN54" s="1870" t="s">
        <v>847</v>
      </c>
    </row>
    <row r="55" spans="2:40" s="1829" customFormat="1" ht="12.75" customHeight="1">
      <c r="B55" s="1847" t="s">
        <v>805</v>
      </c>
      <c r="C55" s="1851">
        <v>5686346</v>
      </c>
      <c r="D55" s="1133">
        <v>5433337</v>
      </c>
      <c r="E55" s="1133">
        <v>253009</v>
      </c>
      <c r="F55" s="1133">
        <v>1068</v>
      </c>
      <c r="G55" s="1133">
        <v>251941</v>
      </c>
      <c r="H55" s="1133">
        <v>1521008</v>
      </c>
      <c r="I55" s="1133">
        <v>151130</v>
      </c>
      <c r="J55" s="1133">
        <v>36347</v>
      </c>
      <c r="K55" s="1133" t="s">
        <v>847</v>
      </c>
      <c r="L55" s="1133" t="s">
        <v>847</v>
      </c>
      <c r="M55" s="1133">
        <v>64703</v>
      </c>
      <c r="N55" s="1133">
        <v>2007374</v>
      </c>
      <c r="O55" s="1133">
        <v>3310</v>
      </c>
      <c r="P55" s="1133" t="s">
        <v>847</v>
      </c>
      <c r="Q55" s="1133">
        <v>78249</v>
      </c>
      <c r="R55" s="1133">
        <v>396910</v>
      </c>
      <c r="S55" s="1133" t="s">
        <v>847</v>
      </c>
      <c r="T55" s="1133">
        <v>233558</v>
      </c>
      <c r="U55" s="1133">
        <v>38891</v>
      </c>
      <c r="V55" s="1133">
        <v>2529</v>
      </c>
      <c r="W55" s="1133">
        <v>101431</v>
      </c>
      <c r="X55" s="1133">
        <v>189127</v>
      </c>
      <c r="Y55" s="1133">
        <v>286479</v>
      </c>
      <c r="Z55" s="1133">
        <v>575300</v>
      </c>
      <c r="AA55" s="1133">
        <v>115100</v>
      </c>
      <c r="AB55" s="1133">
        <v>673488</v>
      </c>
      <c r="AC55" s="1133">
        <v>506800</v>
      </c>
      <c r="AD55" s="1133">
        <v>269581</v>
      </c>
      <c r="AE55" s="1133">
        <v>8814</v>
      </c>
      <c r="AF55" s="1133">
        <v>741135</v>
      </c>
      <c r="AG55" s="1133">
        <v>78451</v>
      </c>
      <c r="AH55" s="1133">
        <v>1082493</v>
      </c>
      <c r="AI55" s="1133">
        <v>302468</v>
      </c>
      <c r="AJ55" s="1133">
        <v>1134398</v>
      </c>
      <c r="AK55" s="1133" t="s">
        <v>847</v>
      </c>
      <c r="AL55" s="1133">
        <v>520609</v>
      </c>
      <c r="AM55" s="1133" t="s">
        <v>847</v>
      </c>
      <c r="AN55" s="1870" t="s">
        <v>847</v>
      </c>
    </row>
    <row r="56" spans="2:40" s="1829" customFormat="1" ht="12.75" customHeight="1">
      <c r="B56" s="1847" t="s">
        <v>806</v>
      </c>
      <c r="C56" s="1851">
        <v>4581434</v>
      </c>
      <c r="D56" s="1133">
        <v>4506736</v>
      </c>
      <c r="E56" s="1133">
        <v>74698</v>
      </c>
      <c r="F56" s="1133" t="s">
        <v>847</v>
      </c>
      <c r="G56" s="1133">
        <v>74698</v>
      </c>
      <c r="H56" s="1133">
        <v>923220</v>
      </c>
      <c r="I56" s="1133">
        <v>103262</v>
      </c>
      <c r="J56" s="1133">
        <v>22469</v>
      </c>
      <c r="K56" s="1133" t="s">
        <v>847</v>
      </c>
      <c r="L56" s="1133" t="s">
        <v>847</v>
      </c>
      <c r="M56" s="1133">
        <v>47384</v>
      </c>
      <c r="N56" s="1133">
        <v>1942411</v>
      </c>
      <c r="O56" s="1133">
        <v>2061</v>
      </c>
      <c r="P56" s="1133" t="s">
        <v>847</v>
      </c>
      <c r="Q56" s="1133">
        <v>50350</v>
      </c>
      <c r="R56" s="1133">
        <v>252514</v>
      </c>
      <c r="S56" s="1133" t="s">
        <v>847</v>
      </c>
      <c r="T56" s="1133">
        <v>257000</v>
      </c>
      <c r="U56" s="1133">
        <v>87827</v>
      </c>
      <c r="V56" s="1133">
        <v>6164</v>
      </c>
      <c r="W56" s="1133">
        <v>204778</v>
      </c>
      <c r="X56" s="1133">
        <v>89330</v>
      </c>
      <c r="Y56" s="1133">
        <v>185964</v>
      </c>
      <c r="Z56" s="1133">
        <v>406700</v>
      </c>
      <c r="AA56" s="1133">
        <v>105033</v>
      </c>
      <c r="AB56" s="1133">
        <v>812520</v>
      </c>
      <c r="AC56" s="1133">
        <v>739842</v>
      </c>
      <c r="AD56" s="1133">
        <v>185352</v>
      </c>
      <c r="AE56" s="1133">
        <v>8706</v>
      </c>
      <c r="AF56" s="1133">
        <v>357954</v>
      </c>
      <c r="AG56" s="1133">
        <v>96692</v>
      </c>
      <c r="AH56" s="1133">
        <v>676592</v>
      </c>
      <c r="AI56" s="1133">
        <v>186816</v>
      </c>
      <c r="AJ56" s="1133">
        <v>821479</v>
      </c>
      <c r="AK56" s="1133" t="s">
        <v>847</v>
      </c>
      <c r="AL56" s="1133">
        <v>515750</v>
      </c>
      <c r="AM56" s="1133" t="s">
        <v>847</v>
      </c>
      <c r="AN56" s="1870" t="s">
        <v>847</v>
      </c>
    </row>
    <row r="57" spans="2:40" s="1829" customFormat="1" ht="12.75" customHeight="1">
      <c r="B57" s="1847" t="s">
        <v>807</v>
      </c>
      <c r="C57" s="1851">
        <v>5320757</v>
      </c>
      <c r="D57" s="1133">
        <v>5056060</v>
      </c>
      <c r="E57" s="1133">
        <v>264697</v>
      </c>
      <c r="F57" s="1133">
        <v>84929</v>
      </c>
      <c r="G57" s="1133">
        <v>179768</v>
      </c>
      <c r="H57" s="1133">
        <v>543305</v>
      </c>
      <c r="I57" s="1133">
        <v>105864</v>
      </c>
      <c r="J57" s="1133">
        <v>14656</v>
      </c>
      <c r="K57" s="1133" t="s">
        <v>847</v>
      </c>
      <c r="L57" s="1133" t="s">
        <v>847</v>
      </c>
      <c r="M57" s="1133">
        <v>59172</v>
      </c>
      <c r="N57" s="1133">
        <v>2545793</v>
      </c>
      <c r="O57" s="1133">
        <v>2495</v>
      </c>
      <c r="P57" s="1133" t="s">
        <v>847</v>
      </c>
      <c r="Q57" s="1133">
        <v>80271</v>
      </c>
      <c r="R57" s="1133">
        <v>153174</v>
      </c>
      <c r="S57" s="1133" t="s">
        <v>847</v>
      </c>
      <c r="T57" s="1133">
        <v>199047</v>
      </c>
      <c r="U57" s="1133">
        <v>431100</v>
      </c>
      <c r="V57" s="1133">
        <v>12299</v>
      </c>
      <c r="W57" s="1133">
        <v>135161</v>
      </c>
      <c r="X57" s="1133">
        <v>312080</v>
      </c>
      <c r="Y57" s="1133">
        <v>118440</v>
      </c>
      <c r="Z57" s="1133">
        <v>607900</v>
      </c>
      <c r="AA57" s="1133">
        <v>108537</v>
      </c>
      <c r="AB57" s="1133">
        <v>931946</v>
      </c>
      <c r="AC57" s="1133">
        <v>467923</v>
      </c>
      <c r="AD57" s="1133">
        <v>183591</v>
      </c>
      <c r="AE57" s="1133">
        <v>6321</v>
      </c>
      <c r="AF57" s="1133">
        <v>584244</v>
      </c>
      <c r="AG57" s="1133">
        <v>640513</v>
      </c>
      <c r="AH57" s="1133">
        <v>460139</v>
      </c>
      <c r="AI57" s="1133">
        <v>170906</v>
      </c>
      <c r="AJ57" s="1133">
        <v>885761</v>
      </c>
      <c r="AK57" s="1133">
        <v>2763</v>
      </c>
      <c r="AL57" s="1133">
        <v>613416</v>
      </c>
      <c r="AM57" s="1133" t="s">
        <v>847</v>
      </c>
      <c r="AN57" s="1870" t="s">
        <v>847</v>
      </c>
    </row>
    <row r="58" spans="2:40" s="1829" customFormat="1" ht="12.75" customHeight="1">
      <c r="B58" s="1847" t="s">
        <v>808</v>
      </c>
      <c r="C58" s="1851">
        <v>4315201</v>
      </c>
      <c r="D58" s="1133">
        <v>4167927</v>
      </c>
      <c r="E58" s="1133">
        <v>147274</v>
      </c>
      <c r="F58" s="1133" t="s">
        <v>847</v>
      </c>
      <c r="G58" s="1133">
        <v>147274</v>
      </c>
      <c r="H58" s="1133">
        <v>557856</v>
      </c>
      <c r="I58" s="1133">
        <v>80127</v>
      </c>
      <c r="J58" s="1133">
        <v>13380</v>
      </c>
      <c r="K58" s="1133" t="s">
        <v>847</v>
      </c>
      <c r="L58" s="1133" t="s">
        <v>847</v>
      </c>
      <c r="M58" s="1133">
        <v>40549</v>
      </c>
      <c r="N58" s="1133">
        <v>1901210</v>
      </c>
      <c r="O58" s="1133">
        <v>2063</v>
      </c>
      <c r="P58" s="1133">
        <v>47</v>
      </c>
      <c r="Q58" s="1133">
        <v>170089</v>
      </c>
      <c r="R58" s="1133">
        <v>205709</v>
      </c>
      <c r="S58" s="1133" t="s">
        <v>847</v>
      </c>
      <c r="T58" s="1133">
        <v>323569</v>
      </c>
      <c r="U58" s="1133">
        <v>62438</v>
      </c>
      <c r="V58" s="1133">
        <v>2783</v>
      </c>
      <c r="W58" s="1133">
        <v>261798</v>
      </c>
      <c r="X58" s="1133">
        <v>141739</v>
      </c>
      <c r="Y58" s="1133">
        <v>112244</v>
      </c>
      <c r="Z58" s="1133">
        <v>439600</v>
      </c>
      <c r="AA58" s="1133">
        <v>90373</v>
      </c>
      <c r="AB58" s="1133">
        <v>614649</v>
      </c>
      <c r="AC58" s="1133">
        <v>367468</v>
      </c>
      <c r="AD58" s="1133">
        <v>138267</v>
      </c>
      <c r="AE58" s="1133">
        <v>8768</v>
      </c>
      <c r="AF58" s="1133">
        <v>507805</v>
      </c>
      <c r="AG58" s="1133">
        <v>207162</v>
      </c>
      <c r="AH58" s="1133">
        <v>429185</v>
      </c>
      <c r="AI58" s="1133">
        <v>133508</v>
      </c>
      <c r="AJ58" s="1133">
        <v>970323</v>
      </c>
      <c r="AK58" s="1133">
        <v>3711</v>
      </c>
      <c r="AL58" s="1133">
        <v>696708</v>
      </c>
      <c r="AM58" s="1133" t="s">
        <v>847</v>
      </c>
      <c r="AN58" s="1870" t="s">
        <v>847</v>
      </c>
    </row>
    <row r="59" spans="2:40" s="1829" customFormat="1" ht="12.75" customHeight="1">
      <c r="B59" s="1847" t="s">
        <v>809</v>
      </c>
      <c r="C59" s="1851">
        <v>3262290</v>
      </c>
      <c r="D59" s="1133">
        <v>3113233</v>
      </c>
      <c r="E59" s="1133">
        <v>149057</v>
      </c>
      <c r="F59" s="1133" t="s">
        <v>847</v>
      </c>
      <c r="G59" s="1133">
        <v>149057</v>
      </c>
      <c r="H59" s="1133">
        <v>569051</v>
      </c>
      <c r="I59" s="1133">
        <v>80227</v>
      </c>
      <c r="J59" s="1133">
        <v>14220</v>
      </c>
      <c r="K59" s="1133" t="s">
        <v>847</v>
      </c>
      <c r="L59" s="1133" t="s">
        <v>847</v>
      </c>
      <c r="M59" s="1133">
        <v>38298</v>
      </c>
      <c r="N59" s="1133">
        <v>1472858</v>
      </c>
      <c r="O59" s="1133">
        <v>1518</v>
      </c>
      <c r="P59" s="1133">
        <v>805</v>
      </c>
      <c r="Q59" s="1133">
        <v>150180</v>
      </c>
      <c r="R59" s="1133">
        <v>81905</v>
      </c>
      <c r="S59" s="1133" t="s">
        <v>847</v>
      </c>
      <c r="T59" s="1133">
        <v>214591</v>
      </c>
      <c r="U59" s="1133">
        <v>61997</v>
      </c>
      <c r="V59" s="1133">
        <v>11029</v>
      </c>
      <c r="W59" s="1133">
        <v>195749</v>
      </c>
      <c r="X59" s="1133">
        <v>134460</v>
      </c>
      <c r="Y59" s="1133">
        <v>87602</v>
      </c>
      <c r="Z59" s="1133">
        <v>147800</v>
      </c>
      <c r="AA59" s="1133">
        <v>92480</v>
      </c>
      <c r="AB59" s="1133">
        <v>642510</v>
      </c>
      <c r="AC59" s="1133">
        <v>390303</v>
      </c>
      <c r="AD59" s="1133">
        <v>120924</v>
      </c>
      <c r="AE59" s="1133">
        <v>7572</v>
      </c>
      <c r="AF59" s="1133">
        <v>279649</v>
      </c>
      <c r="AG59" s="1133">
        <v>211536</v>
      </c>
      <c r="AH59" s="1133">
        <v>362400</v>
      </c>
      <c r="AI59" s="1133">
        <v>125060</v>
      </c>
      <c r="AJ59" s="1133">
        <v>592428</v>
      </c>
      <c r="AK59" s="1133" t="s">
        <v>847</v>
      </c>
      <c r="AL59" s="1133">
        <v>288371</v>
      </c>
      <c r="AM59" s="1133" t="s">
        <v>847</v>
      </c>
      <c r="AN59" s="1870" t="s">
        <v>847</v>
      </c>
    </row>
    <row r="60" spans="2:40" s="1829" customFormat="1" ht="12.75" customHeight="1">
      <c r="B60" s="1847" t="s">
        <v>810</v>
      </c>
      <c r="C60" s="1851">
        <v>4940564</v>
      </c>
      <c r="D60" s="1133">
        <v>4851799</v>
      </c>
      <c r="E60" s="1133">
        <v>88765</v>
      </c>
      <c r="F60" s="1133">
        <v>63</v>
      </c>
      <c r="G60" s="1133">
        <v>88702</v>
      </c>
      <c r="H60" s="1133">
        <v>482506</v>
      </c>
      <c r="I60" s="1133">
        <v>70101</v>
      </c>
      <c r="J60" s="1133">
        <v>9742</v>
      </c>
      <c r="K60" s="1133" t="s">
        <v>847</v>
      </c>
      <c r="L60" s="1133" t="s">
        <v>847</v>
      </c>
      <c r="M60" s="1133">
        <v>38362</v>
      </c>
      <c r="N60" s="1133">
        <v>2324991</v>
      </c>
      <c r="O60" s="1133">
        <v>1441</v>
      </c>
      <c r="P60" s="1133">
        <v>14916</v>
      </c>
      <c r="Q60" s="1133">
        <v>126288</v>
      </c>
      <c r="R60" s="1133">
        <v>180327</v>
      </c>
      <c r="S60" s="1133" t="s">
        <v>847</v>
      </c>
      <c r="T60" s="1133">
        <v>411628</v>
      </c>
      <c r="U60" s="1133">
        <v>206424</v>
      </c>
      <c r="V60" s="1133">
        <v>13186</v>
      </c>
      <c r="W60" s="1133">
        <v>268519</v>
      </c>
      <c r="X60" s="1133">
        <v>35970</v>
      </c>
      <c r="Y60" s="1133">
        <v>93663</v>
      </c>
      <c r="Z60" s="1133">
        <v>662500</v>
      </c>
      <c r="AA60" s="1133">
        <v>89357</v>
      </c>
      <c r="AB60" s="1133">
        <v>634114</v>
      </c>
      <c r="AC60" s="1133">
        <v>670107</v>
      </c>
      <c r="AD60" s="1133">
        <v>236468</v>
      </c>
      <c r="AE60" s="1133">
        <v>1995</v>
      </c>
      <c r="AF60" s="1133">
        <v>646699</v>
      </c>
      <c r="AG60" s="1133">
        <v>355653</v>
      </c>
      <c r="AH60" s="1133">
        <v>743959</v>
      </c>
      <c r="AI60" s="1133">
        <v>170265</v>
      </c>
      <c r="AJ60" s="1133">
        <v>737173</v>
      </c>
      <c r="AK60" s="1133">
        <v>39813</v>
      </c>
      <c r="AL60" s="1133">
        <v>526196</v>
      </c>
      <c r="AM60" s="1133" t="s">
        <v>847</v>
      </c>
      <c r="AN60" s="1870" t="s">
        <v>847</v>
      </c>
    </row>
    <row r="61" spans="2:40" s="1829" customFormat="1" ht="12.75" customHeight="1">
      <c r="B61" s="1847" t="s">
        <v>811</v>
      </c>
      <c r="C61" s="1851">
        <v>6994850</v>
      </c>
      <c r="D61" s="1133">
        <v>6881521</v>
      </c>
      <c r="E61" s="1133">
        <v>113329</v>
      </c>
      <c r="F61" s="1133" t="s">
        <v>847</v>
      </c>
      <c r="G61" s="1133">
        <v>113329</v>
      </c>
      <c r="H61" s="1133">
        <v>926523</v>
      </c>
      <c r="I61" s="1133">
        <v>93471</v>
      </c>
      <c r="J61" s="1133">
        <v>22019</v>
      </c>
      <c r="K61" s="1133" t="s">
        <v>847</v>
      </c>
      <c r="L61" s="1133">
        <v>19607</v>
      </c>
      <c r="M61" s="1133">
        <v>35341</v>
      </c>
      <c r="N61" s="1133">
        <v>2702504</v>
      </c>
      <c r="O61" s="1133">
        <v>1390</v>
      </c>
      <c r="P61" s="1133">
        <v>87675</v>
      </c>
      <c r="Q61" s="1133">
        <v>36175</v>
      </c>
      <c r="R61" s="1133">
        <v>292636</v>
      </c>
      <c r="S61" s="1133" t="s">
        <v>847</v>
      </c>
      <c r="T61" s="1133">
        <v>712449</v>
      </c>
      <c r="U61" s="1133">
        <v>66705</v>
      </c>
      <c r="V61" s="1133">
        <v>22536</v>
      </c>
      <c r="W61" s="1133">
        <v>780999</v>
      </c>
      <c r="X61" s="1133">
        <v>36778</v>
      </c>
      <c r="Y61" s="1133">
        <v>87642</v>
      </c>
      <c r="Z61" s="1133">
        <v>1070400</v>
      </c>
      <c r="AA61" s="1133">
        <v>106114</v>
      </c>
      <c r="AB61" s="1133">
        <v>2051170</v>
      </c>
      <c r="AC61" s="1133">
        <v>693718</v>
      </c>
      <c r="AD61" s="1133">
        <v>255079</v>
      </c>
      <c r="AE61" s="1133">
        <v>14601</v>
      </c>
      <c r="AF61" s="1133">
        <v>876231</v>
      </c>
      <c r="AG61" s="1133">
        <v>146094</v>
      </c>
      <c r="AH61" s="1133">
        <v>730181</v>
      </c>
      <c r="AI61" s="1133">
        <v>230985</v>
      </c>
      <c r="AJ61" s="1133">
        <v>949418</v>
      </c>
      <c r="AK61" s="1133">
        <v>96630</v>
      </c>
      <c r="AL61" s="1133">
        <v>696452</v>
      </c>
      <c r="AM61" s="1133">
        <v>34848</v>
      </c>
      <c r="AN61" s="1870" t="s">
        <v>847</v>
      </c>
    </row>
    <row r="62" spans="2:40" s="1829" customFormat="1" ht="12.75" customHeight="1">
      <c r="B62" s="1847" t="s">
        <v>812</v>
      </c>
      <c r="C62" s="1851">
        <v>8136601</v>
      </c>
      <c r="D62" s="1133">
        <v>7991232</v>
      </c>
      <c r="E62" s="1133">
        <v>145369</v>
      </c>
      <c r="F62" s="1133" t="s">
        <v>847</v>
      </c>
      <c r="G62" s="1133">
        <v>145369</v>
      </c>
      <c r="H62" s="1133">
        <v>1223824</v>
      </c>
      <c r="I62" s="1133">
        <v>152517</v>
      </c>
      <c r="J62" s="1133">
        <v>34272</v>
      </c>
      <c r="K62" s="1133" t="s">
        <v>847</v>
      </c>
      <c r="L62" s="1133">
        <v>183</v>
      </c>
      <c r="M62" s="1133">
        <v>66478</v>
      </c>
      <c r="N62" s="1133">
        <v>2924716</v>
      </c>
      <c r="O62" s="1133">
        <v>3009</v>
      </c>
      <c r="P62" s="1133">
        <v>489</v>
      </c>
      <c r="Q62" s="1133">
        <v>109473</v>
      </c>
      <c r="R62" s="1133">
        <v>842792</v>
      </c>
      <c r="S62" s="1133" t="s">
        <v>847</v>
      </c>
      <c r="T62" s="1133">
        <v>658580</v>
      </c>
      <c r="U62" s="1133">
        <v>88100</v>
      </c>
      <c r="V62" s="1133">
        <v>8328</v>
      </c>
      <c r="W62" s="1133">
        <v>898265</v>
      </c>
      <c r="X62" s="1133">
        <v>125821</v>
      </c>
      <c r="Y62" s="1133">
        <v>80654</v>
      </c>
      <c r="Z62" s="1133">
        <v>919100</v>
      </c>
      <c r="AA62" s="1133">
        <v>125534</v>
      </c>
      <c r="AB62" s="1133">
        <v>782145</v>
      </c>
      <c r="AC62" s="1133">
        <v>709317</v>
      </c>
      <c r="AD62" s="1133">
        <v>369828</v>
      </c>
      <c r="AE62" s="1133">
        <v>717</v>
      </c>
      <c r="AF62" s="1133">
        <v>987699</v>
      </c>
      <c r="AG62" s="1133">
        <v>391382</v>
      </c>
      <c r="AH62" s="1133">
        <v>611790</v>
      </c>
      <c r="AI62" s="1133">
        <v>264131</v>
      </c>
      <c r="AJ62" s="1133">
        <v>3191349</v>
      </c>
      <c r="AK62" s="1133">
        <v>2756</v>
      </c>
      <c r="AL62" s="1133">
        <v>554584</v>
      </c>
      <c r="AM62" s="1133" t="s">
        <v>847</v>
      </c>
      <c r="AN62" s="1870" t="s">
        <v>847</v>
      </c>
    </row>
    <row r="63" spans="2:40" s="1829" customFormat="1" ht="12.75" customHeight="1">
      <c r="B63" s="1847" t="s">
        <v>813</v>
      </c>
      <c r="C63" s="1851">
        <v>4323809</v>
      </c>
      <c r="D63" s="1133">
        <v>4240901</v>
      </c>
      <c r="E63" s="1133">
        <v>82908</v>
      </c>
      <c r="F63" s="1133" t="s">
        <v>847</v>
      </c>
      <c r="G63" s="1133">
        <v>82908</v>
      </c>
      <c r="H63" s="1133">
        <v>552254</v>
      </c>
      <c r="I63" s="1133">
        <v>77642</v>
      </c>
      <c r="J63" s="1133">
        <v>15210</v>
      </c>
      <c r="K63" s="1133">
        <v>1079</v>
      </c>
      <c r="L63" s="1133" t="s">
        <v>847</v>
      </c>
      <c r="M63" s="1133">
        <v>39128</v>
      </c>
      <c r="N63" s="1133">
        <v>2133061</v>
      </c>
      <c r="O63" s="1133">
        <v>1146</v>
      </c>
      <c r="P63" s="1133">
        <v>4072</v>
      </c>
      <c r="Q63" s="1133">
        <v>126248</v>
      </c>
      <c r="R63" s="1133">
        <v>187828</v>
      </c>
      <c r="S63" s="1133" t="s">
        <v>847</v>
      </c>
      <c r="T63" s="1133">
        <v>181019</v>
      </c>
      <c r="U63" s="1133">
        <v>55357</v>
      </c>
      <c r="V63" s="1133">
        <v>400</v>
      </c>
      <c r="W63" s="1133">
        <v>319340</v>
      </c>
      <c r="X63" s="1133">
        <v>82899</v>
      </c>
      <c r="Y63" s="1133">
        <v>145526</v>
      </c>
      <c r="Z63" s="1133">
        <v>401600</v>
      </c>
      <c r="AA63" s="1133">
        <v>103997</v>
      </c>
      <c r="AB63" s="1133">
        <v>656813</v>
      </c>
      <c r="AC63" s="1133">
        <v>503810</v>
      </c>
      <c r="AD63" s="1133">
        <v>578015</v>
      </c>
      <c r="AE63" s="1133">
        <v>4873</v>
      </c>
      <c r="AF63" s="1133">
        <v>437972</v>
      </c>
      <c r="AG63" s="1133">
        <v>268977</v>
      </c>
      <c r="AH63" s="1133">
        <v>432864</v>
      </c>
      <c r="AI63" s="1133">
        <v>149515</v>
      </c>
      <c r="AJ63" s="1133">
        <v>556434</v>
      </c>
      <c r="AK63" s="1133">
        <v>29314</v>
      </c>
      <c r="AL63" s="1133">
        <v>518317</v>
      </c>
      <c r="AM63" s="1133" t="s">
        <v>847</v>
      </c>
      <c r="AN63" s="1870" t="s">
        <v>847</v>
      </c>
    </row>
    <row r="64" spans="2:40" s="1829" customFormat="1" ht="12.75" customHeight="1">
      <c r="B64" s="1847" t="s">
        <v>814</v>
      </c>
      <c r="C64" s="1851">
        <v>3029976</v>
      </c>
      <c r="D64" s="1133">
        <v>2952923</v>
      </c>
      <c r="E64" s="1133">
        <v>77053</v>
      </c>
      <c r="F64" s="1133" t="s">
        <v>847</v>
      </c>
      <c r="G64" s="1133">
        <v>77053</v>
      </c>
      <c r="H64" s="1133">
        <v>303956</v>
      </c>
      <c r="I64" s="1133">
        <v>44880</v>
      </c>
      <c r="J64" s="1133">
        <v>10298</v>
      </c>
      <c r="K64" s="1133" t="s">
        <v>847</v>
      </c>
      <c r="L64" s="1133" t="s">
        <v>847</v>
      </c>
      <c r="M64" s="1133">
        <v>18417</v>
      </c>
      <c r="N64" s="1133">
        <v>1524616</v>
      </c>
      <c r="O64" s="1133">
        <v>689</v>
      </c>
      <c r="P64" s="1133">
        <v>1994</v>
      </c>
      <c r="Q64" s="1133">
        <v>60467</v>
      </c>
      <c r="R64" s="1133">
        <v>170409</v>
      </c>
      <c r="S64" s="1133" t="s">
        <v>847</v>
      </c>
      <c r="T64" s="1133">
        <v>156779</v>
      </c>
      <c r="U64" s="1133">
        <v>26503</v>
      </c>
      <c r="V64" s="1133">
        <v>180</v>
      </c>
      <c r="W64" s="1133">
        <v>128138</v>
      </c>
      <c r="X64" s="1133">
        <v>92791</v>
      </c>
      <c r="Y64" s="1133">
        <v>99859</v>
      </c>
      <c r="Z64" s="1133">
        <v>390000</v>
      </c>
      <c r="AA64" s="1133">
        <v>93476</v>
      </c>
      <c r="AB64" s="1133">
        <v>626374</v>
      </c>
      <c r="AC64" s="1133">
        <v>354095</v>
      </c>
      <c r="AD64" s="1133">
        <v>94583</v>
      </c>
      <c r="AE64" s="1133">
        <v>3895</v>
      </c>
      <c r="AF64" s="1133">
        <v>307818</v>
      </c>
      <c r="AG64" s="1133">
        <v>118488</v>
      </c>
      <c r="AH64" s="1133">
        <v>440824</v>
      </c>
      <c r="AI64" s="1133">
        <v>147287</v>
      </c>
      <c r="AJ64" s="1133">
        <v>495493</v>
      </c>
      <c r="AK64" s="1133" t="s">
        <v>847</v>
      </c>
      <c r="AL64" s="1133">
        <v>270590</v>
      </c>
      <c r="AM64" s="1133" t="s">
        <v>847</v>
      </c>
      <c r="AN64" s="1870" t="s">
        <v>847</v>
      </c>
    </row>
    <row r="65" spans="2:40" s="1829" customFormat="1" ht="12.75" customHeight="1">
      <c r="B65" s="1858" t="s">
        <v>815</v>
      </c>
      <c r="C65" s="1859">
        <v>3857991</v>
      </c>
      <c r="D65" s="1860">
        <v>3718946</v>
      </c>
      <c r="E65" s="1860">
        <v>139045</v>
      </c>
      <c r="F65" s="1860" t="s">
        <v>847</v>
      </c>
      <c r="G65" s="1860">
        <v>139045</v>
      </c>
      <c r="H65" s="1860">
        <v>527870</v>
      </c>
      <c r="I65" s="1860">
        <v>64812</v>
      </c>
      <c r="J65" s="1860">
        <v>13244</v>
      </c>
      <c r="K65" s="1860">
        <v>8962</v>
      </c>
      <c r="L65" s="1860" t="s">
        <v>847</v>
      </c>
      <c r="M65" s="1860">
        <v>31044</v>
      </c>
      <c r="N65" s="1860">
        <v>1842066</v>
      </c>
      <c r="O65" s="1860">
        <v>1347</v>
      </c>
      <c r="P65" s="1860">
        <v>459</v>
      </c>
      <c r="Q65" s="1860">
        <v>56350</v>
      </c>
      <c r="R65" s="1860">
        <v>172458</v>
      </c>
      <c r="S65" s="1860" t="s">
        <v>847</v>
      </c>
      <c r="T65" s="1860">
        <v>286908</v>
      </c>
      <c r="U65" s="1860">
        <v>47276</v>
      </c>
      <c r="V65" s="1860">
        <v>3000</v>
      </c>
      <c r="W65" s="1860">
        <v>170255</v>
      </c>
      <c r="X65" s="1860">
        <v>128180</v>
      </c>
      <c r="Y65" s="1860">
        <v>125460</v>
      </c>
      <c r="Z65" s="1860">
        <v>378300</v>
      </c>
      <c r="AA65" s="1860">
        <v>91826</v>
      </c>
      <c r="AB65" s="1860">
        <v>681895</v>
      </c>
      <c r="AC65" s="1860">
        <v>395882</v>
      </c>
      <c r="AD65" s="1860">
        <v>133155</v>
      </c>
      <c r="AE65" s="1860">
        <v>4528</v>
      </c>
      <c r="AF65" s="1860">
        <v>523245</v>
      </c>
      <c r="AG65" s="1860">
        <v>46855</v>
      </c>
      <c r="AH65" s="1860">
        <v>590656</v>
      </c>
      <c r="AI65" s="1860">
        <v>158245</v>
      </c>
      <c r="AJ65" s="1860">
        <v>595164</v>
      </c>
      <c r="AK65" s="1860">
        <v>5379</v>
      </c>
      <c r="AL65" s="1860">
        <v>486752</v>
      </c>
      <c r="AM65" s="1860">
        <v>5364</v>
      </c>
      <c r="AN65" s="1872" t="s">
        <v>847</v>
      </c>
    </row>
    <row r="66" spans="2:18" ht="11.25">
      <c r="B66" s="1827" t="s">
        <v>1733</v>
      </c>
      <c r="Q66" s="1828"/>
      <c r="R66" s="1828"/>
    </row>
    <row r="67" ht="11.25">
      <c r="R67" s="1828"/>
    </row>
    <row r="68" ht="11.25">
      <c r="R68" s="1828"/>
    </row>
    <row r="69" ht="11.25">
      <c r="R69" s="1828"/>
    </row>
    <row r="70" ht="11.25">
      <c r="R70" s="1828"/>
    </row>
  </sheetData>
  <mergeCells count="4">
    <mergeCell ref="AN5:AN7"/>
    <mergeCell ref="H4:Z4"/>
    <mergeCell ref="AA4:AN4"/>
    <mergeCell ref="AF5:AF7"/>
  </mergeCells>
  <printOptions/>
  <pageMargins left="0.75" right="0.75" top="1" bottom="1" header="0.512" footer="0.512"/>
  <pageSetup fitToWidth="2" fitToHeight="1" horizontalDpi="300" verticalDpi="300" orientation="landscape" paperSize="8" scale="90" r:id="rId1"/>
</worksheet>
</file>

<file path=xl/worksheets/sheet3.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9.00390625" defaultRowHeight="13.5"/>
  <cols>
    <col min="1" max="1" width="2.625" style="81" customWidth="1"/>
    <col min="2" max="3" width="9.625" style="81" customWidth="1"/>
    <col min="4" max="4" width="10.375" style="81" customWidth="1"/>
    <col min="5" max="6" width="9.875" style="81" customWidth="1"/>
    <col min="7" max="7" width="10.00390625" style="81" customWidth="1"/>
    <col min="8" max="9" width="9.625" style="81" customWidth="1"/>
    <col min="10" max="13" width="9.125" style="81" customWidth="1"/>
    <col min="14" max="16384" width="9.00390625" style="81" customWidth="1"/>
  </cols>
  <sheetData>
    <row r="2" spans="2:7" ht="14.25">
      <c r="B2" s="82" t="s">
        <v>832</v>
      </c>
      <c r="C2" s="82"/>
      <c r="G2" s="83"/>
    </row>
    <row r="3" ht="12.75" thickBot="1">
      <c r="M3" s="84" t="s">
        <v>828</v>
      </c>
    </row>
    <row r="4" spans="1:13" ht="20.25" customHeight="1" thickTop="1">
      <c r="A4" s="85"/>
      <c r="B4" s="86" t="s">
        <v>829</v>
      </c>
      <c r="C4" s="87" t="s">
        <v>830</v>
      </c>
      <c r="D4" s="87">
        <v>2</v>
      </c>
      <c r="E4" s="87">
        <v>3</v>
      </c>
      <c r="F4" s="87">
        <v>4</v>
      </c>
      <c r="G4" s="88">
        <v>5</v>
      </c>
      <c r="H4" s="89" t="s">
        <v>829</v>
      </c>
      <c r="I4" s="87" t="s">
        <v>830</v>
      </c>
      <c r="J4" s="87">
        <v>2</v>
      </c>
      <c r="K4" s="87">
        <v>3</v>
      </c>
      <c r="L4" s="87">
        <v>4</v>
      </c>
      <c r="M4" s="90">
        <v>5</v>
      </c>
    </row>
    <row r="5" spans="1:13" ht="13.5" customHeight="1">
      <c r="A5" s="85"/>
      <c r="B5" s="91" t="s">
        <v>748</v>
      </c>
      <c r="C5" s="92">
        <v>1260297</v>
      </c>
      <c r="D5" s="93">
        <v>1258390</v>
      </c>
      <c r="E5" s="93">
        <v>1256741</v>
      </c>
      <c r="F5" s="93">
        <v>1255283</v>
      </c>
      <c r="G5" s="94">
        <v>1254232</v>
      </c>
      <c r="H5" s="95" t="s">
        <v>788</v>
      </c>
      <c r="I5" s="96">
        <v>22233</v>
      </c>
      <c r="J5" s="97">
        <v>22287</v>
      </c>
      <c r="K5" s="97">
        <v>22240</v>
      </c>
      <c r="L5" s="97">
        <v>22200</v>
      </c>
      <c r="M5" s="98">
        <v>22097</v>
      </c>
    </row>
    <row r="6" spans="1:13" ht="13.5" customHeight="1">
      <c r="A6" s="85"/>
      <c r="B6" s="99"/>
      <c r="C6" s="100"/>
      <c r="D6" s="101"/>
      <c r="E6" s="101"/>
      <c r="F6" s="101"/>
      <c r="G6" s="102"/>
      <c r="H6" s="95" t="s">
        <v>789</v>
      </c>
      <c r="I6" s="96">
        <v>8741</v>
      </c>
      <c r="J6" s="85">
        <v>8554</v>
      </c>
      <c r="K6" s="85">
        <v>8486</v>
      </c>
      <c r="L6" s="85">
        <v>8441</v>
      </c>
      <c r="M6" s="98">
        <v>8328</v>
      </c>
    </row>
    <row r="7" spans="1:13" ht="13.5" customHeight="1">
      <c r="A7" s="85"/>
      <c r="B7" s="103"/>
      <c r="C7" s="104"/>
      <c r="D7" s="105"/>
      <c r="E7" s="105"/>
      <c r="F7" s="105"/>
      <c r="G7" s="106"/>
      <c r="H7" s="95" t="s">
        <v>790</v>
      </c>
      <c r="I7" s="96">
        <v>10578</v>
      </c>
      <c r="J7" s="85">
        <v>10417</v>
      </c>
      <c r="K7" s="85">
        <v>10262</v>
      </c>
      <c r="L7" s="85">
        <v>10115</v>
      </c>
      <c r="M7" s="98">
        <v>9990</v>
      </c>
    </row>
    <row r="8" spans="1:13" ht="13.5" customHeight="1">
      <c r="A8" s="85"/>
      <c r="B8" s="91" t="s">
        <v>767</v>
      </c>
      <c r="C8" s="92">
        <v>893999</v>
      </c>
      <c r="D8" s="94">
        <v>894210</v>
      </c>
      <c r="E8" s="94">
        <v>894768</v>
      </c>
      <c r="F8" s="94">
        <v>895395</v>
      </c>
      <c r="G8" s="94">
        <v>896703</v>
      </c>
      <c r="H8" s="95" t="s">
        <v>791</v>
      </c>
      <c r="I8" s="96">
        <v>10806</v>
      </c>
      <c r="J8" s="85">
        <v>10724</v>
      </c>
      <c r="K8" s="85">
        <v>10641</v>
      </c>
      <c r="L8" s="85">
        <v>10568</v>
      </c>
      <c r="M8" s="98">
        <v>10513</v>
      </c>
    </row>
    <row r="9" spans="1:13" ht="13.5" customHeight="1">
      <c r="A9" s="85"/>
      <c r="B9" s="91" t="s">
        <v>768</v>
      </c>
      <c r="C9" s="92">
        <v>366298</v>
      </c>
      <c r="D9" s="94">
        <v>364180</v>
      </c>
      <c r="E9" s="94">
        <v>361973</v>
      </c>
      <c r="F9" s="94">
        <v>359888</v>
      </c>
      <c r="G9" s="94">
        <v>357529</v>
      </c>
      <c r="H9" s="95" t="s">
        <v>792</v>
      </c>
      <c r="I9" s="96">
        <v>10386</v>
      </c>
      <c r="J9" s="85">
        <v>10292</v>
      </c>
      <c r="K9" s="85">
        <v>10191</v>
      </c>
      <c r="L9" s="85">
        <v>10195</v>
      </c>
      <c r="M9" s="98">
        <v>10115</v>
      </c>
    </row>
    <row r="10" spans="1:13" ht="13.5" customHeight="1">
      <c r="A10" s="85"/>
      <c r="B10" s="103"/>
      <c r="C10" s="104"/>
      <c r="D10" s="105"/>
      <c r="E10" s="105"/>
      <c r="F10" s="105"/>
      <c r="G10" s="106"/>
      <c r="H10" s="107"/>
      <c r="I10" s="96"/>
      <c r="J10" s="85"/>
      <c r="K10" s="85"/>
      <c r="L10" s="85"/>
      <c r="M10" s="98"/>
    </row>
    <row r="11" spans="1:13" ht="13.5" customHeight="1">
      <c r="A11" s="85"/>
      <c r="B11" s="91"/>
      <c r="C11" s="108"/>
      <c r="D11" s="109"/>
      <c r="E11" s="109"/>
      <c r="F11" s="109"/>
      <c r="G11" s="109"/>
      <c r="H11" s="95" t="s">
        <v>793</v>
      </c>
      <c r="I11" s="96">
        <v>7900</v>
      </c>
      <c r="J11" s="85">
        <v>7886</v>
      </c>
      <c r="K11" s="85">
        <v>7789</v>
      </c>
      <c r="L11" s="85">
        <v>7781</v>
      </c>
      <c r="M11" s="98">
        <v>7714</v>
      </c>
    </row>
    <row r="12" spans="1:13" ht="13.5" customHeight="1">
      <c r="A12" s="85"/>
      <c r="B12" s="91" t="s">
        <v>769</v>
      </c>
      <c r="C12" s="92">
        <v>574583</v>
      </c>
      <c r="D12" s="94">
        <v>574451</v>
      </c>
      <c r="E12" s="94">
        <v>574942</v>
      </c>
      <c r="F12" s="94">
        <v>575682</v>
      </c>
      <c r="G12" s="94">
        <v>576312</v>
      </c>
      <c r="H12" s="95" t="s">
        <v>794</v>
      </c>
      <c r="I12" s="96">
        <v>12606</v>
      </c>
      <c r="J12" s="85">
        <v>12541</v>
      </c>
      <c r="K12" s="85">
        <v>12472</v>
      </c>
      <c r="L12" s="85">
        <v>12381</v>
      </c>
      <c r="M12" s="98">
        <v>12289</v>
      </c>
    </row>
    <row r="13" spans="1:13" ht="13.5" customHeight="1">
      <c r="A13" s="85"/>
      <c r="B13" s="91" t="s">
        <v>770</v>
      </c>
      <c r="C13" s="92">
        <v>102544</v>
      </c>
      <c r="D13" s="94">
        <v>102214</v>
      </c>
      <c r="E13" s="94">
        <v>101645</v>
      </c>
      <c r="F13" s="94">
        <v>101274</v>
      </c>
      <c r="G13" s="94">
        <v>100758</v>
      </c>
      <c r="H13" s="95" t="s">
        <v>795</v>
      </c>
      <c r="I13" s="96">
        <v>7830</v>
      </c>
      <c r="J13" s="85">
        <v>7806</v>
      </c>
      <c r="K13" s="85">
        <v>7757</v>
      </c>
      <c r="L13" s="85">
        <v>7680</v>
      </c>
      <c r="M13" s="98">
        <v>7612</v>
      </c>
    </row>
    <row r="14" spans="1:13" ht="13.5" customHeight="1">
      <c r="A14" s="85"/>
      <c r="B14" s="91" t="s">
        <v>771</v>
      </c>
      <c r="C14" s="92">
        <v>253893</v>
      </c>
      <c r="D14" s="94">
        <v>253362</v>
      </c>
      <c r="E14" s="94">
        <v>252908</v>
      </c>
      <c r="F14" s="94">
        <v>252142</v>
      </c>
      <c r="G14" s="94">
        <v>251572</v>
      </c>
      <c r="H14" s="95" t="s">
        <v>796</v>
      </c>
      <c r="I14" s="96">
        <v>12278</v>
      </c>
      <c r="J14" s="85">
        <v>12230</v>
      </c>
      <c r="K14" s="85">
        <v>12146</v>
      </c>
      <c r="L14" s="85">
        <v>12023</v>
      </c>
      <c r="M14" s="98">
        <v>11865</v>
      </c>
    </row>
    <row r="15" spans="1:13" ht="13.5" customHeight="1">
      <c r="A15" s="85"/>
      <c r="B15" s="91" t="s">
        <v>772</v>
      </c>
      <c r="C15" s="92">
        <v>329277</v>
      </c>
      <c r="D15" s="94">
        <v>328363</v>
      </c>
      <c r="E15" s="94">
        <v>327246</v>
      </c>
      <c r="F15" s="94">
        <v>326185</v>
      </c>
      <c r="G15" s="94">
        <v>325590</v>
      </c>
      <c r="H15" s="95" t="s">
        <v>797</v>
      </c>
      <c r="I15" s="96">
        <v>5026</v>
      </c>
      <c r="J15" s="85">
        <v>4982</v>
      </c>
      <c r="K15" s="85">
        <v>4969</v>
      </c>
      <c r="L15" s="85">
        <v>4990</v>
      </c>
      <c r="M15" s="98">
        <v>4982</v>
      </c>
    </row>
    <row r="16" spans="1:13" ht="13.5" customHeight="1">
      <c r="A16" s="85"/>
      <c r="B16" s="110"/>
      <c r="C16" s="96"/>
      <c r="D16" s="85"/>
      <c r="E16" s="85"/>
      <c r="F16" s="85"/>
      <c r="G16" s="106"/>
      <c r="H16" s="95" t="s">
        <v>798</v>
      </c>
      <c r="I16" s="96">
        <v>6465</v>
      </c>
      <c r="J16" s="85">
        <v>6396</v>
      </c>
      <c r="K16" s="85">
        <v>6409</v>
      </c>
      <c r="L16" s="85">
        <v>6374</v>
      </c>
      <c r="M16" s="98">
        <v>6311</v>
      </c>
    </row>
    <row r="17" spans="1:13" ht="13.5" customHeight="1">
      <c r="A17" s="85"/>
      <c r="B17" s="111" t="s">
        <v>773</v>
      </c>
      <c r="C17" s="112">
        <v>249336</v>
      </c>
      <c r="D17" s="113">
        <v>249487</v>
      </c>
      <c r="E17" s="113">
        <v>249615</v>
      </c>
      <c r="F17" s="113">
        <v>250620</v>
      </c>
      <c r="G17" s="94">
        <v>251354</v>
      </c>
      <c r="H17" s="95" t="s">
        <v>799</v>
      </c>
      <c r="I17" s="96">
        <v>7322</v>
      </c>
      <c r="J17" s="85">
        <v>7248</v>
      </c>
      <c r="K17" s="85">
        <v>7199</v>
      </c>
      <c r="L17" s="85">
        <v>7145</v>
      </c>
      <c r="M17" s="98">
        <v>7069</v>
      </c>
    </row>
    <row r="18" spans="1:13" ht="13.5" customHeight="1">
      <c r="A18" s="85"/>
      <c r="B18" s="111" t="s">
        <v>774</v>
      </c>
      <c r="C18" s="112">
        <v>94552</v>
      </c>
      <c r="D18" s="113">
        <v>94760</v>
      </c>
      <c r="E18" s="113">
        <v>94889</v>
      </c>
      <c r="F18" s="113">
        <v>94913</v>
      </c>
      <c r="G18" s="94">
        <v>95019</v>
      </c>
      <c r="H18" s="107"/>
      <c r="I18" s="96"/>
      <c r="J18" s="85"/>
      <c r="K18" s="85"/>
      <c r="L18" s="85"/>
      <c r="M18" s="98"/>
    </row>
    <row r="19" spans="1:13" ht="13.5" customHeight="1">
      <c r="A19" s="85"/>
      <c r="B19" s="111" t="s">
        <v>775</v>
      </c>
      <c r="C19" s="112">
        <v>99790</v>
      </c>
      <c r="D19" s="113">
        <v>99889</v>
      </c>
      <c r="E19" s="113">
        <v>99773</v>
      </c>
      <c r="F19" s="113">
        <v>99664</v>
      </c>
      <c r="G19" s="94">
        <v>99976</v>
      </c>
      <c r="H19" s="95" t="s">
        <v>800</v>
      </c>
      <c r="I19" s="96">
        <v>27497</v>
      </c>
      <c r="J19" s="85">
        <v>27510</v>
      </c>
      <c r="K19" s="85">
        <v>27352</v>
      </c>
      <c r="L19" s="85">
        <v>27258</v>
      </c>
      <c r="M19" s="98">
        <v>27202</v>
      </c>
    </row>
    <row r="20" spans="1:13" ht="13.5" customHeight="1">
      <c r="A20" s="85"/>
      <c r="B20" s="111" t="s">
        <v>776</v>
      </c>
      <c r="C20" s="112">
        <v>100994</v>
      </c>
      <c r="D20" s="113">
        <v>100811</v>
      </c>
      <c r="E20" s="113">
        <v>100857</v>
      </c>
      <c r="F20" s="113">
        <v>100744</v>
      </c>
      <c r="G20" s="94">
        <v>100707</v>
      </c>
      <c r="H20" s="95" t="s">
        <v>801</v>
      </c>
      <c r="I20" s="96">
        <v>21768</v>
      </c>
      <c r="J20" s="85">
        <v>21548</v>
      </c>
      <c r="K20" s="85">
        <v>21422</v>
      </c>
      <c r="L20" s="85">
        <v>21186</v>
      </c>
      <c r="M20" s="98">
        <v>21082</v>
      </c>
    </row>
    <row r="21" spans="1:13" ht="13.5" customHeight="1">
      <c r="A21" s="85"/>
      <c r="B21" s="110"/>
      <c r="C21" s="96"/>
      <c r="D21" s="85"/>
      <c r="E21" s="85"/>
      <c r="F21" s="85"/>
      <c r="G21" s="106"/>
      <c r="H21" s="95" t="s">
        <v>802</v>
      </c>
      <c r="I21" s="96">
        <v>11474</v>
      </c>
      <c r="J21" s="85">
        <v>11315</v>
      </c>
      <c r="K21" s="85">
        <v>11201</v>
      </c>
      <c r="L21" s="85">
        <v>11087</v>
      </c>
      <c r="M21" s="98">
        <v>10947</v>
      </c>
    </row>
    <row r="22" spans="1:13" ht="13.5" customHeight="1">
      <c r="A22" s="85"/>
      <c r="B22" s="111" t="s">
        <v>777</v>
      </c>
      <c r="C22" s="112">
        <v>43117</v>
      </c>
      <c r="D22" s="113">
        <v>43125</v>
      </c>
      <c r="E22" s="113">
        <v>42904</v>
      </c>
      <c r="F22" s="113">
        <v>42900</v>
      </c>
      <c r="G22" s="94">
        <v>42916</v>
      </c>
      <c r="H22" s="95" t="s">
        <v>803</v>
      </c>
      <c r="I22" s="96">
        <v>18235</v>
      </c>
      <c r="J22" s="85">
        <v>18112</v>
      </c>
      <c r="K22" s="85">
        <v>18061</v>
      </c>
      <c r="L22" s="85">
        <v>17991</v>
      </c>
      <c r="M22" s="98">
        <v>17883</v>
      </c>
    </row>
    <row r="23" spans="1:13" ht="13.5" customHeight="1">
      <c r="A23" s="85"/>
      <c r="B23" s="111" t="s">
        <v>778</v>
      </c>
      <c r="C23" s="112">
        <v>42094</v>
      </c>
      <c r="D23" s="113">
        <v>42076</v>
      </c>
      <c r="E23" s="113">
        <v>42224</v>
      </c>
      <c r="F23" s="113">
        <v>42285</v>
      </c>
      <c r="G23" s="94">
        <v>42369</v>
      </c>
      <c r="H23" s="95" t="s">
        <v>804</v>
      </c>
      <c r="I23" s="96">
        <v>9950</v>
      </c>
      <c r="J23" s="85">
        <v>9880</v>
      </c>
      <c r="K23" s="85">
        <v>9817</v>
      </c>
      <c r="L23" s="85">
        <v>9732</v>
      </c>
      <c r="M23" s="98">
        <v>9660</v>
      </c>
    </row>
    <row r="24" spans="1:13" ht="13.5" customHeight="1">
      <c r="A24" s="85"/>
      <c r="B24" s="111" t="s">
        <v>779</v>
      </c>
      <c r="C24" s="112">
        <v>38262</v>
      </c>
      <c r="D24" s="113">
        <v>38237</v>
      </c>
      <c r="E24" s="113">
        <v>38176</v>
      </c>
      <c r="F24" s="113">
        <v>37958</v>
      </c>
      <c r="G24" s="94">
        <v>37887</v>
      </c>
      <c r="H24" s="107"/>
      <c r="I24" s="96"/>
      <c r="J24" s="85"/>
      <c r="K24" s="85"/>
      <c r="L24" s="85"/>
      <c r="M24" s="98"/>
    </row>
    <row r="25" spans="1:13" ht="13.5" customHeight="1">
      <c r="A25" s="85"/>
      <c r="B25" s="111" t="s">
        <v>780</v>
      </c>
      <c r="C25" s="112">
        <v>31922</v>
      </c>
      <c r="D25" s="113">
        <v>31589</v>
      </c>
      <c r="E25" s="113">
        <v>31487</v>
      </c>
      <c r="F25" s="113">
        <v>31260</v>
      </c>
      <c r="G25" s="94">
        <v>31088</v>
      </c>
      <c r="H25" s="95" t="s">
        <v>827</v>
      </c>
      <c r="I25" s="96">
        <v>7891</v>
      </c>
      <c r="J25" s="85">
        <v>7802</v>
      </c>
      <c r="K25" s="85">
        <v>7779</v>
      </c>
      <c r="L25" s="85">
        <v>7685</v>
      </c>
      <c r="M25" s="98">
        <v>7670</v>
      </c>
    </row>
    <row r="26" spans="1:13" ht="13.5" customHeight="1">
      <c r="A26" s="85"/>
      <c r="B26" s="110"/>
      <c r="C26" s="112"/>
      <c r="D26" s="113"/>
      <c r="E26" s="113"/>
      <c r="F26" s="113"/>
      <c r="G26" s="94"/>
      <c r="H26" s="95" t="s">
        <v>805</v>
      </c>
      <c r="I26" s="96">
        <v>18956</v>
      </c>
      <c r="J26" s="85">
        <v>18903</v>
      </c>
      <c r="K26" s="85">
        <v>18817</v>
      </c>
      <c r="L26" s="85">
        <v>18869</v>
      </c>
      <c r="M26" s="98">
        <v>18737</v>
      </c>
    </row>
    <row r="27" spans="1:13" ht="13.5" customHeight="1">
      <c r="A27" s="85"/>
      <c r="B27" s="111" t="s">
        <v>781</v>
      </c>
      <c r="C27" s="112">
        <v>33353</v>
      </c>
      <c r="D27" s="113">
        <v>33260</v>
      </c>
      <c r="E27" s="113">
        <v>33157</v>
      </c>
      <c r="F27" s="113">
        <v>33072</v>
      </c>
      <c r="G27" s="94">
        <v>32949</v>
      </c>
      <c r="H27" s="95" t="s">
        <v>806</v>
      </c>
      <c r="I27" s="96">
        <v>13104</v>
      </c>
      <c r="J27" s="85">
        <v>13011</v>
      </c>
      <c r="K27" s="85">
        <v>12940</v>
      </c>
      <c r="L27" s="85">
        <v>12842</v>
      </c>
      <c r="M27" s="98">
        <v>12718</v>
      </c>
    </row>
    <row r="28" spans="1:13" ht="13.5" customHeight="1">
      <c r="A28" s="85"/>
      <c r="B28" s="111" t="s">
        <v>782</v>
      </c>
      <c r="C28" s="112">
        <v>56895</v>
      </c>
      <c r="D28" s="113">
        <v>57339</v>
      </c>
      <c r="E28" s="113">
        <v>58105</v>
      </c>
      <c r="F28" s="113">
        <v>58679</v>
      </c>
      <c r="G28" s="94">
        <v>59349</v>
      </c>
      <c r="H28" s="95" t="s">
        <v>807</v>
      </c>
      <c r="I28" s="96">
        <v>10383</v>
      </c>
      <c r="J28" s="85">
        <v>10298</v>
      </c>
      <c r="K28" s="85">
        <v>10145</v>
      </c>
      <c r="L28" s="85">
        <v>10046</v>
      </c>
      <c r="M28" s="98">
        <v>9996</v>
      </c>
    </row>
    <row r="29" spans="1:13" ht="13.5" customHeight="1">
      <c r="A29" s="85"/>
      <c r="B29" s="111" t="s">
        <v>783</v>
      </c>
      <c r="C29" s="112">
        <v>42450</v>
      </c>
      <c r="D29" s="113">
        <v>42751</v>
      </c>
      <c r="E29" s="113">
        <v>42826</v>
      </c>
      <c r="F29" s="113">
        <v>42890</v>
      </c>
      <c r="G29" s="94">
        <v>42932</v>
      </c>
      <c r="H29" s="95" t="s">
        <v>808</v>
      </c>
      <c r="I29" s="96">
        <v>8734</v>
      </c>
      <c r="J29" s="85">
        <v>8722</v>
      </c>
      <c r="K29" s="85">
        <v>8664</v>
      </c>
      <c r="L29" s="85">
        <v>8696</v>
      </c>
      <c r="M29" s="98">
        <v>8710</v>
      </c>
    </row>
    <row r="30" spans="1:13" ht="13.5" customHeight="1">
      <c r="A30" s="85"/>
      <c r="B30" s="111" t="s">
        <v>784</v>
      </c>
      <c r="C30" s="112">
        <v>24170</v>
      </c>
      <c r="D30" s="113">
        <v>23909</v>
      </c>
      <c r="E30" s="113">
        <v>23746</v>
      </c>
      <c r="F30" s="113">
        <v>23507</v>
      </c>
      <c r="G30" s="94">
        <v>23327</v>
      </c>
      <c r="H30" s="95" t="s">
        <v>809</v>
      </c>
      <c r="I30" s="96">
        <v>8302</v>
      </c>
      <c r="J30" s="85">
        <v>8263</v>
      </c>
      <c r="K30" s="85">
        <v>8207</v>
      </c>
      <c r="L30" s="85">
        <v>8166</v>
      </c>
      <c r="M30" s="98">
        <v>8132</v>
      </c>
    </row>
    <row r="31" spans="1:13" ht="13.5" customHeight="1">
      <c r="A31" s="85"/>
      <c r="B31" s="111" t="s">
        <v>785</v>
      </c>
      <c r="C31" s="112">
        <v>37064</v>
      </c>
      <c r="D31" s="113">
        <v>36977</v>
      </c>
      <c r="E31" s="113">
        <v>37009</v>
      </c>
      <c r="F31" s="113">
        <v>36903</v>
      </c>
      <c r="G31" s="94">
        <v>36830</v>
      </c>
      <c r="H31" s="95" t="s">
        <v>810</v>
      </c>
      <c r="I31" s="96">
        <v>6615</v>
      </c>
      <c r="J31" s="85">
        <v>6570</v>
      </c>
      <c r="K31" s="85">
        <v>6529</v>
      </c>
      <c r="L31" s="85">
        <v>6456</v>
      </c>
      <c r="M31" s="98">
        <v>6435</v>
      </c>
    </row>
    <row r="32" spans="1:13" ht="13.5" customHeight="1">
      <c r="A32" s="85"/>
      <c r="B32" s="110"/>
      <c r="C32" s="112"/>
      <c r="D32" s="113"/>
      <c r="E32" s="113"/>
      <c r="F32" s="113"/>
      <c r="G32" s="94"/>
      <c r="H32" s="95" t="s">
        <v>811</v>
      </c>
      <c r="I32" s="96">
        <v>12541</v>
      </c>
      <c r="J32" s="85">
        <v>12350</v>
      </c>
      <c r="K32" s="85">
        <v>12035</v>
      </c>
      <c r="L32" s="85">
        <v>11859</v>
      </c>
      <c r="M32" s="98">
        <v>11665</v>
      </c>
    </row>
    <row r="33" spans="1:13" ht="13.5" customHeight="1">
      <c r="A33" s="85"/>
      <c r="B33" s="111" t="s">
        <v>786</v>
      </c>
      <c r="C33" s="112">
        <v>14877</v>
      </c>
      <c r="D33" s="113">
        <v>15016</v>
      </c>
      <c r="E33" s="113">
        <v>15164</v>
      </c>
      <c r="F33" s="113">
        <v>15203</v>
      </c>
      <c r="G33" s="94">
        <v>15230</v>
      </c>
      <c r="H33" s="95" t="s">
        <v>812</v>
      </c>
      <c r="I33" s="96">
        <v>19859</v>
      </c>
      <c r="J33" s="85">
        <v>19705</v>
      </c>
      <c r="K33" s="85">
        <v>19561</v>
      </c>
      <c r="L33" s="85">
        <v>19419</v>
      </c>
      <c r="M33" s="98">
        <v>19192</v>
      </c>
    </row>
    <row r="34" spans="1:13" ht="13.5" customHeight="1">
      <c r="A34" s="85"/>
      <c r="B34" s="111" t="s">
        <v>787</v>
      </c>
      <c r="C34" s="112">
        <v>11833</v>
      </c>
      <c r="D34" s="113">
        <v>11773</v>
      </c>
      <c r="E34" s="113">
        <v>11779</v>
      </c>
      <c r="F34" s="113">
        <v>11761</v>
      </c>
      <c r="G34" s="94">
        <v>11733</v>
      </c>
      <c r="H34" s="95" t="s">
        <v>813</v>
      </c>
      <c r="I34" s="96">
        <v>8210</v>
      </c>
      <c r="J34" s="85">
        <v>8226</v>
      </c>
      <c r="K34" s="85">
        <v>8187</v>
      </c>
      <c r="L34" s="85">
        <v>8073</v>
      </c>
      <c r="M34" s="98">
        <v>8045</v>
      </c>
    </row>
    <row r="35" spans="1:13" ht="13.5" customHeight="1">
      <c r="A35" s="85"/>
      <c r="B35" s="110"/>
      <c r="C35" s="96"/>
      <c r="D35" s="85"/>
      <c r="E35" s="85"/>
      <c r="F35" s="85"/>
      <c r="G35" s="106"/>
      <c r="H35" s="95" t="s">
        <v>814</v>
      </c>
      <c r="I35" s="96">
        <v>6011</v>
      </c>
      <c r="J35" s="85">
        <v>5999</v>
      </c>
      <c r="K35" s="85">
        <v>6007</v>
      </c>
      <c r="L35" s="85">
        <v>5956</v>
      </c>
      <c r="M35" s="98">
        <v>5915</v>
      </c>
    </row>
    <row r="36" spans="1:13" ht="13.5" customHeight="1">
      <c r="A36" s="85"/>
      <c r="B36" s="114"/>
      <c r="C36" s="115"/>
      <c r="D36" s="116"/>
      <c r="E36" s="116"/>
      <c r="F36" s="116"/>
      <c r="G36" s="117"/>
      <c r="H36" s="118" t="s">
        <v>815</v>
      </c>
      <c r="I36" s="115">
        <v>7887</v>
      </c>
      <c r="J36" s="116">
        <v>7814</v>
      </c>
      <c r="K36" s="116">
        <v>7754</v>
      </c>
      <c r="L36" s="116">
        <v>7710</v>
      </c>
      <c r="M36" s="119">
        <v>7692</v>
      </c>
    </row>
    <row r="37" spans="1:2" ht="13.5" customHeight="1">
      <c r="A37" s="85"/>
      <c r="B37" s="81" t="s">
        <v>831</v>
      </c>
    </row>
    <row r="38" ht="13.5" customHeight="1">
      <c r="A38" s="85"/>
    </row>
    <row r="39" ht="13.5" customHeight="1">
      <c r="A39" s="85"/>
    </row>
    <row r="40" ht="13.5" customHeight="1">
      <c r="A40" s="85"/>
    </row>
    <row r="41" ht="13.5" customHeight="1">
      <c r="A41" s="85"/>
    </row>
    <row r="42" ht="13.5" customHeight="1">
      <c r="A42" s="85"/>
    </row>
    <row r="43" ht="13.5" customHeight="1">
      <c r="A43" s="85"/>
    </row>
    <row r="44" ht="13.5" customHeight="1">
      <c r="A44" s="85"/>
    </row>
    <row r="45" ht="13.5" customHeight="1">
      <c r="A45" s="85"/>
    </row>
    <row r="46" ht="13.5" customHeight="1">
      <c r="A46" s="85"/>
    </row>
    <row r="47" ht="13.5" customHeight="1">
      <c r="A47" s="85"/>
    </row>
    <row r="48" ht="13.5" customHeight="1">
      <c r="A48" s="85"/>
    </row>
    <row r="49" ht="13.5" customHeight="1">
      <c r="A49" s="85"/>
    </row>
    <row r="50" ht="13.5" customHeight="1">
      <c r="A50" s="85"/>
    </row>
    <row r="51" ht="12">
      <c r="A51" s="85"/>
    </row>
    <row r="52" ht="12">
      <c r="A52" s="85"/>
    </row>
    <row r="53" ht="12">
      <c r="A53" s="85"/>
    </row>
    <row r="54" ht="12">
      <c r="A54" s="85"/>
    </row>
    <row r="55" ht="12">
      <c r="A55" s="85"/>
    </row>
    <row r="56" ht="12">
      <c r="A56" s="85"/>
    </row>
    <row r="57" ht="12">
      <c r="A57" s="85"/>
    </row>
    <row r="58" ht="12">
      <c r="A58" s="85"/>
    </row>
    <row r="59" ht="12">
      <c r="A59" s="85"/>
    </row>
    <row r="60" ht="12">
      <c r="A60" s="85"/>
    </row>
    <row r="61" spans="1:7" ht="12">
      <c r="A61" s="85"/>
      <c r="B61" s="120"/>
      <c r="C61" s="120"/>
      <c r="D61" s="85"/>
      <c r="E61" s="113"/>
      <c r="F61" s="113"/>
      <c r="G61" s="121"/>
    </row>
    <row r="62" spans="1:7" ht="12">
      <c r="A62" s="85"/>
      <c r="B62" s="120"/>
      <c r="C62" s="120"/>
      <c r="D62" s="85"/>
      <c r="E62" s="113"/>
      <c r="F62" s="113"/>
      <c r="G62" s="121"/>
    </row>
  </sheetData>
  <printOptions/>
  <pageMargins left="0.75" right="0.75" top="1" bottom="1" header="0.512" footer="0.512"/>
  <pageSetup orientation="portrait" paperSize="8" r:id="rId1"/>
</worksheet>
</file>

<file path=xl/worksheets/sheet30.xml><?xml version="1.0" encoding="utf-8"?>
<worksheet xmlns="http://schemas.openxmlformats.org/spreadsheetml/2006/main" xmlns:r="http://schemas.openxmlformats.org/officeDocument/2006/relationships">
  <dimension ref="B2:P73"/>
  <sheetViews>
    <sheetView workbookViewId="0" topLeftCell="A1">
      <selection activeCell="A1" sqref="A1"/>
    </sheetView>
  </sheetViews>
  <sheetFormatPr defaultColWidth="9.00390625" defaultRowHeight="13.5"/>
  <cols>
    <col min="1" max="6" width="1.625" style="1137" customWidth="1"/>
    <col min="7" max="7" width="18.75390625" style="1137" customWidth="1"/>
    <col min="8" max="8" width="7.625" style="1137" customWidth="1"/>
    <col min="9" max="16" width="9.625" style="1137" customWidth="1"/>
    <col min="17" max="16384" width="9.00390625" style="1137" customWidth="1"/>
  </cols>
  <sheetData>
    <row r="2" ht="14.25">
      <c r="B2" s="1138" t="s">
        <v>1811</v>
      </c>
    </row>
    <row r="3" spans="2:16" ht="12.75" thickBot="1">
      <c r="B3" s="1139"/>
      <c r="C3" s="1140"/>
      <c r="D3" s="1140"/>
      <c r="E3" s="1140"/>
      <c r="F3" s="1140"/>
      <c r="G3" s="1140"/>
      <c r="P3" s="1141" t="s">
        <v>1779</v>
      </c>
    </row>
    <row r="4" spans="2:16" ht="12" customHeight="1" thickTop="1">
      <c r="B4" s="1142" t="s">
        <v>1734</v>
      </c>
      <c r="C4" s="1143"/>
      <c r="D4" s="1143"/>
      <c r="E4" s="1143"/>
      <c r="F4" s="1143"/>
      <c r="G4" s="1144"/>
      <c r="H4" s="1143"/>
      <c r="I4" s="1145" t="s">
        <v>773</v>
      </c>
      <c r="J4" s="1145" t="s">
        <v>1735</v>
      </c>
      <c r="K4" s="1145" t="s">
        <v>1736</v>
      </c>
      <c r="L4" s="1145" t="s">
        <v>1737</v>
      </c>
      <c r="M4" s="1145" t="s">
        <v>1738</v>
      </c>
      <c r="N4" s="1145" t="s">
        <v>1739</v>
      </c>
      <c r="O4" s="1145" t="s">
        <v>1740</v>
      </c>
      <c r="P4" s="1145" t="s">
        <v>1741</v>
      </c>
    </row>
    <row r="5" spans="2:16" ht="12" customHeight="1">
      <c r="B5" s="1702" t="s">
        <v>1780</v>
      </c>
      <c r="C5" s="1703"/>
      <c r="D5" s="1703"/>
      <c r="E5" s="1703"/>
      <c r="F5" s="1703"/>
      <c r="G5" s="1703"/>
      <c r="H5" s="1146" t="s">
        <v>1781</v>
      </c>
      <c r="I5" s="1147">
        <v>54</v>
      </c>
      <c r="J5" s="1148">
        <v>61</v>
      </c>
      <c r="K5" s="1148">
        <v>65</v>
      </c>
      <c r="L5" s="1148">
        <v>66</v>
      </c>
      <c r="M5" s="1148">
        <v>55</v>
      </c>
      <c r="N5" s="1148">
        <v>62</v>
      </c>
      <c r="O5" s="1148">
        <v>504</v>
      </c>
      <c r="P5" s="1149">
        <v>4997</v>
      </c>
    </row>
    <row r="6" spans="2:16" ht="12" customHeight="1">
      <c r="B6" s="1704" t="s">
        <v>1742</v>
      </c>
      <c r="C6" s="1697"/>
      <c r="D6" s="1697"/>
      <c r="E6" s="1697"/>
      <c r="F6" s="1697"/>
      <c r="G6" s="1697"/>
      <c r="H6" s="1140" t="s">
        <v>1743</v>
      </c>
      <c r="I6" s="1151">
        <v>3.59</v>
      </c>
      <c r="J6" s="1152">
        <v>3.53</v>
      </c>
      <c r="K6" s="1153">
        <v>3.55</v>
      </c>
      <c r="L6" s="1154">
        <v>3.39</v>
      </c>
      <c r="M6" s="1154">
        <v>3.67</v>
      </c>
      <c r="N6" s="1154">
        <v>3.6</v>
      </c>
      <c r="O6" s="1152">
        <v>3.58</v>
      </c>
      <c r="P6" s="1155">
        <v>3.65</v>
      </c>
    </row>
    <row r="7" spans="2:16" ht="12" customHeight="1">
      <c r="B7" s="1704" t="s">
        <v>1744</v>
      </c>
      <c r="C7" s="1697"/>
      <c r="D7" s="1697"/>
      <c r="E7" s="1697"/>
      <c r="F7" s="1697"/>
      <c r="G7" s="1697"/>
      <c r="H7" s="1140" t="s">
        <v>1743</v>
      </c>
      <c r="I7" s="1156">
        <v>1.84</v>
      </c>
      <c r="J7" s="1154">
        <v>1.54</v>
      </c>
      <c r="K7" s="1152">
        <v>1.57</v>
      </c>
      <c r="L7" s="1154">
        <v>1.48</v>
      </c>
      <c r="M7" s="1154">
        <v>1.47</v>
      </c>
      <c r="N7" s="1154">
        <v>1.69</v>
      </c>
      <c r="O7" s="1154">
        <v>1.7</v>
      </c>
      <c r="P7" s="1157">
        <v>1.68</v>
      </c>
    </row>
    <row r="8" spans="2:16" ht="12" customHeight="1">
      <c r="B8" s="1705" t="s">
        <v>1745</v>
      </c>
      <c r="C8" s="1706"/>
      <c r="D8" s="1706"/>
      <c r="E8" s="1706"/>
      <c r="F8" s="1706"/>
      <c r="G8" s="1706"/>
      <c r="H8" s="1158" t="s">
        <v>1746</v>
      </c>
      <c r="I8" s="1159">
        <v>45.6</v>
      </c>
      <c r="J8" s="1160">
        <v>45.2</v>
      </c>
      <c r="K8" s="1161">
        <v>45.2</v>
      </c>
      <c r="L8" s="1160">
        <v>47.1</v>
      </c>
      <c r="M8" s="1160">
        <v>44.8</v>
      </c>
      <c r="N8" s="1162">
        <v>45.9</v>
      </c>
      <c r="O8" s="1160">
        <v>46.5</v>
      </c>
      <c r="P8" s="1163">
        <v>45.3</v>
      </c>
    </row>
    <row r="9" spans="2:16" ht="12" customHeight="1">
      <c r="B9" s="1699" t="s">
        <v>1747</v>
      </c>
      <c r="C9" s="1700"/>
      <c r="D9" s="1700"/>
      <c r="E9" s="1700"/>
      <c r="F9" s="1700"/>
      <c r="G9" s="1700"/>
      <c r="H9" s="1164"/>
      <c r="I9" s="1165">
        <v>1167070</v>
      </c>
      <c r="J9" s="1166">
        <f>SUM(J10,J24,J31)</f>
        <v>992174</v>
      </c>
      <c r="K9" s="1166">
        <f>SUM(K10,K24,K31)</f>
        <v>1007826</v>
      </c>
      <c r="L9" s="1166">
        <f>SUM(L10,L24,L31)</f>
        <v>1032635</v>
      </c>
      <c r="M9" s="1166">
        <f>SUM(M10,M24,M31)</f>
        <v>998956</v>
      </c>
      <c r="N9" s="1166">
        <v>1102315</v>
      </c>
      <c r="O9" s="1166">
        <v>953549</v>
      </c>
      <c r="P9" s="1167">
        <v>1031214</v>
      </c>
    </row>
    <row r="10" spans="2:16" s="1168" customFormat="1" ht="12" customHeight="1">
      <c r="B10" s="1169"/>
      <c r="C10" s="1696" t="s">
        <v>1748</v>
      </c>
      <c r="D10" s="1696"/>
      <c r="E10" s="1696"/>
      <c r="F10" s="1696"/>
      <c r="G10" s="1696"/>
      <c r="H10" s="1170"/>
      <c r="I10" s="1171">
        <v>711437</v>
      </c>
      <c r="J10" s="1172">
        <v>590633</v>
      </c>
      <c r="K10" s="1172">
        <v>579282</v>
      </c>
      <c r="L10" s="1172">
        <v>557016</v>
      </c>
      <c r="M10" s="1172">
        <v>579744</v>
      </c>
      <c r="N10" s="1172">
        <v>618269</v>
      </c>
      <c r="O10" s="1172">
        <v>555582</v>
      </c>
      <c r="P10" s="1173">
        <v>570545</v>
      </c>
    </row>
    <row r="11" spans="2:16" s="1168" customFormat="1" ht="12" customHeight="1">
      <c r="B11" s="1169"/>
      <c r="C11" s="1174"/>
      <c r="D11" s="1696" t="s">
        <v>1749</v>
      </c>
      <c r="E11" s="1696"/>
      <c r="F11" s="1696"/>
      <c r="G11" s="1696"/>
      <c r="H11" s="1170"/>
      <c r="I11" s="1171">
        <v>663876</v>
      </c>
      <c r="J11" s="1172">
        <v>578577</v>
      </c>
      <c r="K11" s="1172">
        <v>568936</v>
      </c>
      <c r="L11" s="1172">
        <v>546248</v>
      </c>
      <c r="M11" s="1172">
        <v>567063</v>
      </c>
      <c r="N11" s="1172">
        <v>603115</v>
      </c>
      <c r="O11" s="1172">
        <v>542328</v>
      </c>
      <c r="P11" s="1173">
        <v>557373</v>
      </c>
    </row>
    <row r="12" spans="2:16" s="1168" customFormat="1" ht="12" customHeight="1">
      <c r="B12" s="1169"/>
      <c r="C12" s="1174"/>
      <c r="D12" s="1174"/>
      <c r="E12" s="1696" t="s">
        <v>1750</v>
      </c>
      <c r="F12" s="1696"/>
      <c r="G12" s="1696"/>
      <c r="H12" s="1170"/>
      <c r="I12" s="1165">
        <v>618138</v>
      </c>
      <c r="J12" s="1166">
        <v>550790</v>
      </c>
      <c r="K12" s="1166">
        <v>543879</v>
      </c>
      <c r="L12" s="1166">
        <v>515718</v>
      </c>
      <c r="M12" s="1166">
        <v>552811</v>
      </c>
      <c r="N12" s="1166">
        <v>577650</v>
      </c>
      <c r="O12" s="1166">
        <v>516565</v>
      </c>
      <c r="P12" s="1167">
        <v>536070</v>
      </c>
    </row>
    <row r="13" spans="2:16" ht="12" customHeight="1">
      <c r="B13" s="1175"/>
      <c r="C13" s="1176"/>
      <c r="D13" s="1176"/>
      <c r="E13" s="1176"/>
      <c r="F13" s="1697" t="s">
        <v>1751</v>
      </c>
      <c r="G13" s="1698"/>
      <c r="H13" s="1177"/>
      <c r="I13" s="1178">
        <v>460882</v>
      </c>
      <c r="J13" s="1179">
        <v>463244</v>
      </c>
      <c r="K13" s="1179">
        <v>464678</v>
      </c>
      <c r="L13" s="1179">
        <v>489538</v>
      </c>
      <c r="M13" s="1179">
        <v>483996</v>
      </c>
      <c r="N13" s="1179">
        <v>498818</v>
      </c>
      <c r="O13" s="1179">
        <v>433732</v>
      </c>
      <c r="P13" s="1180">
        <v>468324</v>
      </c>
    </row>
    <row r="14" spans="2:16" ht="12" customHeight="1">
      <c r="B14" s="1175"/>
      <c r="C14" s="1176"/>
      <c r="D14" s="1176"/>
      <c r="E14" s="1176"/>
      <c r="F14" s="1176"/>
      <c r="G14" s="1150" t="s">
        <v>1782</v>
      </c>
      <c r="H14" s="1177"/>
      <c r="I14" s="1181">
        <v>353455</v>
      </c>
      <c r="J14" s="1182">
        <v>346240</v>
      </c>
      <c r="K14" s="1182">
        <v>347540</v>
      </c>
      <c r="L14" s="1182">
        <v>379802</v>
      </c>
      <c r="M14" s="1182">
        <v>358094</v>
      </c>
      <c r="N14" s="1182">
        <v>379058</v>
      </c>
      <c r="O14" s="1182">
        <v>334244</v>
      </c>
      <c r="P14" s="1183">
        <v>364427</v>
      </c>
    </row>
    <row r="15" spans="2:16" ht="12" customHeight="1">
      <c r="B15" s="1175"/>
      <c r="C15" s="1176"/>
      <c r="D15" s="1176"/>
      <c r="E15" s="1176"/>
      <c r="F15" s="1176"/>
      <c r="G15" s="1150" t="s">
        <v>1783</v>
      </c>
      <c r="H15" s="1177"/>
      <c r="I15" s="1181">
        <v>8236</v>
      </c>
      <c r="J15" s="1182">
        <v>9182</v>
      </c>
      <c r="K15" s="1182">
        <v>9098</v>
      </c>
      <c r="L15" s="1182">
        <v>6236</v>
      </c>
      <c r="M15" s="1182">
        <v>5635</v>
      </c>
      <c r="N15" s="1182">
        <v>4871</v>
      </c>
      <c r="O15" s="1182">
        <v>7247</v>
      </c>
      <c r="P15" s="1183">
        <v>5188</v>
      </c>
    </row>
    <row r="16" spans="2:16" ht="12" customHeight="1">
      <c r="B16" s="1175"/>
      <c r="C16" s="1176"/>
      <c r="D16" s="1176"/>
      <c r="E16" s="1176"/>
      <c r="F16" s="1176"/>
      <c r="G16" s="1150" t="s">
        <v>1752</v>
      </c>
      <c r="H16" s="1177"/>
      <c r="I16" s="1181">
        <v>99191</v>
      </c>
      <c r="J16" s="1182">
        <v>107823</v>
      </c>
      <c r="K16" s="1182">
        <v>108040</v>
      </c>
      <c r="L16" s="1182">
        <v>103501</v>
      </c>
      <c r="M16" s="1182">
        <v>120268</v>
      </c>
      <c r="N16" s="1182">
        <v>114889</v>
      </c>
      <c r="O16" s="1182">
        <v>92241</v>
      </c>
      <c r="P16" s="1183">
        <v>98709</v>
      </c>
    </row>
    <row r="17" spans="2:16" ht="12" customHeight="1">
      <c r="B17" s="1184"/>
      <c r="C17" s="1140"/>
      <c r="D17" s="1140"/>
      <c r="E17" s="1140"/>
      <c r="F17" s="1697" t="s">
        <v>1784</v>
      </c>
      <c r="G17" s="1697"/>
      <c r="H17" s="1177"/>
      <c r="I17" s="1181">
        <v>157256</v>
      </c>
      <c r="J17" s="1182">
        <v>87547</v>
      </c>
      <c r="K17" s="1182">
        <v>79201</v>
      </c>
      <c r="L17" s="1182">
        <v>26179</v>
      </c>
      <c r="M17" s="1182">
        <v>68815</v>
      </c>
      <c r="N17" s="1182">
        <v>78832</v>
      </c>
      <c r="O17" s="1182">
        <v>82241</v>
      </c>
      <c r="P17" s="1183">
        <v>67746</v>
      </c>
    </row>
    <row r="18" spans="2:16" s="1168" customFormat="1" ht="12" customHeight="1">
      <c r="B18" s="1185"/>
      <c r="C18" s="1186"/>
      <c r="D18" s="1186"/>
      <c r="E18" s="1696" t="s">
        <v>1785</v>
      </c>
      <c r="F18" s="1696"/>
      <c r="G18" s="1696"/>
      <c r="H18" s="1170"/>
      <c r="I18" s="1171">
        <v>7961</v>
      </c>
      <c r="J18" s="1172">
        <v>712</v>
      </c>
      <c r="K18" s="1172">
        <v>4730</v>
      </c>
      <c r="L18" s="1172">
        <v>3892</v>
      </c>
      <c r="M18" s="1172">
        <v>3047</v>
      </c>
      <c r="N18" s="1172">
        <v>5210</v>
      </c>
      <c r="O18" s="1172">
        <v>5161</v>
      </c>
      <c r="P18" s="1173">
        <v>5481</v>
      </c>
    </row>
    <row r="19" spans="2:16" s="1168" customFormat="1" ht="12" customHeight="1">
      <c r="B19" s="1185"/>
      <c r="C19" s="1186"/>
      <c r="D19" s="1186"/>
      <c r="E19" s="1696" t="s">
        <v>1786</v>
      </c>
      <c r="F19" s="1696"/>
      <c r="G19" s="1696"/>
      <c r="H19" s="1170"/>
      <c r="I19" s="1165">
        <v>37777</v>
      </c>
      <c r="J19" s="1166">
        <v>27075</v>
      </c>
      <c r="K19" s="1166">
        <v>20328</v>
      </c>
      <c r="L19" s="1166">
        <v>26638</v>
      </c>
      <c r="M19" s="1166">
        <v>11205</v>
      </c>
      <c r="N19" s="1166">
        <v>20255</v>
      </c>
      <c r="O19" s="1166">
        <v>20602</v>
      </c>
      <c r="P19" s="1167">
        <v>15822</v>
      </c>
    </row>
    <row r="20" spans="2:16" ht="12" customHeight="1">
      <c r="B20" s="1184"/>
      <c r="C20" s="1140"/>
      <c r="D20" s="1140"/>
      <c r="E20" s="1140"/>
      <c r="F20" s="1697" t="s">
        <v>1787</v>
      </c>
      <c r="G20" s="1698"/>
      <c r="H20" s="1177"/>
      <c r="I20" s="1181">
        <v>487</v>
      </c>
      <c r="J20" s="1182">
        <v>1847</v>
      </c>
      <c r="K20" s="1182">
        <v>439</v>
      </c>
      <c r="L20" s="1182">
        <v>1115</v>
      </c>
      <c r="M20" s="1182">
        <v>1505</v>
      </c>
      <c r="N20" s="1182">
        <v>1649</v>
      </c>
      <c r="O20" s="1182">
        <v>722</v>
      </c>
      <c r="P20" s="1183">
        <v>1444</v>
      </c>
    </row>
    <row r="21" spans="2:16" ht="12" customHeight="1">
      <c r="B21" s="1184"/>
      <c r="C21" s="1140"/>
      <c r="D21" s="1140"/>
      <c r="E21" s="1140"/>
      <c r="F21" s="1697" t="s">
        <v>1788</v>
      </c>
      <c r="G21" s="1698"/>
      <c r="H21" s="1177"/>
      <c r="I21" s="1181">
        <v>37290</v>
      </c>
      <c r="J21" s="1182">
        <v>24551</v>
      </c>
      <c r="K21" s="1182">
        <v>19659</v>
      </c>
      <c r="L21" s="1182">
        <v>23911</v>
      </c>
      <c r="M21" s="1182">
        <v>9452</v>
      </c>
      <c r="N21" s="1182">
        <v>16608</v>
      </c>
      <c r="O21" s="1182">
        <v>18737</v>
      </c>
      <c r="P21" s="1183">
        <v>13896</v>
      </c>
    </row>
    <row r="22" spans="2:16" ht="12" customHeight="1">
      <c r="B22" s="1184"/>
      <c r="C22" s="1140"/>
      <c r="D22" s="1140"/>
      <c r="E22" s="1140"/>
      <c r="F22" s="1697" t="s">
        <v>1789</v>
      </c>
      <c r="G22" s="1698"/>
      <c r="H22" s="1177"/>
      <c r="I22" s="1181">
        <v>0</v>
      </c>
      <c r="J22" s="1182">
        <v>678</v>
      </c>
      <c r="K22" s="1182">
        <v>230</v>
      </c>
      <c r="L22" s="1182">
        <v>1612</v>
      </c>
      <c r="M22" s="1182">
        <v>248</v>
      </c>
      <c r="N22" s="1182">
        <v>1998</v>
      </c>
      <c r="O22" s="1182">
        <v>1143</v>
      </c>
      <c r="P22" s="1183">
        <v>482</v>
      </c>
    </row>
    <row r="23" spans="2:16" s="1168" customFormat="1" ht="12" customHeight="1">
      <c r="B23" s="1185"/>
      <c r="C23" s="1186"/>
      <c r="D23" s="1186"/>
      <c r="E23" s="1696" t="s">
        <v>1790</v>
      </c>
      <c r="F23" s="1696"/>
      <c r="G23" s="1696"/>
      <c r="H23" s="1170"/>
      <c r="I23" s="1171">
        <v>47561</v>
      </c>
      <c r="J23" s="1172">
        <v>12056</v>
      </c>
      <c r="K23" s="1172">
        <v>10345</v>
      </c>
      <c r="L23" s="1172">
        <v>10769</v>
      </c>
      <c r="M23" s="1172">
        <v>12681</v>
      </c>
      <c r="N23" s="1172">
        <v>15154</v>
      </c>
      <c r="O23" s="1172">
        <v>13254</v>
      </c>
      <c r="P23" s="1173">
        <v>13172</v>
      </c>
    </row>
    <row r="24" spans="2:16" s="1168" customFormat="1" ht="12" customHeight="1">
      <c r="B24" s="1185"/>
      <c r="C24" s="1186"/>
      <c r="D24" s="1696" t="s">
        <v>1791</v>
      </c>
      <c r="E24" s="1696"/>
      <c r="F24" s="1696"/>
      <c r="G24" s="1696"/>
      <c r="H24" s="1170"/>
      <c r="I24" s="1171">
        <v>349583</v>
      </c>
      <c r="J24" s="1172">
        <v>314851</v>
      </c>
      <c r="K24" s="1172">
        <v>346644</v>
      </c>
      <c r="L24" s="1172">
        <v>368845</v>
      </c>
      <c r="M24" s="1172">
        <v>334282</v>
      </c>
      <c r="N24" s="1172">
        <v>384901</v>
      </c>
      <c r="O24" s="1172">
        <v>307243</v>
      </c>
      <c r="P24" s="1173">
        <v>363004</v>
      </c>
    </row>
    <row r="25" spans="2:16" ht="12" customHeight="1">
      <c r="B25" s="1184"/>
      <c r="C25" s="1140"/>
      <c r="D25" s="1140"/>
      <c r="E25" s="1697" t="s">
        <v>1792</v>
      </c>
      <c r="F25" s="1698"/>
      <c r="G25" s="1698"/>
      <c r="H25" s="1177"/>
      <c r="I25" s="1181">
        <v>302963</v>
      </c>
      <c r="J25" s="1182">
        <v>300666</v>
      </c>
      <c r="K25" s="1182">
        <v>326287</v>
      </c>
      <c r="L25" s="1182">
        <v>339370</v>
      </c>
      <c r="M25" s="1182">
        <v>311286</v>
      </c>
      <c r="N25" s="1182">
        <v>333437</v>
      </c>
      <c r="O25" s="1182">
        <v>280144</v>
      </c>
      <c r="P25" s="1183">
        <v>328620</v>
      </c>
    </row>
    <row r="26" spans="2:16" ht="12" customHeight="1">
      <c r="B26" s="1184"/>
      <c r="C26" s="1140"/>
      <c r="D26" s="1140"/>
      <c r="E26" s="1697" t="s">
        <v>1793</v>
      </c>
      <c r="F26" s="1698"/>
      <c r="G26" s="1698"/>
      <c r="H26" s="1177"/>
      <c r="I26" s="1181">
        <v>3035</v>
      </c>
      <c r="J26" s="1182">
        <v>1735</v>
      </c>
      <c r="K26" s="1182">
        <v>1733</v>
      </c>
      <c r="L26" s="1182">
        <v>4151</v>
      </c>
      <c r="M26" s="1182">
        <v>7908</v>
      </c>
      <c r="N26" s="1182">
        <v>3302</v>
      </c>
      <c r="O26" s="1182">
        <v>3152</v>
      </c>
      <c r="P26" s="1183">
        <v>4302</v>
      </c>
    </row>
    <row r="27" spans="2:16" ht="12" customHeight="1">
      <c r="B27" s="1184"/>
      <c r="C27" s="1140"/>
      <c r="D27" s="1140"/>
      <c r="E27" s="1697" t="s">
        <v>1794</v>
      </c>
      <c r="F27" s="1698"/>
      <c r="G27" s="1698"/>
      <c r="H27" s="1177"/>
      <c r="I27" s="1181">
        <v>30660</v>
      </c>
      <c r="J27" s="1182">
        <v>3224</v>
      </c>
      <c r="K27" s="1182">
        <v>0</v>
      </c>
      <c r="L27" s="1182">
        <v>1471</v>
      </c>
      <c r="M27" s="1182">
        <v>0</v>
      </c>
      <c r="N27" s="1182">
        <v>24802</v>
      </c>
      <c r="O27" s="1182">
        <v>12968</v>
      </c>
      <c r="P27" s="1183">
        <v>7772</v>
      </c>
    </row>
    <row r="28" spans="2:16" ht="12" customHeight="1">
      <c r="B28" s="1184"/>
      <c r="C28" s="1140"/>
      <c r="D28" s="1140"/>
      <c r="E28" s="1697" t="s">
        <v>1795</v>
      </c>
      <c r="F28" s="1698"/>
      <c r="G28" s="1698"/>
      <c r="H28" s="1177"/>
      <c r="I28" s="1181">
        <v>157</v>
      </c>
      <c r="J28" s="1182">
        <v>403</v>
      </c>
      <c r="K28" s="1182">
        <v>1893</v>
      </c>
      <c r="L28" s="1182">
        <v>4739</v>
      </c>
      <c r="M28" s="1182">
        <v>157</v>
      </c>
      <c r="N28" s="1182">
        <v>3604</v>
      </c>
      <c r="O28" s="1182">
        <v>872</v>
      </c>
      <c r="P28" s="1183">
        <v>1574</v>
      </c>
    </row>
    <row r="29" spans="2:16" ht="12" customHeight="1">
      <c r="B29" s="1184"/>
      <c r="C29" s="1140"/>
      <c r="D29" s="1140"/>
      <c r="E29" s="1697" t="s">
        <v>1796</v>
      </c>
      <c r="F29" s="1698"/>
      <c r="G29" s="1698"/>
      <c r="H29" s="1177"/>
      <c r="I29" s="1181">
        <v>6778</v>
      </c>
      <c r="J29" s="1182">
        <v>3677</v>
      </c>
      <c r="K29" s="1182">
        <v>6120</v>
      </c>
      <c r="L29" s="1182">
        <v>6068</v>
      </c>
      <c r="M29" s="1182">
        <v>5958</v>
      </c>
      <c r="N29" s="1182">
        <v>5223</v>
      </c>
      <c r="O29" s="1182">
        <v>2790</v>
      </c>
      <c r="P29" s="1183">
        <v>6196</v>
      </c>
    </row>
    <row r="30" spans="2:16" ht="12" customHeight="1">
      <c r="B30" s="1184"/>
      <c r="C30" s="1140"/>
      <c r="D30" s="1140"/>
      <c r="E30" s="1697" t="s">
        <v>1797</v>
      </c>
      <c r="F30" s="1698"/>
      <c r="G30" s="1698"/>
      <c r="H30" s="1177"/>
      <c r="I30" s="1181">
        <v>5730</v>
      </c>
      <c r="J30" s="1182">
        <v>4792</v>
      </c>
      <c r="K30" s="1182">
        <v>10036</v>
      </c>
      <c r="L30" s="1182">
        <v>11034</v>
      </c>
      <c r="M30" s="1182">
        <v>7512</v>
      </c>
      <c r="N30" s="1182">
        <v>13186</v>
      </c>
      <c r="O30" s="1182">
        <v>6776</v>
      </c>
      <c r="P30" s="1183">
        <v>12188</v>
      </c>
    </row>
    <row r="31" spans="2:16" s="1168" customFormat="1" ht="12" customHeight="1">
      <c r="B31" s="1187"/>
      <c r="C31" s="1701" t="s">
        <v>1664</v>
      </c>
      <c r="D31" s="1701"/>
      <c r="E31" s="1701"/>
      <c r="F31" s="1701"/>
      <c r="G31" s="1701"/>
      <c r="H31" s="1188"/>
      <c r="I31" s="1189">
        <v>106049</v>
      </c>
      <c r="J31" s="1190">
        <v>86690</v>
      </c>
      <c r="K31" s="1190">
        <v>81900</v>
      </c>
      <c r="L31" s="1190">
        <v>106774</v>
      </c>
      <c r="M31" s="1190">
        <v>84930</v>
      </c>
      <c r="N31" s="1190">
        <v>99144</v>
      </c>
      <c r="O31" s="1190">
        <v>90725</v>
      </c>
      <c r="P31" s="1191">
        <v>97664</v>
      </c>
    </row>
    <row r="32" spans="2:16" ht="12" customHeight="1">
      <c r="B32" s="1699" t="s">
        <v>1753</v>
      </c>
      <c r="C32" s="1700"/>
      <c r="D32" s="1700"/>
      <c r="E32" s="1700"/>
      <c r="F32" s="1700"/>
      <c r="G32" s="1700"/>
      <c r="H32" s="1164"/>
      <c r="I32" s="1171">
        <v>1167070</v>
      </c>
      <c r="J32" s="1172">
        <v>992174</v>
      </c>
      <c r="K32" s="1172">
        <v>1007826</v>
      </c>
      <c r="L32" s="1172">
        <v>1032635</v>
      </c>
      <c r="M32" s="1172">
        <v>998956</v>
      </c>
      <c r="N32" s="1172">
        <v>1102315</v>
      </c>
      <c r="O32" s="1172">
        <v>953549</v>
      </c>
      <c r="P32" s="1192">
        <v>1031214</v>
      </c>
    </row>
    <row r="33" spans="2:16" s="1168" customFormat="1" ht="12" customHeight="1">
      <c r="B33" s="1185"/>
      <c r="C33" s="1696" t="s">
        <v>1754</v>
      </c>
      <c r="D33" s="1696"/>
      <c r="E33" s="1696"/>
      <c r="F33" s="1696"/>
      <c r="G33" s="1696"/>
      <c r="H33" s="1170"/>
      <c r="I33" s="1171">
        <v>507599</v>
      </c>
      <c r="J33" s="1172">
        <v>442114</v>
      </c>
      <c r="K33" s="1172">
        <v>468490</v>
      </c>
      <c r="L33" s="1172">
        <v>469033</v>
      </c>
      <c r="M33" s="1172">
        <v>456405</v>
      </c>
      <c r="N33" s="1172">
        <v>489470</v>
      </c>
      <c r="O33" s="1172">
        <v>428644</v>
      </c>
      <c r="P33" s="1173">
        <v>447666</v>
      </c>
    </row>
    <row r="34" spans="2:16" s="1168" customFormat="1" ht="12" customHeight="1">
      <c r="B34" s="1185"/>
      <c r="C34" s="1696" t="s">
        <v>1755</v>
      </c>
      <c r="D34" s="1696"/>
      <c r="E34" s="1696"/>
      <c r="F34" s="1696"/>
      <c r="G34" s="1696"/>
      <c r="H34" s="1170"/>
      <c r="I34" s="1171">
        <v>388889</v>
      </c>
      <c r="J34" s="1172">
        <v>352363</v>
      </c>
      <c r="K34" s="1172">
        <v>371557</v>
      </c>
      <c r="L34" s="1172">
        <v>373527</v>
      </c>
      <c r="M34" s="1172">
        <v>369359</v>
      </c>
      <c r="N34" s="1172">
        <v>384831</v>
      </c>
      <c r="O34" s="1172">
        <v>339257</v>
      </c>
      <c r="P34" s="1173">
        <v>355276</v>
      </c>
    </row>
    <row r="35" spans="2:16" s="1168" customFormat="1" ht="12" customHeight="1">
      <c r="B35" s="1185"/>
      <c r="C35" s="1186"/>
      <c r="D35" s="1697" t="s">
        <v>1756</v>
      </c>
      <c r="E35" s="1697"/>
      <c r="F35" s="1697"/>
      <c r="G35" s="1697"/>
      <c r="H35" s="1150"/>
      <c r="I35" s="1181">
        <v>81506</v>
      </c>
      <c r="J35" s="1182">
        <v>80055</v>
      </c>
      <c r="K35" s="1182">
        <v>81926</v>
      </c>
      <c r="L35" s="1182">
        <v>84076</v>
      </c>
      <c r="M35" s="1182">
        <v>84459</v>
      </c>
      <c r="N35" s="1182">
        <v>80627</v>
      </c>
      <c r="O35" s="1182">
        <v>78271</v>
      </c>
      <c r="P35" s="1183">
        <v>82477</v>
      </c>
    </row>
    <row r="36" spans="2:16" ht="12" customHeight="1">
      <c r="B36" s="1184"/>
      <c r="C36" s="1140"/>
      <c r="D36" s="1140"/>
      <c r="E36" s="1697" t="s">
        <v>1757</v>
      </c>
      <c r="F36" s="1698"/>
      <c r="G36" s="1698"/>
      <c r="H36" s="1177"/>
      <c r="I36" s="1181">
        <v>9270</v>
      </c>
      <c r="J36" s="1182">
        <v>9009</v>
      </c>
      <c r="K36" s="1182">
        <v>9176</v>
      </c>
      <c r="L36" s="1182">
        <v>9188</v>
      </c>
      <c r="M36" s="1182">
        <v>8778</v>
      </c>
      <c r="N36" s="1182">
        <v>9244</v>
      </c>
      <c r="O36" s="1182">
        <v>8912</v>
      </c>
      <c r="P36" s="1183">
        <v>9749</v>
      </c>
    </row>
    <row r="37" spans="2:16" ht="12" customHeight="1">
      <c r="B37" s="1184"/>
      <c r="C37" s="1140"/>
      <c r="D37" s="1140"/>
      <c r="E37" s="1150"/>
      <c r="F37" s="1177"/>
      <c r="G37" s="1150" t="s">
        <v>1798</v>
      </c>
      <c r="H37" s="1177"/>
      <c r="I37" s="1181">
        <v>5398</v>
      </c>
      <c r="J37" s="1182">
        <v>4942</v>
      </c>
      <c r="K37" s="1182">
        <v>4913</v>
      </c>
      <c r="L37" s="1182">
        <v>5056</v>
      </c>
      <c r="M37" s="1182">
        <v>4657</v>
      </c>
      <c r="N37" s="1182">
        <v>5139</v>
      </c>
      <c r="O37" s="1182">
        <v>5148</v>
      </c>
      <c r="P37" s="1183">
        <v>5203</v>
      </c>
    </row>
    <row r="38" spans="2:16" ht="12" customHeight="1">
      <c r="B38" s="1184"/>
      <c r="C38" s="1140"/>
      <c r="D38" s="1140"/>
      <c r="E38" s="1697" t="s">
        <v>1758</v>
      </c>
      <c r="F38" s="1698"/>
      <c r="G38" s="1698"/>
      <c r="H38" s="1177"/>
      <c r="I38" s="1181">
        <v>9470</v>
      </c>
      <c r="J38" s="1182">
        <v>12250</v>
      </c>
      <c r="K38" s="1182">
        <v>11401</v>
      </c>
      <c r="L38" s="1182">
        <v>11291</v>
      </c>
      <c r="M38" s="1182">
        <v>12508</v>
      </c>
      <c r="N38" s="1182">
        <v>9756</v>
      </c>
      <c r="O38" s="1182">
        <v>10926</v>
      </c>
      <c r="P38" s="1183">
        <v>10129</v>
      </c>
    </row>
    <row r="39" spans="2:16" ht="12" customHeight="1">
      <c r="B39" s="1184"/>
      <c r="C39" s="1140"/>
      <c r="D39" s="1140"/>
      <c r="E39" s="1697" t="s">
        <v>1759</v>
      </c>
      <c r="F39" s="1698"/>
      <c r="G39" s="1698"/>
      <c r="H39" s="1177"/>
      <c r="I39" s="1181">
        <v>6267</v>
      </c>
      <c r="J39" s="1182">
        <v>6659</v>
      </c>
      <c r="K39" s="1182">
        <v>5950</v>
      </c>
      <c r="L39" s="1182">
        <v>6457</v>
      </c>
      <c r="M39" s="1182">
        <v>6593</v>
      </c>
      <c r="N39" s="1182">
        <v>6509</v>
      </c>
      <c r="O39" s="1182">
        <v>5910</v>
      </c>
      <c r="P39" s="1183">
        <v>7678</v>
      </c>
    </row>
    <row r="40" spans="2:16" ht="12" customHeight="1">
      <c r="B40" s="1184"/>
      <c r="C40" s="1140"/>
      <c r="D40" s="1140"/>
      <c r="E40" s="1697" t="s">
        <v>1760</v>
      </c>
      <c r="F40" s="1698"/>
      <c r="G40" s="1698"/>
      <c r="H40" s="1177"/>
      <c r="I40" s="1181">
        <v>3984</v>
      </c>
      <c r="J40" s="1182">
        <v>3484</v>
      </c>
      <c r="K40" s="1182">
        <v>4009</v>
      </c>
      <c r="L40" s="1182">
        <v>4124</v>
      </c>
      <c r="M40" s="1182">
        <v>3632</v>
      </c>
      <c r="N40" s="1182">
        <v>4070</v>
      </c>
      <c r="O40" s="1182">
        <v>3739</v>
      </c>
      <c r="P40" s="1183">
        <v>3903</v>
      </c>
    </row>
    <row r="41" spans="2:16" ht="12" customHeight="1">
      <c r="B41" s="1184"/>
      <c r="C41" s="1140"/>
      <c r="D41" s="1140"/>
      <c r="E41" s="1697" t="s">
        <v>1799</v>
      </c>
      <c r="F41" s="1698"/>
      <c r="G41" s="1698"/>
      <c r="H41" s="1177"/>
      <c r="I41" s="1181">
        <v>11750</v>
      </c>
      <c r="J41" s="1182">
        <v>10318</v>
      </c>
      <c r="K41" s="1182">
        <v>11375</v>
      </c>
      <c r="L41" s="1182">
        <v>12599</v>
      </c>
      <c r="M41" s="1182">
        <v>11992</v>
      </c>
      <c r="N41" s="1182">
        <v>11105</v>
      </c>
      <c r="O41" s="1182">
        <v>10874</v>
      </c>
      <c r="P41" s="1183">
        <v>10280</v>
      </c>
    </row>
    <row r="42" spans="2:16" ht="12" customHeight="1">
      <c r="B42" s="1184"/>
      <c r="C42" s="1140"/>
      <c r="D42" s="1140"/>
      <c r="E42" s="1697" t="s">
        <v>1761</v>
      </c>
      <c r="F42" s="1698"/>
      <c r="G42" s="1698"/>
      <c r="H42" s="1177"/>
      <c r="I42" s="1181">
        <v>2885</v>
      </c>
      <c r="J42" s="1182">
        <v>3528</v>
      </c>
      <c r="K42" s="1182">
        <v>3561</v>
      </c>
      <c r="L42" s="1182">
        <v>4350</v>
      </c>
      <c r="M42" s="1182">
        <v>3457</v>
      </c>
      <c r="N42" s="1182">
        <v>3097</v>
      </c>
      <c r="O42" s="1182">
        <v>3512</v>
      </c>
      <c r="P42" s="1183">
        <v>3203</v>
      </c>
    </row>
    <row r="43" spans="2:16" ht="12" customHeight="1">
      <c r="B43" s="1184"/>
      <c r="C43" s="1140"/>
      <c r="D43" s="1140"/>
      <c r="E43" s="1697" t="s">
        <v>1762</v>
      </c>
      <c r="F43" s="1698"/>
      <c r="G43" s="1698"/>
      <c r="H43" s="1150"/>
      <c r="I43" s="1181">
        <v>3457</v>
      </c>
      <c r="J43" s="1182">
        <v>3238</v>
      </c>
      <c r="K43" s="85">
        <v>3487</v>
      </c>
      <c r="L43" s="1182">
        <v>3453</v>
      </c>
      <c r="M43" s="1182">
        <v>3333</v>
      </c>
      <c r="N43" s="1182">
        <v>3335</v>
      </c>
      <c r="O43" s="1182">
        <v>3241</v>
      </c>
      <c r="P43" s="1183">
        <v>3330</v>
      </c>
    </row>
    <row r="44" spans="2:16" ht="12" customHeight="1">
      <c r="B44" s="1184"/>
      <c r="C44" s="1140"/>
      <c r="D44" s="1140"/>
      <c r="E44" s="1697" t="s">
        <v>1763</v>
      </c>
      <c r="F44" s="1698"/>
      <c r="G44" s="1698"/>
      <c r="H44" s="1177"/>
      <c r="I44" s="1181">
        <v>6294</v>
      </c>
      <c r="J44" s="1182">
        <v>6346</v>
      </c>
      <c r="K44" s="1182">
        <v>6804</v>
      </c>
      <c r="L44" s="1182">
        <v>6388</v>
      </c>
      <c r="M44" s="1182">
        <v>6261</v>
      </c>
      <c r="N44" s="1182">
        <v>6743</v>
      </c>
      <c r="O44" s="1182">
        <v>5951</v>
      </c>
      <c r="P44" s="1183">
        <v>6026</v>
      </c>
    </row>
    <row r="45" spans="2:16" ht="12" customHeight="1">
      <c r="B45" s="1184"/>
      <c r="C45" s="1140"/>
      <c r="D45" s="1140"/>
      <c r="E45" s="1697" t="s">
        <v>1764</v>
      </c>
      <c r="F45" s="1698"/>
      <c r="G45" s="1698"/>
      <c r="H45" s="1177"/>
      <c r="I45" s="1181">
        <v>6773</v>
      </c>
      <c r="J45" s="1182">
        <v>6557</v>
      </c>
      <c r="K45" s="1182">
        <v>6001</v>
      </c>
      <c r="L45" s="1182">
        <v>6358</v>
      </c>
      <c r="M45" s="1182">
        <v>5630</v>
      </c>
      <c r="N45" s="1182">
        <v>7705</v>
      </c>
      <c r="O45" s="1182">
        <v>6551</v>
      </c>
      <c r="P45" s="1183">
        <v>7335</v>
      </c>
    </row>
    <row r="46" spans="2:16" ht="12" customHeight="1">
      <c r="B46" s="1184"/>
      <c r="C46" s="1140"/>
      <c r="D46" s="1140"/>
      <c r="E46" s="1697" t="s">
        <v>1765</v>
      </c>
      <c r="F46" s="1698"/>
      <c r="G46" s="1698"/>
      <c r="H46" s="1177"/>
      <c r="I46" s="1181">
        <v>2924</v>
      </c>
      <c r="J46" s="1182">
        <v>3393</v>
      </c>
      <c r="K46" s="1182">
        <v>3032</v>
      </c>
      <c r="L46" s="1182">
        <v>3129</v>
      </c>
      <c r="M46" s="1182">
        <v>3239</v>
      </c>
      <c r="N46" s="1182">
        <v>3269</v>
      </c>
      <c r="O46" s="1182">
        <v>2944</v>
      </c>
      <c r="P46" s="1183">
        <v>3124</v>
      </c>
    </row>
    <row r="47" spans="2:16" ht="12" customHeight="1">
      <c r="B47" s="1184"/>
      <c r="C47" s="1140"/>
      <c r="D47" s="1140"/>
      <c r="E47" s="1697" t="s">
        <v>1766</v>
      </c>
      <c r="F47" s="1698"/>
      <c r="G47" s="1698"/>
      <c r="H47" s="1177"/>
      <c r="I47" s="1181">
        <v>4527</v>
      </c>
      <c r="J47" s="1182">
        <v>4025</v>
      </c>
      <c r="K47" s="1182">
        <v>4264</v>
      </c>
      <c r="L47" s="1182">
        <v>4286</v>
      </c>
      <c r="M47" s="1182">
        <v>5522</v>
      </c>
      <c r="N47" s="1182">
        <v>3581</v>
      </c>
      <c r="O47" s="1182">
        <v>3979</v>
      </c>
      <c r="P47" s="1183">
        <v>3793</v>
      </c>
    </row>
    <row r="48" spans="2:16" ht="12" customHeight="1">
      <c r="B48" s="1184"/>
      <c r="C48" s="1140"/>
      <c r="D48" s="1140"/>
      <c r="E48" s="1697" t="s">
        <v>1767</v>
      </c>
      <c r="F48" s="1698"/>
      <c r="G48" s="1698"/>
      <c r="H48" s="1177"/>
      <c r="I48" s="1181">
        <v>13905</v>
      </c>
      <c r="J48" s="1182">
        <v>11249</v>
      </c>
      <c r="K48" s="1182">
        <v>12865</v>
      </c>
      <c r="L48" s="1182">
        <v>12451</v>
      </c>
      <c r="M48" s="1182">
        <v>13513</v>
      </c>
      <c r="N48" s="1182">
        <v>12213</v>
      </c>
      <c r="O48" s="1182">
        <v>11731</v>
      </c>
      <c r="P48" s="1183">
        <v>13929</v>
      </c>
    </row>
    <row r="49" spans="2:16" s="1168" customFormat="1" ht="12" customHeight="1">
      <c r="B49" s="1185"/>
      <c r="C49" s="1186"/>
      <c r="D49" s="1696" t="s">
        <v>1768</v>
      </c>
      <c r="E49" s="1696"/>
      <c r="F49" s="1696"/>
      <c r="G49" s="1696"/>
      <c r="H49" s="1170"/>
      <c r="I49" s="1171">
        <v>20179</v>
      </c>
      <c r="J49" s="1172">
        <v>14752</v>
      </c>
      <c r="K49" s="1172">
        <v>13656</v>
      </c>
      <c r="L49" s="1172">
        <v>27873</v>
      </c>
      <c r="M49" s="1172">
        <v>16652</v>
      </c>
      <c r="N49" s="1172">
        <v>22933</v>
      </c>
      <c r="O49" s="1172">
        <v>15779</v>
      </c>
      <c r="P49" s="1173">
        <v>20258</v>
      </c>
    </row>
    <row r="50" spans="2:16" ht="12" customHeight="1">
      <c r="B50" s="1184"/>
      <c r="C50" s="1140"/>
      <c r="D50" s="1140"/>
      <c r="E50" s="1697" t="s">
        <v>1800</v>
      </c>
      <c r="F50" s="1698"/>
      <c r="G50" s="1698"/>
      <c r="H50" s="1177"/>
      <c r="I50" s="1181">
        <v>14655</v>
      </c>
      <c r="J50" s="1182">
        <v>10536</v>
      </c>
      <c r="K50" s="1182">
        <v>9998</v>
      </c>
      <c r="L50" s="1182">
        <v>16846</v>
      </c>
      <c r="M50" s="1182">
        <v>11507</v>
      </c>
      <c r="N50" s="1182">
        <v>11549</v>
      </c>
      <c r="O50" s="1182">
        <v>8400</v>
      </c>
      <c r="P50" s="1183">
        <v>14225</v>
      </c>
    </row>
    <row r="51" spans="2:16" s="1168" customFormat="1" ht="12" customHeight="1">
      <c r="B51" s="1185"/>
      <c r="C51" s="1186"/>
      <c r="D51" s="1696" t="s">
        <v>1769</v>
      </c>
      <c r="E51" s="1696"/>
      <c r="F51" s="1696"/>
      <c r="G51" s="1696"/>
      <c r="H51" s="1170"/>
      <c r="I51" s="1171">
        <v>22615</v>
      </c>
      <c r="J51" s="1172">
        <v>20511</v>
      </c>
      <c r="K51" s="1172">
        <v>19677</v>
      </c>
      <c r="L51" s="1172">
        <v>19531</v>
      </c>
      <c r="M51" s="1172">
        <v>21610</v>
      </c>
      <c r="N51" s="1172">
        <v>19631</v>
      </c>
      <c r="O51" s="1172">
        <v>20254</v>
      </c>
      <c r="P51" s="1173">
        <v>18674</v>
      </c>
    </row>
    <row r="52" spans="2:16" ht="12" customHeight="1">
      <c r="B52" s="1184"/>
      <c r="C52" s="1140"/>
      <c r="D52" s="1140"/>
      <c r="E52" s="1697" t="s">
        <v>1801</v>
      </c>
      <c r="F52" s="1698"/>
      <c r="G52" s="1698"/>
      <c r="H52" s="1177"/>
      <c r="I52" s="1181">
        <v>8026</v>
      </c>
      <c r="J52" s="1182">
        <v>6547</v>
      </c>
      <c r="K52" s="1182">
        <v>6625</v>
      </c>
      <c r="L52" s="1182">
        <v>7599</v>
      </c>
      <c r="M52" s="1182">
        <v>7435</v>
      </c>
      <c r="N52" s="1182">
        <v>8120</v>
      </c>
      <c r="O52" s="1182">
        <v>7608</v>
      </c>
      <c r="P52" s="1183">
        <v>7545</v>
      </c>
    </row>
    <row r="53" spans="2:16" s="1168" customFormat="1" ht="12" customHeight="1">
      <c r="B53" s="1185"/>
      <c r="C53" s="1186"/>
      <c r="D53" s="1696" t="s">
        <v>1770</v>
      </c>
      <c r="E53" s="1696"/>
      <c r="F53" s="1696"/>
      <c r="G53" s="1696"/>
      <c r="H53" s="1170"/>
      <c r="I53" s="1171">
        <v>11934</v>
      </c>
      <c r="J53" s="1172">
        <v>11966</v>
      </c>
      <c r="K53" s="1172">
        <v>14190</v>
      </c>
      <c r="L53" s="1172">
        <v>14947</v>
      </c>
      <c r="M53" s="1172">
        <v>14535</v>
      </c>
      <c r="N53" s="1172">
        <v>16500</v>
      </c>
      <c r="O53" s="1172">
        <v>14151</v>
      </c>
      <c r="P53" s="1173">
        <v>13144</v>
      </c>
    </row>
    <row r="54" spans="2:16" s="1168" customFormat="1" ht="12" customHeight="1">
      <c r="B54" s="1185"/>
      <c r="C54" s="1186"/>
      <c r="D54" s="1696" t="s">
        <v>1771</v>
      </c>
      <c r="E54" s="1696"/>
      <c r="F54" s="1696"/>
      <c r="G54" s="1696"/>
      <c r="H54" s="1170"/>
      <c r="I54" s="1171">
        <v>23531</v>
      </c>
      <c r="J54" s="1172">
        <v>22893</v>
      </c>
      <c r="K54" s="1172">
        <v>28738</v>
      </c>
      <c r="L54" s="1172">
        <v>24619</v>
      </c>
      <c r="M54" s="1172">
        <v>25865</v>
      </c>
      <c r="N54" s="1172">
        <v>25368</v>
      </c>
      <c r="O54" s="1172">
        <v>20174</v>
      </c>
      <c r="P54" s="1173">
        <v>23134</v>
      </c>
    </row>
    <row r="55" spans="2:16" s="1168" customFormat="1" ht="12" customHeight="1">
      <c r="B55" s="1185"/>
      <c r="C55" s="1186"/>
      <c r="D55" s="1696" t="s">
        <v>1802</v>
      </c>
      <c r="E55" s="1696"/>
      <c r="F55" s="1696"/>
      <c r="G55" s="1696"/>
      <c r="H55" s="1170"/>
      <c r="I55" s="1171">
        <v>10935</v>
      </c>
      <c r="J55" s="1172">
        <v>10438</v>
      </c>
      <c r="K55" s="1172">
        <v>10808</v>
      </c>
      <c r="L55" s="1172">
        <v>10640</v>
      </c>
      <c r="M55" s="1172">
        <v>8280</v>
      </c>
      <c r="N55" s="1172">
        <v>11485</v>
      </c>
      <c r="O55" s="1172">
        <v>8883</v>
      </c>
      <c r="P55" s="1173">
        <v>9586</v>
      </c>
    </row>
    <row r="56" spans="2:16" s="1168" customFormat="1" ht="12" customHeight="1">
      <c r="B56" s="1185"/>
      <c r="C56" s="1186"/>
      <c r="D56" s="1696" t="s">
        <v>1772</v>
      </c>
      <c r="E56" s="1696"/>
      <c r="F56" s="1696"/>
      <c r="G56" s="1696"/>
      <c r="H56" s="1170"/>
      <c r="I56" s="1171">
        <v>34115</v>
      </c>
      <c r="J56" s="1172">
        <v>25485</v>
      </c>
      <c r="K56" s="1172">
        <v>33237</v>
      </c>
      <c r="L56" s="1172">
        <v>36266</v>
      </c>
      <c r="M56" s="1172">
        <v>27952</v>
      </c>
      <c r="N56" s="1172">
        <v>35435</v>
      </c>
      <c r="O56" s="1172">
        <v>31735</v>
      </c>
      <c r="P56" s="1173">
        <v>38561</v>
      </c>
    </row>
    <row r="57" spans="2:16" s="1168" customFormat="1" ht="12" customHeight="1">
      <c r="B57" s="1185"/>
      <c r="C57" s="1186"/>
      <c r="D57" s="1696" t="s">
        <v>1773</v>
      </c>
      <c r="E57" s="1696"/>
      <c r="F57" s="1696"/>
      <c r="G57" s="1696"/>
      <c r="H57" s="1170"/>
      <c r="I57" s="1171">
        <v>14185</v>
      </c>
      <c r="J57" s="1172">
        <v>16001</v>
      </c>
      <c r="K57" s="1172">
        <v>17996</v>
      </c>
      <c r="L57" s="1172">
        <v>13224</v>
      </c>
      <c r="M57" s="1172">
        <v>11319</v>
      </c>
      <c r="N57" s="1172">
        <v>12751</v>
      </c>
      <c r="O57" s="1172">
        <v>11057</v>
      </c>
      <c r="P57" s="1173">
        <v>18269</v>
      </c>
    </row>
    <row r="58" spans="2:16" s="1168" customFormat="1" ht="12" customHeight="1">
      <c r="B58" s="1185"/>
      <c r="C58" s="1186"/>
      <c r="D58" s="1696" t="s">
        <v>1774</v>
      </c>
      <c r="E58" s="1696"/>
      <c r="F58" s="1696"/>
      <c r="G58" s="1696"/>
      <c r="H58" s="1170"/>
      <c r="I58" s="1171">
        <v>37748</v>
      </c>
      <c r="J58" s="1172">
        <v>29002</v>
      </c>
      <c r="K58" s="1172">
        <v>36375</v>
      </c>
      <c r="L58" s="1172">
        <v>38764</v>
      </c>
      <c r="M58" s="1172">
        <v>31227</v>
      </c>
      <c r="N58" s="1172">
        <v>41792</v>
      </c>
      <c r="O58" s="1172">
        <v>30745</v>
      </c>
      <c r="P58" s="1173">
        <v>34799</v>
      </c>
    </row>
    <row r="59" spans="2:16" s="1168" customFormat="1" ht="12" customHeight="1">
      <c r="B59" s="1185"/>
      <c r="C59" s="1186"/>
      <c r="D59" s="1696" t="s">
        <v>1775</v>
      </c>
      <c r="E59" s="1696"/>
      <c r="F59" s="1696"/>
      <c r="G59" s="1696"/>
      <c r="H59" s="1170"/>
      <c r="I59" s="1171">
        <v>132141</v>
      </c>
      <c r="J59" s="1172">
        <v>121257</v>
      </c>
      <c r="K59" s="1172">
        <v>114954</v>
      </c>
      <c r="L59" s="1172">
        <v>103589</v>
      </c>
      <c r="M59" s="1172">
        <v>127459</v>
      </c>
      <c r="N59" s="1172">
        <v>118310</v>
      </c>
      <c r="O59" s="1172">
        <v>108208</v>
      </c>
      <c r="P59" s="1173">
        <v>96373</v>
      </c>
    </row>
    <row r="60" spans="2:16" ht="12" customHeight="1">
      <c r="B60" s="1184"/>
      <c r="C60" s="1140"/>
      <c r="D60" s="1150"/>
      <c r="E60" s="1177"/>
      <c r="G60" s="1150" t="s">
        <v>1803</v>
      </c>
      <c r="H60" s="1177"/>
      <c r="I60" s="1181">
        <v>19955</v>
      </c>
      <c r="J60" s="1182">
        <v>17969</v>
      </c>
      <c r="K60" s="1182">
        <v>21062</v>
      </c>
      <c r="L60" s="1182">
        <v>19959</v>
      </c>
      <c r="M60" s="1182">
        <v>21602</v>
      </c>
      <c r="N60" s="1182">
        <v>22906</v>
      </c>
      <c r="O60" s="1182">
        <v>18923</v>
      </c>
      <c r="P60" s="1183">
        <v>19275</v>
      </c>
    </row>
    <row r="61" spans="2:16" s="1168" customFormat="1" ht="12" customHeight="1">
      <c r="B61" s="1185"/>
      <c r="C61" s="1696" t="s">
        <v>1776</v>
      </c>
      <c r="D61" s="1696"/>
      <c r="E61" s="1696"/>
      <c r="F61" s="1696"/>
      <c r="G61" s="1696"/>
      <c r="H61" s="1170"/>
      <c r="I61" s="1171">
        <v>118711</v>
      </c>
      <c r="J61" s="1172">
        <v>89751</v>
      </c>
      <c r="K61" s="1172">
        <v>96933</v>
      </c>
      <c r="L61" s="1172">
        <v>95506</v>
      </c>
      <c r="M61" s="1172">
        <v>87045</v>
      </c>
      <c r="N61" s="1172">
        <v>104640</v>
      </c>
      <c r="O61" s="1172">
        <v>89387</v>
      </c>
      <c r="P61" s="1173">
        <v>92390</v>
      </c>
    </row>
    <row r="62" spans="2:16" ht="12" customHeight="1">
      <c r="B62" s="1184"/>
      <c r="C62" s="1140"/>
      <c r="D62" s="1697" t="s">
        <v>1804</v>
      </c>
      <c r="E62" s="1698"/>
      <c r="F62" s="1698"/>
      <c r="G62" s="1698"/>
      <c r="H62" s="1177"/>
      <c r="I62" s="1181">
        <v>36214</v>
      </c>
      <c r="J62" s="1182">
        <v>29228</v>
      </c>
      <c r="K62" s="1182">
        <v>31132</v>
      </c>
      <c r="L62" s="1182">
        <v>31099</v>
      </c>
      <c r="M62" s="1182">
        <v>28081</v>
      </c>
      <c r="N62" s="1182">
        <v>31476</v>
      </c>
      <c r="O62" s="1182">
        <v>26037</v>
      </c>
      <c r="P62" s="1183">
        <v>28247</v>
      </c>
    </row>
    <row r="63" spans="2:16" ht="12" customHeight="1">
      <c r="B63" s="1184"/>
      <c r="C63" s="1140"/>
      <c r="D63" s="1697" t="s">
        <v>1805</v>
      </c>
      <c r="E63" s="1698"/>
      <c r="F63" s="1698"/>
      <c r="G63" s="1698"/>
      <c r="H63" s="1177"/>
      <c r="I63" s="1181">
        <v>30084</v>
      </c>
      <c r="J63" s="1182">
        <v>20240</v>
      </c>
      <c r="K63" s="1182">
        <v>25063</v>
      </c>
      <c r="L63" s="1182">
        <v>24810</v>
      </c>
      <c r="M63" s="1182">
        <v>21827</v>
      </c>
      <c r="N63" s="1182">
        <v>27164</v>
      </c>
      <c r="O63" s="1182">
        <v>22309</v>
      </c>
      <c r="P63" s="1183">
        <v>24264</v>
      </c>
    </row>
    <row r="64" spans="2:16" ht="12" customHeight="1">
      <c r="B64" s="1184"/>
      <c r="C64" s="1140"/>
      <c r="D64" s="1697" t="s">
        <v>1806</v>
      </c>
      <c r="E64" s="1698"/>
      <c r="F64" s="1698"/>
      <c r="G64" s="1698"/>
      <c r="H64" s="1177"/>
      <c r="I64" s="1181">
        <v>52089</v>
      </c>
      <c r="J64" s="1182">
        <v>40155</v>
      </c>
      <c r="K64" s="1182">
        <v>40544</v>
      </c>
      <c r="L64" s="1182">
        <v>39229</v>
      </c>
      <c r="M64" s="1182">
        <v>37013</v>
      </c>
      <c r="N64" s="1182">
        <v>45863</v>
      </c>
      <c r="O64" s="1182">
        <v>40870</v>
      </c>
      <c r="P64" s="1183">
        <v>39589</v>
      </c>
    </row>
    <row r="65" spans="2:16" ht="12" customHeight="1">
      <c r="B65" s="1184"/>
      <c r="C65" s="1140"/>
      <c r="D65" s="1697" t="s">
        <v>1807</v>
      </c>
      <c r="E65" s="1697"/>
      <c r="F65" s="1697"/>
      <c r="G65" s="1697"/>
      <c r="H65" s="1177"/>
      <c r="I65" s="1181">
        <v>324</v>
      </c>
      <c r="J65" s="1182">
        <v>128</v>
      </c>
      <c r="K65" s="1182">
        <v>193</v>
      </c>
      <c r="L65" s="1182">
        <v>369</v>
      </c>
      <c r="M65" s="1182">
        <v>124</v>
      </c>
      <c r="N65" s="1182">
        <v>137</v>
      </c>
      <c r="O65" s="1182">
        <v>172</v>
      </c>
      <c r="P65" s="1183">
        <v>290</v>
      </c>
    </row>
    <row r="66" spans="2:16" s="1168" customFormat="1" ht="12" customHeight="1">
      <c r="B66" s="1185"/>
      <c r="C66" s="1696" t="s">
        <v>1777</v>
      </c>
      <c r="D66" s="1696"/>
      <c r="E66" s="1696"/>
      <c r="F66" s="1696"/>
      <c r="G66" s="1696"/>
      <c r="H66" s="1170"/>
      <c r="I66" s="1171">
        <v>560060</v>
      </c>
      <c r="J66" s="1172">
        <v>466977</v>
      </c>
      <c r="K66" s="1172">
        <v>466609</v>
      </c>
      <c r="L66" s="1172">
        <v>458025</v>
      </c>
      <c r="M66" s="1172">
        <v>461978</v>
      </c>
      <c r="N66" s="1172">
        <v>512704</v>
      </c>
      <c r="O66" s="1172">
        <v>436409</v>
      </c>
      <c r="P66" s="1173">
        <v>487583</v>
      </c>
    </row>
    <row r="67" spans="2:16" ht="12" customHeight="1">
      <c r="B67" s="1184"/>
      <c r="C67" s="1140"/>
      <c r="D67" s="1697" t="s">
        <v>1808</v>
      </c>
      <c r="E67" s="1698"/>
      <c r="F67" s="1698"/>
      <c r="G67" s="1698"/>
      <c r="H67" s="1177"/>
      <c r="I67" s="1181">
        <v>395063</v>
      </c>
      <c r="J67" s="1182">
        <v>358239</v>
      </c>
      <c r="K67" s="1182">
        <v>368833</v>
      </c>
      <c r="L67" s="1182">
        <v>360857</v>
      </c>
      <c r="M67" s="1182">
        <v>376227</v>
      </c>
      <c r="N67" s="1182">
        <v>382034</v>
      </c>
      <c r="O67" s="1182">
        <v>236006</v>
      </c>
      <c r="P67" s="1183">
        <v>372392</v>
      </c>
    </row>
    <row r="68" spans="2:16" ht="12" customHeight="1">
      <c r="B68" s="1184"/>
      <c r="C68" s="1140"/>
      <c r="D68" s="1697" t="s">
        <v>1809</v>
      </c>
      <c r="E68" s="1698"/>
      <c r="F68" s="1698"/>
      <c r="G68" s="1698"/>
      <c r="H68" s="1177"/>
      <c r="I68" s="96">
        <v>50919</v>
      </c>
      <c r="J68" s="1182">
        <v>40395</v>
      </c>
      <c r="K68" s="1182">
        <v>41825</v>
      </c>
      <c r="L68" s="1182">
        <v>40405</v>
      </c>
      <c r="M68" s="1182">
        <v>37632</v>
      </c>
      <c r="N68" s="1182">
        <v>44962</v>
      </c>
      <c r="O68" s="1182">
        <v>40842</v>
      </c>
      <c r="P68" s="1183">
        <v>41653</v>
      </c>
    </row>
    <row r="69" spans="2:16" s="1168" customFormat="1" ht="12" customHeight="1">
      <c r="B69" s="1185"/>
      <c r="C69" s="1696" t="s">
        <v>1665</v>
      </c>
      <c r="D69" s="1696"/>
      <c r="E69" s="1696"/>
      <c r="F69" s="1696"/>
      <c r="G69" s="1696"/>
      <c r="H69" s="1170"/>
      <c r="I69" s="1171">
        <v>94410</v>
      </c>
      <c r="J69" s="1172">
        <v>83083</v>
      </c>
      <c r="K69" s="1172">
        <v>72728</v>
      </c>
      <c r="L69" s="1172">
        <v>105578</v>
      </c>
      <c r="M69" s="1172">
        <v>80574</v>
      </c>
      <c r="N69" s="1172">
        <v>100140</v>
      </c>
      <c r="O69" s="1172">
        <v>88497</v>
      </c>
      <c r="P69" s="1173">
        <v>95965</v>
      </c>
    </row>
    <row r="70" spans="2:16" s="1168" customFormat="1" ht="12" customHeight="1">
      <c r="B70" s="1185"/>
      <c r="C70" s="1188"/>
      <c r="D70" s="1188"/>
      <c r="E70" s="1188"/>
      <c r="F70" s="1188"/>
      <c r="G70" s="1188"/>
      <c r="H70" s="1170"/>
      <c r="I70" s="1171"/>
      <c r="J70" s="1172"/>
      <c r="K70" s="1190"/>
      <c r="L70" s="1172"/>
      <c r="M70" s="1172"/>
      <c r="N70" s="1172"/>
      <c r="O70" s="1172"/>
      <c r="P70" s="1173"/>
    </row>
    <row r="71" spans="2:16" ht="12" customHeight="1">
      <c r="B71" s="1694" t="s">
        <v>1778</v>
      </c>
      <c r="C71" s="1695"/>
      <c r="D71" s="1695"/>
      <c r="E71" s="1695"/>
      <c r="F71" s="1695"/>
      <c r="G71" s="1695"/>
      <c r="H71" s="1193"/>
      <c r="I71" s="1194">
        <v>18123</v>
      </c>
      <c r="J71" s="1195">
        <v>12267</v>
      </c>
      <c r="K71" s="1195">
        <v>13344</v>
      </c>
      <c r="L71" s="1195">
        <v>15930</v>
      </c>
      <c r="M71" s="1195">
        <v>16384</v>
      </c>
      <c r="N71" s="1195">
        <v>20159</v>
      </c>
      <c r="O71" s="1195">
        <v>15416</v>
      </c>
      <c r="P71" s="1196">
        <v>14732</v>
      </c>
    </row>
    <row r="72" spans="2:11" ht="12">
      <c r="B72" s="1137" t="s">
        <v>1810</v>
      </c>
      <c r="K72" s="1197"/>
    </row>
    <row r="73" ht="12">
      <c r="K73" s="1140"/>
    </row>
  </sheetData>
  <mergeCells count="61">
    <mergeCell ref="B5:G5"/>
    <mergeCell ref="B6:G6"/>
    <mergeCell ref="B7:G7"/>
    <mergeCell ref="B8:G8"/>
    <mergeCell ref="B9:G9"/>
    <mergeCell ref="C10:G10"/>
    <mergeCell ref="D11:G11"/>
    <mergeCell ref="E12:G12"/>
    <mergeCell ref="F13:G13"/>
    <mergeCell ref="F17:G17"/>
    <mergeCell ref="E18:G18"/>
    <mergeCell ref="E19:G19"/>
    <mergeCell ref="F20:G20"/>
    <mergeCell ref="F21:G21"/>
    <mergeCell ref="F22:G22"/>
    <mergeCell ref="E23:G23"/>
    <mergeCell ref="D24:G24"/>
    <mergeCell ref="E25:G25"/>
    <mergeCell ref="E26:G26"/>
    <mergeCell ref="E27:G27"/>
    <mergeCell ref="E28:G28"/>
    <mergeCell ref="E29:G29"/>
    <mergeCell ref="E30:G30"/>
    <mergeCell ref="C31:G31"/>
    <mergeCell ref="B32:G32"/>
    <mergeCell ref="C33:G33"/>
    <mergeCell ref="C34:G34"/>
    <mergeCell ref="D35:G35"/>
    <mergeCell ref="E36:G36"/>
    <mergeCell ref="E38:G38"/>
    <mergeCell ref="E39:G39"/>
    <mergeCell ref="E40:G40"/>
    <mergeCell ref="E41:G41"/>
    <mergeCell ref="E42:G42"/>
    <mergeCell ref="E43:G43"/>
    <mergeCell ref="E44:G44"/>
    <mergeCell ref="E45:G45"/>
    <mergeCell ref="E46:G46"/>
    <mergeCell ref="E47:G47"/>
    <mergeCell ref="E48:G48"/>
    <mergeCell ref="D49:G49"/>
    <mergeCell ref="E50:G50"/>
    <mergeCell ref="D51:G51"/>
    <mergeCell ref="E52:G52"/>
    <mergeCell ref="D53:G53"/>
    <mergeCell ref="D54:G54"/>
    <mergeCell ref="D55:G55"/>
    <mergeCell ref="D56:G56"/>
    <mergeCell ref="D57:G57"/>
    <mergeCell ref="D58:G58"/>
    <mergeCell ref="D59:G59"/>
    <mergeCell ref="C61:G61"/>
    <mergeCell ref="D62:G62"/>
    <mergeCell ref="D63:G63"/>
    <mergeCell ref="D64:G64"/>
    <mergeCell ref="D65:G65"/>
    <mergeCell ref="B71:G71"/>
    <mergeCell ref="C66:G66"/>
    <mergeCell ref="D67:G67"/>
    <mergeCell ref="D68:G68"/>
    <mergeCell ref="C69:G69"/>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9.00390625" defaultRowHeight="15" customHeight="1"/>
  <cols>
    <col min="1" max="2" width="2.625" style="1198" customWidth="1"/>
    <col min="3" max="3" width="19.125" style="1198" customWidth="1"/>
    <col min="4" max="8" width="11.875" style="1198" customWidth="1"/>
    <col min="9" max="9" width="11.75390625" style="1198" customWidth="1"/>
    <col min="10" max="16384" width="9.00390625" style="1198" customWidth="1"/>
  </cols>
  <sheetData>
    <row r="1" ht="12" customHeight="1"/>
    <row r="2" ht="15" customHeight="1">
      <c r="B2" s="1199" t="s">
        <v>1840</v>
      </c>
    </row>
    <row r="3" spans="3:7" ht="12" customHeight="1">
      <c r="C3" s="1199"/>
      <c r="D3" s="1200"/>
      <c r="E3" s="1200"/>
      <c r="F3" s="1200"/>
      <c r="G3" s="1200"/>
    </row>
    <row r="4" spans="2:9" s="1201" customFormat="1" ht="12" customHeight="1" thickBot="1">
      <c r="B4" s="1078" t="s">
        <v>1830</v>
      </c>
      <c r="C4" s="1078"/>
      <c r="D4" s="1078"/>
      <c r="E4" s="1078"/>
      <c r="F4" s="1078"/>
      <c r="G4" s="1078"/>
      <c r="I4" s="487"/>
    </row>
    <row r="5" spans="1:9" s="1201" customFormat="1" ht="15" customHeight="1" thickTop="1">
      <c r="A5" s="1202"/>
      <c r="B5" s="1713" t="s">
        <v>1831</v>
      </c>
      <c r="C5" s="1714"/>
      <c r="D5" s="1709" t="s">
        <v>1832</v>
      </c>
      <c r="E5" s="1710"/>
      <c r="F5" s="1711"/>
      <c r="G5" s="1709">
        <v>5</v>
      </c>
      <c r="H5" s="1710"/>
      <c r="I5" s="1712"/>
    </row>
    <row r="6" spans="1:9" s="1201" customFormat="1" ht="15" customHeight="1">
      <c r="A6" s="1202"/>
      <c r="B6" s="1715"/>
      <c r="C6" s="1716"/>
      <c r="D6" s="185" t="s">
        <v>1812</v>
      </c>
      <c r="E6" s="185" t="s">
        <v>1813</v>
      </c>
      <c r="F6" s="185" t="s">
        <v>1814</v>
      </c>
      <c r="G6" s="185" t="s">
        <v>1812</v>
      </c>
      <c r="H6" s="185" t="s">
        <v>1813</v>
      </c>
      <c r="I6" s="185" t="s">
        <v>1814</v>
      </c>
    </row>
    <row r="7" spans="1:9" s="1206" customFormat="1" ht="15" customHeight="1">
      <c r="A7" s="320"/>
      <c r="B7" s="1707" t="s">
        <v>1833</v>
      </c>
      <c r="C7" s="1708"/>
      <c r="D7" s="1203">
        <v>7924</v>
      </c>
      <c r="E7" s="1204">
        <v>5922</v>
      </c>
      <c r="F7" s="1204">
        <v>1739</v>
      </c>
      <c r="G7" s="1204">
        <v>7705</v>
      </c>
      <c r="H7" s="1204">
        <v>5981</v>
      </c>
      <c r="I7" s="1205">
        <v>2006</v>
      </c>
    </row>
    <row r="8" spans="1:9" s="1201" customFormat="1" ht="15" customHeight="1">
      <c r="A8" s="1202"/>
      <c r="B8" s="1207"/>
      <c r="C8" s="1208"/>
      <c r="D8" s="132"/>
      <c r="E8" s="1078"/>
      <c r="F8" s="1078"/>
      <c r="G8" s="1078"/>
      <c r="H8" s="1078"/>
      <c r="I8" s="1202"/>
    </row>
    <row r="9" spans="1:9" s="1201" customFormat="1" ht="15" customHeight="1">
      <c r="A9" s="1202"/>
      <c r="B9" s="1207"/>
      <c r="C9" s="1208" t="s">
        <v>1834</v>
      </c>
      <c r="D9" s="132">
        <v>11</v>
      </c>
      <c r="E9" s="1078">
        <v>12</v>
      </c>
      <c r="F9" s="1078">
        <v>12</v>
      </c>
      <c r="G9" s="1078">
        <v>7</v>
      </c>
      <c r="H9" s="1078">
        <v>7</v>
      </c>
      <c r="I9" s="1202">
        <v>6</v>
      </c>
    </row>
    <row r="10" spans="1:9" s="1201" customFormat="1" ht="15" customHeight="1">
      <c r="A10" s="1202"/>
      <c r="B10" s="1207"/>
      <c r="C10" s="1208" t="s">
        <v>1815</v>
      </c>
      <c r="D10" s="132">
        <v>6</v>
      </c>
      <c r="E10" s="1078">
        <v>6</v>
      </c>
      <c r="F10" s="1078">
        <v>8</v>
      </c>
      <c r="G10" s="1078">
        <v>9</v>
      </c>
      <c r="H10" s="1078">
        <v>10</v>
      </c>
      <c r="I10" s="1202">
        <v>8</v>
      </c>
    </row>
    <row r="11" spans="1:9" s="1201" customFormat="1" ht="15" customHeight="1">
      <c r="A11" s="1202"/>
      <c r="B11" s="1207"/>
      <c r="C11" s="1208" t="s">
        <v>1816</v>
      </c>
      <c r="D11" s="132">
        <v>10</v>
      </c>
      <c r="E11" s="1078">
        <v>7</v>
      </c>
      <c r="F11" s="1078">
        <v>6</v>
      </c>
      <c r="G11" s="1078">
        <v>13</v>
      </c>
      <c r="H11" s="1078">
        <v>13</v>
      </c>
      <c r="I11" s="1202">
        <v>7</v>
      </c>
    </row>
    <row r="12" spans="1:9" s="1201" customFormat="1" ht="15" customHeight="1">
      <c r="A12" s="1202"/>
      <c r="B12" s="1207"/>
      <c r="C12" s="1208" t="s">
        <v>1817</v>
      </c>
      <c r="D12" s="132">
        <v>7</v>
      </c>
      <c r="E12" s="1078">
        <v>6</v>
      </c>
      <c r="F12" s="1078">
        <v>5</v>
      </c>
      <c r="G12" s="1078">
        <v>3</v>
      </c>
      <c r="H12" s="1078">
        <v>3</v>
      </c>
      <c r="I12" s="1202">
        <v>1</v>
      </c>
    </row>
    <row r="13" spans="1:9" s="1201" customFormat="1" ht="15" customHeight="1">
      <c r="A13" s="1202"/>
      <c r="B13" s="1207"/>
      <c r="C13" s="1208" t="s">
        <v>1818</v>
      </c>
      <c r="D13" s="486">
        <v>0</v>
      </c>
      <c r="E13" s="487">
        <v>0</v>
      </c>
      <c r="F13" s="487">
        <v>0</v>
      </c>
      <c r="G13" s="487">
        <v>1</v>
      </c>
      <c r="H13" s="487">
        <v>1</v>
      </c>
      <c r="I13" s="136">
        <v>11</v>
      </c>
    </row>
    <row r="14" spans="1:9" s="1201" customFormat="1" ht="15" customHeight="1">
      <c r="A14" s="1202"/>
      <c r="B14" s="1207"/>
      <c r="C14" s="1208" t="s">
        <v>1819</v>
      </c>
      <c r="D14" s="132">
        <v>68</v>
      </c>
      <c r="E14" s="1078">
        <v>65</v>
      </c>
      <c r="F14" s="1078">
        <v>63</v>
      </c>
      <c r="G14" s="1078">
        <v>62</v>
      </c>
      <c r="H14" s="1078">
        <v>62</v>
      </c>
      <c r="I14" s="1202">
        <v>70</v>
      </c>
    </row>
    <row r="15" spans="1:9" s="1201" customFormat="1" ht="15" customHeight="1">
      <c r="A15" s="1202"/>
      <c r="B15" s="1207"/>
      <c r="C15" s="1208" t="s">
        <v>1820</v>
      </c>
      <c r="D15" s="132">
        <v>101</v>
      </c>
      <c r="E15" s="1078">
        <v>102</v>
      </c>
      <c r="F15" s="1078">
        <v>129</v>
      </c>
      <c r="G15" s="1078">
        <v>97</v>
      </c>
      <c r="H15" s="1078">
        <v>99</v>
      </c>
      <c r="I15" s="1202">
        <v>139</v>
      </c>
    </row>
    <row r="16" spans="1:9" s="1201" customFormat="1" ht="15" customHeight="1">
      <c r="A16" s="1202"/>
      <c r="B16" s="1207"/>
      <c r="C16" s="1208" t="s">
        <v>1821</v>
      </c>
      <c r="D16" s="132">
        <v>58</v>
      </c>
      <c r="E16" s="1078">
        <v>55</v>
      </c>
      <c r="F16" s="1078">
        <v>39</v>
      </c>
      <c r="G16" s="1078">
        <v>73</v>
      </c>
      <c r="H16" s="1078">
        <v>67</v>
      </c>
      <c r="I16" s="1202">
        <v>68</v>
      </c>
    </row>
    <row r="17" spans="1:9" s="1201" customFormat="1" ht="15" customHeight="1">
      <c r="A17" s="1202"/>
      <c r="B17" s="1207"/>
      <c r="C17" s="1208" t="s">
        <v>1822</v>
      </c>
      <c r="D17" s="132">
        <v>5987</v>
      </c>
      <c r="E17" s="1078">
        <v>4027</v>
      </c>
      <c r="F17" s="1078">
        <v>1141</v>
      </c>
      <c r="G17" s="1078">
        <v>6105</v>
      </c>
      <c r="H17" s="1078">
        <v>4327</v>
      </c>
      <c r="I17" s="1202">
        <v>1350</v>
      </c>
    </row>
    <row r="18" spans="1:9" s="1201" customFormat="1" ht="15" customHeight="1">
      <c r="A18" s="1202"/>
      <c r="B18" s="1207"/>
      <c r="C18" s="1208" t="s">
        <v>1823</v>
      </c>
      <c r="D18" s="132">
        <v>1301</v>
      </c>
      <c r="E18" s="1078">
        <v>1286</v>
      </c>
      <c r="F18" s="1078">
        <v>118</v>
      </c>
      <c r="G18" s="1078">
        <v>871</v>
      </c>
      <c r="H18" s="1078">
        <v>939</v>
      </c>
      <c r="I18" s="1202">
        <v>75</v>
      </c>
    </row>
    <row r="19" spans="1:9" s="1201" customFormat="1" ht="15" customHeight="1">
      <c r="A19" s="1202"/>
      <c r="B19" s="1207"/>
      <c r="C19" s="1208" t="s">
        <v>1824</v>
      </c>
      <c r="D19" s="132">
        <v>22</v>
      </c>
      <c r="E19" s="1078">
        <v>21</v>
      </c>
      <c r="F19" s="1078">
        <v>15</v>
      </c>
      <c r="G19" s="1078">
        <v>22</v>
      </c>
      <c r="H19" s="1078">
        <v>21</v>
      </c>
      <c r="I19" s="1202">
        <v>13</v>
      </c>
    </row>
    <row r="20" spans="1:9" s="1201" customFormat="1" ht="15" customHeight="1">
      <c r="A20" s="1202"/>
      <c r="B20" s="1207"/>
      <c r="C20" s="1208" t="s">
        <v>1835</v>
      </c>
      <c r="D20" s="132">
        <v>55</v>
      </c>
      <c r="E20" s="1078">
        <v>58</v>
      </c>
      <c r="F20" s="1078">
        <v>4</v>
      </c>
      <c r="G20" s="1078">
        <v>59</v>
      </c>
      <c r="H20" s="1078">
        <v>54</v>
      </c>
      <c r="I20" s="1202">
        <v>3</v>
      </c>
    </row>
    <row r="21" spans="1:9" s="1201" customFormat="1" ht="15" customHeight="1">
      <c r="A21" s="1202"/>
      <c r="B21" s="1207"/>
      <c r="C21" s="1208" t="s">
        <v>1836</v>
      </c>
      <c r="D21" s="486">
        <v>0</v>
      </c>
      <c r="E21" s="487">
        <v>0</v>
      </c>
      <c r="F21" s="487">
        <v>0</v>
      </c>
      <c r="G21" s="487">
        <v>55</v>
      </c>
      <c r="H21" s="487">
        <v>55</v>
      </c>
      <c r="I21" s="136">
        <v>7</v>
      </c>
    </row>
    <row r="22" spans="1:9" s="1201" customFormat="1" ht="15" customHeight="1">
      <c r="A22" s="1202"/>
      <c r="B22" s="1207"/>
      <c r="C22" s="1208" t="s">
        <v>1825</v>
      </c>
      <c r="D22" s="486">
        <v>0</v>
      </c>
      <c r="E22" s="487">
        <v>0</v>
      </c>
      <c r="F22" s="487">
        <v>0</v>
      </c>
      <c r="G22" s="487">
        <v>0</v>
      </c>
      <c r="H22" s="487">
        <v>0</v>
      </c>
      <c r="I22" s="136">
        <v>0</v>
      </c>
    </row>
    <row r="23" spans="1:9" s="1201" customFormat="1" ht="15" customHeight="1">
      <c r="A23" s="1202"/>
      <c r="B23" s="1207"/>
      <c r="C23" s="1208" t="s">
        <v>1826</v>
      </c>
      <c r="D23" s="486">
        <v>0</v>
      </c>
      <c r="E23" s="487">
        <v>0</v>
      </c>
      <c r="F23" s="487">
        <v>0</v>
      </c>
      <c r="G23" s="487">
        <v>0</v>
      </c>
      <c r="H23" s="487">
        <v>0</v>
      </c>
      <c r="I23" s="136">
        <v>0</v>
      </c>
    </row>
    <row r="24" spans="1:9" s="1201" customFormat="1" ht="15" customHeight="1">
      <c r="A24" s="1202"/>
      <c r="B24" s="1207"/>
      <c r="C24" s="1208" t="s">
        <v>1827</v>
      </c>
      <c r="D24" s="132">
        <v>24</v>
      </c>
      <c r="E24" s="1078">
        <v>21</v>
      </c>
      <c r="F24" s="1078">
        <v>15</v>
      </c>
      <c r="G24" s="1078">
        <v>20</v>
      </c>
      <c r="H24" s="1078">
        <v>17</v>
      </c>
      <c r="I24" s="1202">
        <v>11</v>
      </c>
    </row>
    <row r="25" spans="1:9" s="1201" customFormat="1" ht="15" customHeight="1">
      <c r="A25" s="1202"/>
      <c r="B25" s="1207"/>
      <c r="C25" s="1208" t="s">
        <v>1828</v>
      </c>
      <c r="D25" s="132">
        <v>0</v>
      </c>
      <c r="E25" s="1078">
        <v>0</v>
      </c>
      <c r="F25" s="1078">
        <v>1</v>
      </c>
      <c r="G25" s="1078">
        <v>5</v>
      </c>
      <c r="H25" s="1078">
        <v>5</v>
      </c>
      <c r="I25" s="1202">
        <v>6</v>
      </c>
    </row>
    <row r="26" spans="1:9" s="1201" customFormat="1" ht="15" customHeight="1">
      <c r="A26" s="1202"/>
      <c r="B26" s="1209"/>
      <c r="C26" s="1210" t="s">
        <v>1829</v>
      </c>
      <c r="D26" s="139">
        <v>263</v>
      </c>
      <c r="E26" s="1088">
        <v>246</v>
      </c>
      <c r="F26" s="1088">
        <v>169</v>
      </c>
      <c r="G26" s="1088">
        <v>296</v>
      </c>
      <c r="H26" s="1088">
        <v>294</v>
      </c>
      <c r="I26" s="1211">
        <v>229</v>
      </c>
    </row>
    <row r="27" s="1201" customFormat="1" ht="15" customHeight="1">
      <c r="B27" s="1201" t="s">
        <v>1837</v>
      </c>
    </row>
    <row r="28" s="1201" customFormat="1" ht="15" customHeight="1">
      <c r="B28" s="1201" t="s">
        <v>1838</v>
      </c>
    </row>
    <row r="29" s="1201" customFormat="1" ht="15" customHeight="1">
      <c r="B29" s="1201" t="s">
        <v>1839</v>
      </c>
    </row>
  </sheetData>
  <mergeCells count="4">
    <mergeCell ref="B7:C7"/>
    <mergeCell ref="D5:F5"/>
    <mergeCell ref="G5:I5"/>
    <mergeCell ref="B5:C6"/>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2.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9.00390625" defaultRowHeight="15" customHeight="1"/>
  <cols>
    <col min="1" max="1" width="2.625" style="81" customWidth="1"/>
    <col min="2" max="2" width="10.625" style="81" customWidth="1"/>
    <col min="3" max="14" width="7.50390625" style="81" customWidth="1"/>
    <col min="15" max="16384" width="9.00390625" style="81" customWidth="1"/>
  </cols>
  <sheetData>
    <row r="1" ht="12" customHeight="1"/>
    <row r="2" ht="15" customHeight="1">
      <c r="B2" s="82" t="s">
        <v>1862</v>
      </c>
    </row>
    <row r="3" ht="12" customHeight="1">
      <c r="B3" s="82"/>
    </row>
    <row r="4" spans="2:14" ht="15" customHeight="1" thickBot="1">
      <c r="B4" s="85" t="s">
        <v>1847</v>
      </c>
      <c r="C4" s="85"/>
      <c r="D4" s="85"/>
      <c r="E4" s="85"/>
      <c r="F4" s="85"/>
      <c r="G4" s="85"/>
      <c r="H4" s="85"/>
      <c r="I4" s="85"/>
      <c r="J4" s="85"/>
      <c r="K4" s="85"/>
      <c r="L4" s="85"/>
      <c r="M4" s="85"/>
      <c r="N4" s="113" t="s">
        <v>1848</v>
      </c>
    </row>
    <row r="5" spans="1:14" ht="15" customHeight="1" thickTop="1">
      <c r="A5" s="130"/>
      <c r="B5" s="1421" t="s">
        <v>1849</v>
      </c>
      <c r="C5" s="1212" t="s">
        <v>1841</v>
      </c>
      <c r="D5" s="1213"/>
      <c r="E5" s="1213"/>
      <c r="F5" s="1214"/>
      <c r="G5" s="1215" t="s">
        <v>1842</v>
      </c>
      <c r="H5" s="1215"/>
      <c r="I5" s="1215"/>
      <c r="J5" s="1215"/>
      <c r="K5" s="1212" t="s">
        <v>1843</v>
      </c>
      <c r="L5" s="1213"/>
      <c r="M5" s="1215"/>
      <c r="N5" s="1216"/>
    </row>
    <row r="6" spans="1:14" ht="15" customHeight="1">
      <c r="A6" s="130"/>
      <c r="B6" s="1717"/>
      <c r="C6" s="1217" t="s">
        <v>1844</v>
      </c>
      <c r="D6" s="472"/>
      <c r="E6" s="1218" t="s">
        <v>1845</v>
      </c>
      <c r="F6" s="1218"/>
      <c r="G6" s="1217" t="s">
        <v>1846</v>
      </c>
      <c r="H6" s="472"/>
      <c r="I6" s="1217" t="s">
        <v>1845</v>
      </c>
      <c r="J6" s="472"/>
      <c r="K6" s="1218" t="s">
        <v>1846</v>
      </c>
      <c r="L6" s="1218"/>
      <c r="M6" s="1219" t="s">
        <v>1845</v>
      </c>
      <c r="N6" s="472"/>
    </row>
    <row r="7" spans="1:14" ht="15" customHeight="1">
      <c r="A7" s="130"/>
      <c r="B7" s="1718"/>
      <c r="C7" s="150" t="s">
        <v>1850</v>
      </c>
      <c r="D7" s="150">
        <v>4</v>
      </c>
      <c r="E7" s="150">
        <v>2</v>
      </c>
      <c r="F7" s="150">
        <v>4</v>
      </c>
      <c r="G7" s="1221">
        <v>2</v>
      </c>
      <c r="H7" s="150">
        <v>4</v>
      </c>
      <c r="I7" s="1221">
        <v>2</v>
      </c>
      <c r="J7" s="469">
        <v>4</v>
      </c>
      <c r="K7" s="150">
        <v>2</v>
      </c>
      <c r="L7" s="150">
        <v>4</v>
      </c>
      <c r="M7" s="150">
        <v>2</v>
      </c>
      <c r="N7" s="481">
        <v>4</v>
      </c>
    </row>
    <row r="8" spans="1:14" s="188" customFormat="1" ht="15" customHeight="1">
      <c r="A8" s="98"/>
      <c r="B8" s="91" t="s">
        <v>1851</v>
      </c>
      <c r="C8" s="1222">
        <f>SUM(C10:C17)</f>
        <v>1874</v>
      </c>
      <c r="D8" s="1222">
        <f>SUM(D10:D17)</f>
        <v>1955</v>
      </c>
      <c r="E8" s="1223">
        <v>148.9</v>
      </c>
      <c r="F8" s="1223">
        <v>155.8</v>
      </c>
      <c r="G8" s="1222">
        <f>SUM(G10:G17)</f>
        <v>525</v>
      </c>
      <c r="H8" s="1222">
        <f>SUM(H10:H17)</f>
        <v>552</v>
      </c>
      <c r="I8" s="1223">
        <v>41.7</v>
      </c>
      <c r="J8" s="1223">
        <v>44</v>
      </c>
      <c r="K8" s="1222">
        <f>SUM(K10:K17)</f>
        <v>1170</v>
      </c>
      <c r="L8" s="1222">
        <f>SUM(L10:L17)</f>
        <v>1214</v>
      </c>
      <c r="M8" s="1223">
        <v>93</v>
      </c>
      <c r="N8" s="1223">
        <v>96.7</v>
      </c>
    </row>
    <row r="9" spans="1:14" ht="15" customHeight="1">
      <c r="A9" s="130"/>
      <c r="B9" s="111"/>
      <c r="C9" s="110"/>
      <c r="D9" s="110"/>
      <c r="E9" s="1224"/>
      <c r="F9" s="1224"/>
      <c r="G9" s="110"/>
      <c r="H9" s="110"/>
      <c r="I9" s="1224"/>
      <c r="J9" s="1224"/>
      <c r="K9" s="110"/>
      <c r="L9" s="110"/>
      <c r="M9" s="1224"/>
      <c r="N9" s="1224"/>
    </row>
    <row r="10" spans="1:14" ht="15" customHeight="1">
      <c r="A10" s="130"/>
      <c r="B10" s="111" t="s">
        <v>1852</v>
      </c>
      <c r="C10" s="110">
        <v>928</v>
      </c>
      <c r="D10" s="110">
        <v>923</v>
      </c>
      <c r="E10" s="1224">
        <v>249.6</v>
      </c>
      <c r="F10" s="1224">
        <v>246.6</v>
      </c>
      <c r="G10" s="110">
        <v>199</v>
      </c>
      <c r="H10" s="110">
        <v>206</v>
      </c>
      <c r="I10" s="1224">
        <v>53.5</v>
      </c>
      <c r="J10" s="1224">
        <v>55</v>
      </c>
      <c r="K10" s="110">
        <v>536</v>
      </c>
      <c r="L10" s="110">
        <v>556</v>
      </c>
      <c r="M10" s="1224">
        <v>144.1</v>
      </c>
      <c r="N10" s="1224">
        <v>148.6</v>
      </c>
    </row>
    <row r="11" spans="1:14" ht="15" customHeight="1">
      <c r="A11" s="130"/>
      <c r="B11" s="111" t="s">
        <v>1853</v>
      </c>
      <c r="C11" s="110">
        <v>115</v>
      </c>
      <c r="D11" s="110">
        <v>123</v>
      </c>
      <c r="E11" s="1224">
        <v>122.3</v>
      </c>
      <c r="F11" s="1224">
        <v>131.4</v>
      </c>
      <c r="G11" s="110">
        <v>43</v>
      </c>
      <c r="H11" s="110">
        <v>47</v>
      </c>
      <c r="I11" s="1224">
        <v>45.7</v>
      </c>
      <c r="J11" s="1224">
        <v>50.2</v>
      </c>
      <c r="K11" s="110">
        <v>64</v>
      </c>
      <c r="L11" s="110">
        <v>69</v>
      </c>
      <c r="M11" s="1224">
        <v>68</v>
      </c>
      <c r="N11" s="1224">
        <v>73.7</v>
      </c>
    </row>
    <row r="12" spans="1:14" ht="15" customHeight="1">
      <c r="A12" s="130"/>
      <c r="B12" s="111" t="s">
        <v>1854</v>
      </c>
      <c r="C12" s="110">
        <v>69</v>
      </c>
      <c r="D12" s="110">
        <v>83</v>
      </c>
      <c r="E12" s="1224">
        <v>63.6</v>
      </c>
      <c r="F12" s="1224">
        <v>77</v>
      </c>
      <c r="G12" s="110">
        <v>33</v>
      </c>
      <c r="H12" s="110">
        <v>34</v>
      </c>
      <c r="I12" s="1224">
        <v>30.4</v>
      </c>
      <c r="J12" s="1224">
        <v>31.5</v>
      </c>
      <c r="K12" s="110">
        <v>55</v>
      </c>
      <c r="L12" s="110">
        <v>64</v>
      </c>
      <c r="M12" s="1224">
        <v>50.7</v>
      </c>
      <c r="N12" s="1224">
        <v>59.3</v>
      </c>
    </row>
    <row r="13" spans="1:14" ht="15" customHeight="1">
      <c r="A13" s="130"/>
      <c r="B13" s="111" t="s">
        <v>1855</v>
      </c>
      <c r="C13" s="110">
        <v>98</v>
      </c>
      <c r="D13" s="110">
        <v>104</v>
      </c>
      <c r="E13" s="1224">
        <v>95.9</v>
      </c>
      <c r="F13" s="1224">
        <v>102.7</v>
      </c>
      <c r="G13" s="110">
        <v>29</v>
      </c>
      <c r="H13" s="110">
        <v>29</v>
      </c>
      <c r="I13" s="1224">
        <v>28.4</v>
      </c>
      <c r="J13" s="1224">
        <v>28.6</v>
      </c>
      <c r="K13" s="110">
        <v>71</v>
      </c>
      <c r="L13" s="110">
        <v>73</v>
      </c>
      <c r="M13" s="1224">
        <v>69.5</v>
      </c>
      <c r="N13" s="1224">
        <v>72.1</v>
      </c>
    </row>
    <row r="14" spans="1:14" ht="15" customHeight="1">
      <c r="A14" s="130"/>
      <c r="B14" s="111" t="s">
        <v>1856</v>
      </c>
      <c r="C14" s="110">
        <v>214</v>
      </c>
      <c r="D14" s="110">
        <v>224</v>
      </c>
      <c r="E14" s="1224">
        <v>118.4</v>
      </c>
      <c r="F14" s="1224">
        <v>124.3</v>
      </c>
      <c r="G14" s="110">
        <v>67</v>
      </c>
      <c r="H14" s="110">
        <v>68</v>
      </c>
      <c r="I14" s="1224">
        <v>37.1</v>
      </c>
      <c r="J14" s="1224">
        <v>37.7</v>
      </c>
      <c r="K14" s="110">
        <v>131</v>
      </c>
      <c r="L14" s="110">
        <v>128</v>
      </c>
      <c r="M14" s="1224">
        <v>72.5</v>
      </c>
      <c r="N14" s="1224">
        <v>71</v>
      </c>
    </row>
    <row r="15" spans="1:14" ht="15" customHeight="1">
      <c r="A15" s="130"/>
      <c r="B15" s="111" t="s">
        <v>1857</v>
      </c>
      <c r="C15" s="110">
        <v>74</v>
      </c>
      <c r="D15" s="110">
        <v>81</v>
      </c>
      <c r="E15" s="1224">
        <v>102</v>
      </c>
      <c r="F15" s="1224">
        <v>112.7</v>
      </c>
      <c r="G15" s="110">
        <v>23</v>
      </c>
      <c r="H15" s="110">
        <v>25</v>
      </c>
      <c r="I15" s="1224">
        <v>31.7</v>
      </c>
      <c r="J15" s="1224">
        <v>34.8</v>
      </c>
      <c r="K15" s="110">
        <v>45</v>
      </c>
      <c r="L15" s="110">
        <v>47</v>
      </c>
      <c r="M15" s="1224">
        <v>62</v>
      </c>
      <c r="N15" s="1224">
        <v>65.4</v>
      </c>
    </row>
    <row r="16" spans="1:14" ht="15" customHeight="1">
      <c r="A16" s="130"/>
      <c r="B16" s="111" t="s">
        <v>1858</v>
      </c>
      <c r="C16" s="110">
        <v>207</v>
      </c>
      <c r="D16" s="110">
        <v>220</v>
      </c>
      <c r="E16" s="1224">
        <v>130.1</v>
      </c>
      <c r="F16" s="1224">
        <v>139.5</v>
      </c>
      <c r="G16" s="110">
        <v>56</v>
      </c>
      <c r="H16" s="110">
        <v>60</v>
      </c>
      <c r="I16" s="1224">
        <v>35.2</v>
      </c>
      <c r="J16" s="1224">
        <v>38</v>
      </c>
      <c r="K16" s="110">
        <v>111</v>
      </c>
      <c r="L16" s="110">
        <v>120</v>
      </c>
      <c r="M16" s="1224">
        <v>69.8</v>
      </c>
      <c r="N16" s="1224">
        <v>76.1</v>
      </c>
    </row>
    <row r="17" spans="1:14" ht="15" customHeight="1">
      <c r="A17" s="130"/>
      <c r="B17" s="187" t="s">
        <v>1859</v>
      </c>
      <c r="C17" s="114">
        <v>169</v>
      </c>
      <c r="D17" s="114">
        <v>197</v>
      </c>
      <c r="E17" s="1225">
        <v>99.8</v>
      </c>
      <c r="F17" s="1225">
        <v>116.9</v>
      </c>
      <c r="G17" s="114">
        <v>75</v>
      </c>
      <c r="H17" s="114">
        <v>83</v>
      </c>
      <c r="I17" s="1225">
        <v>44.3</v>
      </c>
      <c r="J17" s="1225">
        <v>49.3</v>
      </c>
      <c r="K17" s="114">
        <v>157</v>
      </c>
      <c r="L17" s="114">
        <v>157</v>
      </c>
      <c r="M17" s="1225">
        <v>92.8</v>
      </c>
      <c r="N17" s="1225">
        <v>93.2</v>
      </c>
    </row>
    <row r="18" ht="15" customHeight="1">
      <c r="B18" s="81" t="s">
        <v>1860</v>
      </c>
    </row>
    <row r="19" ht="15" customHeight="1">
      <c r="B19" s="81" t="s">
        <v>1861</v>
      </c>
    </row>
  </sheetData>
  <mergeCells count="1">
    <mergeCell ref="B5:B7"/>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B2:Q64"/>
  <sheetViews>
    <sheetView workbookViewId="0" topLeftCell="A1">
      <selection activeCell="A1" sqref="A1"/>
    </sheetView>
  </sheetViews>
  <sheetFormatPr defaultColWidth="9.00390625" defaultRowHeight="13.5"/>
  <cols>
    <col min="1" max="2" width="2.625" style="81" customWidth="1"/>
    <col min="3" max="3" width="12.25390625" style="81" customWidth="1"/>
    <col min="4" max="4" width="5.625" style="81" customWidth="1"/>
    <col min="5" max="5" width="8.125" style="81" bestFit="1" customWidth="1"/>
    <col min="6" max="6" width="5.625" style="81" customWidth="1"/>
    <col min="7" max="7" width="7.25390625" style="81" bestFit="1" customWidth="1"/>
    <col min="8" max="8" width="5.625" style="81" customWidth="1"/>
    <col min="9" max="9" width="7.625" style="81" bestFit="1" customWidth="1"/>
    <col min="10" max="10" width="5.625" style="81" customWidth="1"/>
    <col min="11" max="11" width="7.25390625" style="81" bestFit="1" customWidth="1"/>
    <col min="12" max="12" width="5.625" style="81" customWidth="1"/>
    <col min="13" max="13" width="6.50390625" style="81" customWidth="1"/>
    <col min="14" max="14" width="6.625" style="81" customWidth="1"/>
    <col min="15" max="15" width="7.25390625" style="81" bestFit="1" customWidth="1"/>
    <col min="16" max="16" width="6.625" style="81" customWidth="1"/>
    <col min="17" max="17" width="5.625" style="81" customWidth="1"/>
    <col min="18" max="16384" width="9.00390625" style="81" customWidth="1"/>
  </cols>
  <sheetData>
    <row r="2" ht="14.25">
      <c r="B2" s="1226" t="s">
        <v>1878</v>
      </c>
    </row>
    <row r="3" spans="2:17" ht="12.75" thickBot="1">
      <c r="B3" s="1227"/>
      <c r="C3" s="1227"/>
      <c r="D3" s="1227"/>
      <c r="E3" s="1227"/>
      <c r="F3" s="1227"/>
      <c r="G3" s="1227"/>
      <c r="H3" s="1227"/>
      <c r="I3" s="1227"/>
      <c r="J3" s="1227"/>
      <c r="K3" s="1227"/>
      <c r="L3" s="1227"/>
      <c r="M3" s="1227"/>
      <c r="N3" s="1227"/>
      <c r="O3" s="1227"/>
      <c r="P3" s="1227"/>
      <c r="Q3" s="1228"/>
    </row>
    <row r="4" spans="2:17" ht="13.5" customHeight="1" thickTop="1">
      <c r="B4" s="1720" t="s">
        <v>1870</v>
      </c>
      <c r="C4" s="1721"/>
      <c r="D4" s="1718" t="s">
        <v>1871</v>
      </c>
      <c r="E4" s="1487"/>
      <c r="F4" s="1718" t="s">
        <v>1863</v>
      </c>
      <c r="G4" s="1487"/>
      <c r="H4" s="1718" t="s">
        <v>1864</v>
      </c>
      <c r="I4" s="1487"/>
      <c r="J4" s="1718" t="s">
        <v>1865</v>
      </c>
      <c r="K4" s="1487"/>
      <c r="L4" s="1718" t="s">
        <v>1866</v>
      </c>
      <c r="M4" s="1487"/>
      <c r="N4" s="1718" t="s">
        <v>1867</v>
      </c>
      <c r="O4" s="1487"/>
      <c r="P4" s="1718" t="s">
        <v>1872</v>
      </c>
      <c r="Q4" s="1487"/>
    </row>
    <row r="5" spans="2:17" ht="13.5" customHeight="1">
      <c r="B5" s="1722"/>
      <c r="C5" s="1723"/>
      <c r="D5" s="1221" t="s">
        <v>1868</v>
      </c>
      <c r="E5" s="150" t="s">
        <v>1869</v>
      </c>
      <c r="F5" s="1221" t="s">
        <v>1868</v>
      </c>
      <c r="G5" s="150" t="s">
        <v>1869</v>
      </c>
      <c r="H5" s="1221" t="s">
        <v>1868</v>
      </c>
      <c r="I5" s="150" t="s">
        <v>1869</v>
      </c>
      <c r="J5" s="1221" t="s">
        <v>1868</v>
      </c>
      <c r="K5" s="150" t="s">
        <v>1869</v>
      </c>
      <c r="L5" s="1221" t="s">
        <v>1868</v>
      </c>
      <c r="M5" s="150" t="s">
        <v>1869</v>
      </c>
      <c r="N5" s="1221" t="s">
        <v>1868</v>
      </c>
      <c r="O5" s="150" t="s">
        <v>1869</v>
      </c>
      <c r="P5" s="1221" t="s">
        <v>1868</v>
      </c>
      <c r="Q5" s="150" t="s">
        <v>1869</v>
      </c>
    </row>
    <row r="6" spans="2:17" ht="12.75" customHeight="1">
      <c r="B6" s="1725" t="s">
        <v>1873</v>
      </c>
      <c r="C6" s="1726"/>
      <c r="D6" s="1229">
        <v>67</v>
      </c>
      <c r="E6" s="1230">
        <v>13667</v>
      </c>
      <c r="F6" s="1229">
        <v>4</v>
      </c>
      <c r="G6" s="1230">
        <v>1484</v>
      </c>
      <c r="H6" s="1229">
        <v>24</v>
      </c>
      <c r="I6" s="1230">
        <v>5982</v>
      </c>
      <c r="J6" s="1229">
        <v>31</v>
      </c>
      <c r="K6" s="1230">
        <v>5301</v>
      </c>
      <c r="L6" s="1229">
        <v>8</v>
      </c>
      <c r="M6" s="1230">
        <v>900</v>
      </c>
      <c r="N6" s="1229">
        <v>765</v>
      </c>
      <c r="O6" s="1230">
        <v>3037</v>
      </c>
      <c r="P6" s="1229">
        <v>413</v>
      </c>
      <c r="Q6" s="1231">
        <v>0</v>
      </c>
    </row>
    <row r="7" spans="2:17" s="467" customFormat="1" ht="11.25">
      <c r="B7" s="1550">
        <v>4</v>
      </c>
      <c r="C7" s="1724"/>
      <c r="D7" s="1232">
        <f>SUM(D9:D10)</f>
        <v>68</v>
      </c>
      <c r="E7" s="1232">
        <f>SUM(E9:E10)</f>
        <v>13827</v>
      </c>
      <c r="F7" s="1232">
        <f>SUM(F9:F10)</f>
        <v>4</v>
      </c>
      <c r="G7" s="1232">
        <f>SUM(G9:G10)</f>
        <v>1484</v>
      </c>
      <c r="H7" s="1232">
        <f>SUM(H9:H10)</f>
        <v>24</v>
      </c>
      <c r="I7" s="1232">
        <v>6036</v>
      </c>
      <c r="J7" s="1232">
        <f aca="true" t="shared" si="0" ref="J7:Q7">SUM(J9:J10)</f>
        <v>32</v>
      </c>
      <c r="K7" s="1232">
        <f t="shared" si="0"/>
        <v>5347</v>
      </c>
      <c r="L7" s="1232">
        <f t="shared" si="0"/>
        <v>8</v>
      </c>
      <c r="M7" s="1232">
        <f t="shared" si="0"/>
        <v>960</v>
      </c>
      <c r="N7" s="1232">
        <f t="shared" si="0"/>
        <v>781</v>
      </c>
      <c r="O7" s="1232">
        <f t="shared" si="0"/>
        <v>2871</v>
      </c>
      <c r="P7" s="1232">
        <f t="shared" si="0"/>
        <v>423</v>
      </c>
      <c r="Q7" s="1232">
        <f t="shared" si="0"/>
        <v>0</v>
      </c>
    </row>
    <row r="8" spans="2:17" s="467" customFormat="1" ht="11.25">
      <c r="B8" s="108"/>
      <c r="C8" s="125"/>
      <c r="D8" s="1233"/>
      <c r="E8" s="1233"/>
      <c r="F8" s="1233"/>
      <c r="G8" s="1233"/>
      <c r="H8" s="1233"/>
      <c r="I8" s="1233"/>
      <c r="J8" s="1233"/>
      <c r="K8" s="1233"/>
      <c r="L8" s="1233"/>
      <c r="M8" s="1233"/>
      <c r="N8" s="1233"/>
      <c r="O8" s="1233"/>
      <c r="P8" s="1233"/>
      <c r="Q8" s="1234"/>
    </row>
    <row r="9" spans="2:17" s="467" customFormat="1" ht="11.25">
      <c r="B9" s="1550" t="s">
        <v>851</v>
      </c>
      <c r="C9" s="1719"/>
      <c r="D9" s="1232">
        <f aca="true" t="shared" si="1" ref="D9:Q9">D13+D14+D15+D19+D25+D26+D27+D30+D39+D40+D44+D49+D57</f>
        <v>55</v>
      </c>
      <c r="E9" s="1232">
        <f t="shared" si="1"/>
        <v>11724</v>
      </c>
      <c r="F9" s="1232">
        <f t="shared" si="1"/>
        <v>4</v>
      </c>
      <c r="G9" s="1232">
        <f t="shared" si="1"/>
        <v>1484</v>
      </c>
      <c r="H9" s="1232">
        <f t="shared" si="1"/>
        <v>13</v>
      </c>
      <c r="I9" s="1232">
        <f t="shared" si="1"/>
        <v>4943</v>
      </c>
      <c r="J9" s="1232">
        <f t="shared" si="1"/>
        <v>31</v>
      </c>
      <c r="K9" s="1232">
        <f t="shared" si="1"/>
        <v>5247</v>
      </c>
      <c r="L9" s="1232">
        <f t="shared" si="1"/>
        <v>7</v>
      </c>
      <c r="M9" s="1232">
        <f t="shared" si="1"/>
        <v>520</v>
      </c>
      <c r="N9" s="1232">
        <f t="shared" si="1"/>
        <v>611</v>
      </c>
      <c r="O9" s="1232">
        <f t="shared" si="1"/>
        <v>2507</v>
      </c>
      <c r="P9" s="1232">
        <f t="shared" si="1"/>
        <v>329</v>
      </c>
      <c r="Q9" s="1232">
        <f t="shared" si="1"/>
        <v>0</v>
      </c>
    </row>
    <row r="10" spans="2:17" s="467" customFormat="1" ht="11.25">
      <c r="B10" s="1550" t="s">
        <v>1874</v>
      </c>
      <c r="C10" s="1719"/>
      <c r="D10" s="1232">
        <f>D16+D17+D20+D21+D22+D23+D28+D31+D32+D33+D34+D35+D36+I37+D41+D42+D45+D46+D47+D50+D51+D52+D53+D54+D55+D58+D59+D60+D61+D62+D63</f>
        <v>13</v>
      </c>
      <c r="E10" s="1232">
        <v>2103</v>
      </c>
      <c r="F10" s="1232">
        <f>F16+F17+F20+F21+F22+F23+F28+F31+F32+F33+F34+F35+F36+K37+F41+F42+F45+F46+F47+F50+F51+F52+F53+F54+F55+F58+F59+F60+F61+F62+F63</f>
        <v>0</v>
      </c>
      <c r="G10" s="1232">
        <f>G16+G17+G20+G21+G22+G23+G28+G31+G32+G33+G34+G35+G36+L37+G41+G42+G45+G46+G47+G50+G51+G52+G53+G54+G55+G58+G59+G60+G61+G62+G63</f>
        <v>0</v>
      </c>
      <c r="H10" s="1232">
        <f>H16+H17+H20+H21+H22+H23+H28+H31+H32+H33+H34+H35+H36+M37+H41+H42+H45+H46+H47+H50+H51+H52+H53+H54+H55+H58+H59+H60+H61+H62+H63</f>
        <v>11</v>
      </c>
      <c r="I10" s="1232">
        <v>1093</v>
      </c>
      <c r="J10" s="1232">
        <f>J16+J17+J20+J21+J22+J23+J28+J31+J32+J33+J34+J35+J36+O37+J41+J42+J45+J46+J47+J50+J51+J52+J53+J54+J55+J58+J59+J60+J61+J62+J63</f>
        <v>1</v>
      </c>
      <c r="K10" s="1232">
        <f>K16+K17+K20+K21+K22+K23+K28+K31+K32+K33+K34+K35+K36+P37+K41+K42+K45+K46+K47+K50+K51+K52+K53+K54+K55+K58+K59+K60+K61+K62+K63</f>
        <v>100</v>
      </c>
      <c r="L10" s="1232">
        <f>L16+L17+L20+L21+L22+L23+L28+L31+L32+L33+L34+L35+L36+Q37+L41+L42+L45+L46+L47+L50+L51+L52+L53+L54+L55+L58+L59+L60+L61+L62+L63</f>
        <v>1</v>
      </c>
      <c r="M10" s="1232">
        <f>M16+M17+M20+M21+M22+M23+M28+M31+M32+M33+M34+M35+M36+R37+M41+M42+M45+M46+M47+M50+M51+M52+M53+M54+M55+M58+M59+M60+M61+M62+M63</f>
        <v>440</v>
      </c>
      <c r="N10" s="1232">
        <v>170</v>
      </c>
      <c r="O10" s="1232">
        <f>O16+O17+O20+O21+O22+O23+O28+O31+O32+O33+O34+O35+O36+T37+O41+O42+O45+O46+O47+O50+O51+O52+O53+O54+O55+O58+O59+O60+O61+O62+O63</f>
        <v>364</v>
      </c>
      <c r="P10" s="1232">
        <f>P16+P17+P20+P21+P22+P23+P28+P31+P32+P33+P34+P35+P36+U37+P41+P42+P45+P46+P47+P50+P51+P52+P53+P54+P55+P58+P59+P60+P61+P62+P63</f>
        <v>94</v>
      </c>
      <c r="Q10" s="1232">
        <f>Q16+Q17+Q20+Q21+Q22+Q23+Q28+Q31+Q32+Q33+Q34+Q35+Q36+V37+Q41+Q42+Q45+Q46+Q47+Q50+Q51+Q52+Q53+Q54+Q55+Q58+Q59+Q60+Q61+Q62+Q63</f>
        <v>0</v>
      </c>
    </row>
    <row r="11" spans="2:17" ht="12.75" customHeight="1">
      <c r="B11" s="96"/>
      <c r="C11" s="130"/>
      <c r="D11" s="1231"/>
      <c r="E11" s="1231"/>
      <c r="F11" s="1231"/>
      <c r="G11" s="1231"/>
      <c r="H11" s="1231"/>
      <c r="I11" s="1231"/>
      <c r="J11" s="1231"/>
      <c r="K11" s="1231"/>
      <c r="L11" s="1231"/>
      <c r="M11" s="1231"/>
      <c r="N11" s="1231"/>
      <c r="O11" s="1231"/>
      <c r="P11" s="1231"/>
      <c r="Q11" s="1231"/>
    </row>
    <row r="12" spans="2:17" s="467" customFormat="1" ht="12.75" customHeight="1">
      <c r="B12" s="1550" t="s">
        <v>1466</v>
      </c>
      <c r="C12" s="1727"/>
      <c r="D12" s="1235">
        <f aca="true" t="shared" si="2" ref="D12:Q12">SUM(D13:D17)</f>
        <v>26</v>
      </c>
      <c r="E12" s="1235">
        <f t="shared" si="2"/>
        <v>5632</v>
      </c>
      <c r="F12" s="1235">
        <f t="shared" si="2"/>
        <v>2</v>
      </c>
      <c r="G12" s="1235">
        <f t="shared" si="2"/>
        <v>1014</v>
      </c>
      <c r="H12" s="1235">
        <f t="shared" si="2"/>
        <v>4</v>
      </c>
      <c r="I12" s="1235">
        <f t="shared" si="2"/>
        <v>1372</v>
      </c>
      <c r="J12" s="1235">
        <f t="shared" si="2"/>
        <v>16</v>
      </c>
      <c r="K12" s="1235">
        <f t="shared" si="2"/>
        <v>2881</v>
      </c>
      <c r="L12" s="1235">
        <f t="shared" si="2"/>
        <v>4</v>
      </c>
      <c r="M12" s="1235">
        <f t="shared" si="2"/>
        <v>365</v>
      </c>
      <c r="N12" s="1235">
        <f t="shared" si="2"/>
        <v>254</v>
      </c>
      <c r="O12" s="1235">
        <f t="shared" si="2"/>
        <v>824</v>
      </c>
      <c r="P12" s="1235">
        <f t="shared" si="2"/>
        <v>160</v>
      </c>
      <c r="Q12" s="1235">
        <f t="shared" si="2"/>
        <v>0</v>
      </c>
    </row>
    <row r="13" spans="2:17" ht="12.75" customHeight="1">
      <c r="B13" s="1132"/>
      <c r="C13" s="131" t="s">
        <v>773</v>
      </c>
      <c r="D13" s="1231">
        <v>18</v>
      </c>
      <c r="E13" s="1231">
        <v>4511</v>
      </c>
      <c r="F13" s="1231">
        <v>2</v>
      </c>
      <c r="G13" s="1231">
        <v>1014</v>
      </c>
      <c r="H13" s="1231">
        <v>2</v>
      </c>
      <c r="I13" s="1231">
        <v>1212</v>
      </c>
      <c r="J13" s="1231">
        <v>11</v>
      </c>
      <c r="K13" s="1231">
        <v>2015</v>
      </c>
      <c r="L13" s="1231">
        <v>3</v>
      </c>
      <c r="M13" s="1231">
        <v>270</v>
      </c>
      <c r="N13" s="1231">
        <v>187</v>
      </c>
      <c r="O13" s="1231">
        <v>518</v>
      </c>
      <c r="P13" s="1231">
        <v>117</v>
      </c>
      <c r="Q13" s="1231">
        <v>0</v>
      </c>
    </row>
    <row r="14" spans="2:17" ht="12.75" customHeight="1">
      <c r="B14" s="1132"/>
      <c r="C14" s="131" t="s">
        <v>779</v>
      </c>
      <c r="D14" s="1231">
        <v>4</v>
      </c>
      <c r="E14" s="1231">
        <v>712</v>
      </c>
      <c r="F14" s="1231">
        <v>0</v>
      </c>
      <c r="G14" s="1231">
        <v>0</v>
      </c>
      <c r="H14" s="1231">
        <v>1</v>
      </c>
      <c r="I14" s="1231">
        <v>90</v>
      </c>
      <c r="J14" s="1231">
        <v>2</v>
      </c>
      <c r="K14" s="1231">
        <v>527</v>
      </c>
      <c r="L14" s="1231">
        <v>1</v>
      </c>
      <c r="M14" s="1231">
        <v>95</v>
      </c>
      <c r="N14" s="1231">
        <v>23</v>
      </c>
      <c r="O14" s="1231">
        <v>160</v>
      </c>
      <c r="P14" s="1231">
        <v>11</v>
      </c>
      <c r="Q14" s="1231">
        <v>0</v>
      </c>
    </row>
    <row r="15" spans="2:17" ht="12.75" customHeight="1">
      <c r="B15" s="1132"/>
      <c r="C15" s="131" t="s">
        <v>782</v>
      </c>
      <c r="D15" s="1231">
        <v>4</v>
      </c>
      <c r="E15" s="1231">
        <v>409</v>
      </c>
      <c r="F15" s="1231">
        <v>0</v>
      </c>
      <c r="G15" s="1231">
        <v>0</v>
      </c>
      <c r="H15" s="1231">
        <v>1</v>
      </c>
      <c r="I15" s="1231">
        <v>70</v>
      </c>
      <c r="J15" s="1231">
        <v>3</v>
      </c>
      <c r="K15" s="1231">
        <v>339</v>
      </c>
      <c r="L15" s="1231">
        <v>0</v>
      </c>
      <c r="M15" s="1231">
        <v>0</v>
      </c>
      <c r="N15" s="1231">
        <v>31</v>
      </c>
      <c r="O15" s="1231">
        <v>120</v>
      </c>
      <c r="P15" s="1231">
        <v>21</v>
      </c>
      <c r="Q15" s="1231">
        <v>0</v>
      </c>
    </row>
    <row r="16" spans="2:17" ht="12.75" customHeight="1">
      <c r="B16" s="1132"/>
      <c r="C16" s="131" t="s">
        <v>786</v>
      </c>
      <c r="D16" s="1231">
        <v>0</v>
      </c>
      <c r="E16" s="1231">
        <v>0</v>
      </c>
      <c r="F16" s="1231">
        <v>0</v>
      </c>
      <c r="G16" s="1231">
        <v>0</v>
      </c>
      <c r="H16" s="1231">
        <v>0</v>
      </c>
      <c r="I16" s="1231">
        <v>0</v>
      </c>
      <c r="J16" s="1231">
        <v>0</v>
      </c>
      <c r="K16" s="1231">
        <v>0</v>
      </c>
      <c r="L16" s="1231">
        <v>0</v>
      </c>
      <c r="M16" s="1231">
        <v>0</v>
      </c>
      <c r="N16" s="1231">
        <v>9</v>
      </c>
      <c r="O16" s="1231">
        <v>22</v>
      </c>
      <c r="P16" s="1231">
        <v>6</v>
      </c>
      <c r="Q16" s="1231">
        <v>0</v>
      </c>
    </row>
    <row r="17" spans="2:17" ht="12.75" customHeight="1">
      <c r="B17" s="1132"/>
      <c r="C17" s="131" t="s">
        <v>787</v>
      </c>
      <c r="D17" s="1231">
        <v>0</v>
      </c>
      <c r="E17" s="1231">
        <v>0</v>
      </c>
      <c r="F17" s="1231">
        <v>0</v>
      </c>
      <c r="G17" s="1231">
        <v>0</v>
      </c>
      <c r="H17" s="1231">
        <v>0</v>
      </c>
      <c r="I17" s="1231">
        <v>0</v>
      </c>
      <c r="J17" s="1231">
        <v>0</v>
      </c>
      <c r="K17" s="1231">
        <v>0</v>
      </c>
      <c r="L17" s="1231">
        <v>0</v>
      </c>
      <c r="M17" s="1231">
        <v>0</v>
      </c>
      <c r="N17" s="1231">
        <v>4</v>
      </c>
      <c r="O17" s="1231">
        <v>4</v>
      </c>
      <c r="P17" s="1231">
        <v>5</v>
      </c>
      <c r="Q17" s="1231">
        <v>0</v>
      </c>
    </row>
    <row r="18" spans="2:17" s="467" customFormat="1" ht="12.75" customHeight="1">
      <c r="B18" s="1550" t="s">
        <v>1467</v>
      </c>
      <c r="C18" s="1727"/>
      <c r="D18" s="1235">
        <f aca="true" t="shared" si="3" ref="D18:Q18">SUM(D19:D23)</f>
        <v>7</v>
      </c>
      <c r="E18" s="1235">
        <f t="shared" si="3"/>
        <v>858</v>
      </c>
      <c r="F18" s="1235">
        <f t="shared" si="3"/>
        <v>0</v>
      </c>
      <c r="G18" s="1235">
        <f t="shared" si="3"/>
        <v>0</v>
      </c>
      <c r="H18" s="1235">
        <f t="shared" si="3"/>
        <v>4</v>
      </c>
      <c r="I18" s="1235">
        <f t="shared" si="3"/>
        <v>591</v>
      </c>
      <c r="J18" s="1235">
        <f t="shared" si="3"/>
        <v>2</v>
      </c>
      <c r="K18" s="1235">
        <f t="shared" si="3"/>
        <v>151</v>
      </c>
      <c r="L18" s="1235">
        <f t="shared" si="3"/>
        <v>1</v>
      </c>
      <c r="M18" s="1235">
        <f t="shared" si="3"/>
        <v>116</v>
      </c>
      <c r="N18" s="1235">
        <f t="shared" si="3"/>
        <v>61</v>
      </c>
      <c r="O18" s="1235">
        <f t="shared" si="3"/>
        <v>271</v>
      </c>
      <c r="P18" s="1235">
        <f t="shared" si="3"/>
        <v>35</v>
      </c>
      <c r="Q18" s="1235">
        <f t="shared" si="3"/>
        <v>0</v>
      </c>
    </row>
    <row r="19" spans="2:17" ht="12.75" customHeight="1">
      <c r="B19" s="1132"/>
      <c r="C19" s="131" t="s">
        <v>778</v>
      </c>
      <c r="D19" s="1231">
        <v>4</v>
      </c>
      <c r="E19" s="1231">
        <v>311</v>
      </c>
      <c r="F19" s="1231">
        <v>0</v>
      </c>
      <c r="G19" s="1231">
        <v>0</v>
      </c>
      <c r="H19" s="1231">
        <v>1</v>
      </c>
      <c r="I19" s="1231">
        <v>160</v>
      </c>
      <c r="J19" s="1231">
        <v>2</v>
      </c>
      <c r="K19" s="1231">
        <v>151</v>
      </c>
      <c r="L19" s="1231">
        <v>1</v>
      </c>
      <c r="M19" s="1231">
        <v>0</v>
      </c>
      <c r="N19" s="1231">
        <v>27</v>
      </c>
      <c r="O19" s="1231">
        <v>177</v>
      </c>
      <c r="P19" s="1231">
        <v>17</v>
      </c>
      <c r="Q19" s="1231">
        <v>0</v>
      </c>
    </row>
    <row r="20" spans="2:17" ht="12.75" customHeight="1">
      <c r="B20" s="1132"/>
      <c r="C20" s="131" t="s">
        <v>788</v>
      </c>
      <c r="D20" s="1231">
        <v>1</v>
      </c>
      <c r="E20" s="1231">
        <v>436</v>
      </c>
      <c r="F20" s="1231">
        <v>0</v>
      </c>
      <c r="G20" s="1231">
        <v>0</v>
      </c>
      <c r="H20" s="1231">
        <v>1</v>
      </c>
      <c r="I20" s="1231">
        <v>320</v>
      </c>
      <c r="J20" s="1231">
        <v>0</v>
      </c>
      <c r="K20" s="1231">
        <v>0</v>
      </c>
      <c r="L20" s="1231">
        <v>0</v>
      </c>
      <c r="M20" s="1231">
        <v>116</v>
      </c>
      <c r="N20" s="1231">
        <v>14</v>
      </c>
      <c r="O20" s="1231">
        <v>75</v>
      </c>
      <c r="P20" s="1231">
        <v>8</v>
      </c>
      <c r="Q20" s="1231">
        <v>0</v>
      </c>
    </row>
    <row r="21" spans="2:17" ht="12.75" customHeight="1">
      <c r="B21" s="1132"/>
      <c r="C21" s="131" t="s">
        <v>789</v>
      </c>
      <c r="D21" s="1231">
        <v>1</v>
      </c>
      <c r="E21" s="1231">
        <v>51</v>
      </c>
      <c r="F21" s="1231">
        <v>0</v>
      </c>
      <c r="G21" s="1231">
        <v>0</v>
      </c>
      <c r="H21" s="1231">
        <v>1</v>
      </c>
      <c r="I21" s="1231">
        <v>51</v>
      </c>
      <c r="J21" s="1231">
        <v>0</v>
      </c>
      <c r="K21" s="1231">
        <v>0</v>
      </c>
      <c r="L21" s="1231">
        <v>0</v>
      </c>
      <c r="M21" s="1231">
        <v>0</v>
      </c>
      <c r="N21" s="1231">
        <v>9</v>
      </c>
      <c r="O21" s="1231">
        <v>0</v>
      </c>
      <c r="P21" s="1231">
        <v>4</v>
      </c>
      <c r="Q21" s="1231">
        <v>0</v>
      </c>
    </row>
    <row r="22" spans="2:17" ht="12.75" customHeight="1">
      <c r="B22" s="1132"/>
      <c r="C22" s="131" t="s">
        <v>790</v>
      </c>
      <c r="D22" s="1231">
        <v>1</v>
      </c>
      <c r="E22" s="1231">
        <v>60</v>
      </c>
      <c r="F22" s="1231">
        <v>0</v>
      </c>
      <c r="G22" s="1231">
        <v>0</v>
      </c>
      <c r="H22" s="1231">
        <v>1</v>
      </c>
      <c r="I22" s="1231">
        <v>60</v>
      </c>
      <c r="J22" s="1231">
        <v>0</v>
      </c>
      <c r="K22" s="1231">
        <v>0</v>
      </c>
      <c r="L22" s="1231">
        <v>0</v>
      </c>
      <c r="M22" s="1231">
        <v>0</v>
      </c>
      <c r="N22" s="1231">
        <v>7</v>
      </c>
      <c r="O22" s="1231">
        <v>0</v>
      </c>
      <c r="P22" s="1231">
        <v>3</v>
      </c>
      <c r="Q22" s="1231">
        <v>0</v>
      </c>
    </row>
    <row r="23" spans="2:17" ht="12.75" customHeight="1">
      <c r="B23" s="1132"/>
      <c r="C23" s="131" t="s">
        <v>791</v>
      </c>
      <c r="D23" s="1231">
        <v>0</v>
      </c>
      <c r="E23" s="1231">
        <v>0</v>
      </c>
      <c r="F23" s="1231">
        <v>0</v>
      </c>
      <c r="G23" s="1231">
        <v>0</v>
      </c>
      <c r="H23" s="1231">
        <v>0</v>
      </c>
      <c r="I23" s="1231">
        <v>0</v>
      </c>
      <c r="J23" s="1231">
        <v>0</v>
      </c>
      <c r="K23" s="1231">
        <v>0</v>
      </c>
      <c r="L23" s="1231">
        <v>0</v>
      </c>
      <c r="M23" s="1231">
        <v>0</v>
      </c>
      <c r="N23" s="1231">
        <v>4</v>
      </c>
      <c r="O23" s="1231">
        <v>19</v>
      </c>
      <c r="P23" s="1231">
        <v>3</v>
      </c>
      <c r="Q23" s="1231">
        <v>0</v>
      </c>
    </row>
    <row r="24" spans="2:17" s="467" customFormat="1" ht="12.75" customHeight="1">
      <c r="B24" s="1550" t="s">
        <v>1473</v>
      </c>
      <c r="C24" s="1727"/>
      <c r="D24" s="1235">
        <f aca="true" t="shared" si="4" ref="D24:Q24">SUM(D25:D28)</f>
        <v>3</v>
      </c>
      <c r="E24" s="1235">
        <f t="shared" si="4"/>
        <v>571</v>
      </c>
      <c r="F24" s="1235">
        <f t="shared" si="4"/>
        <v>0</v>
      </c>
      <c r="G24" s="1235">
        <f t="shared" si="4"/>
        <v>0</v>
      </c>
      <c r="H24" s="1235">
        <f t="shared" si="4"/>
        <v>1</v>
      </c>
      <c r="I24" s="1235">
        <f t="shared" si="4"/>
        <v>345</v>
      </c>
      <c r="J24" s="1235">
        <f t="shared" si="4"/>
        <v>1</v>
      </c>
      <c r="K24" s="1235">
        <f t="shared" si="4"/>
        <v>106</v>
      </c>
      <c r="L24" s="1235">
        <f t="shared" si="4"/>
        <v>1</v>
      </c>
      <c r="M24" s="1235">
        <f t="shared" si="4"/>
        <v>120</v>
      </c>
      <c r="N24" s="1235">
        <f t="shared" si="4"/>
        <v>49</v>
      </c>
      <c r="O24" s="1235">
        <f t="shared" si="4"/>
        <v>262</v>
      </c>
      <c r="P24" s="1235">
        <f t="shared" si="4"/>
        <v>26</v>
      </c>
      <c r="Q24" s="1235">
        <f t="shared" si="4"/>
        <v>0</v>
      </c>
    </row>
    <row r="25" spans="2:17" ht="12.75" customHeight="1">
      <c r="B25" s="1132"/>
      <c r="C25" s="131" t="s">
        <v>780</v>
      </c>
      <c r="D25" s="1231">
        <v>0</v>
      </c>
      <c r="E25" s="1231">
        <v>0</v>
      </c>
      <c r="F25" s="1231">
        <v>0</v>
      </c>
      <c r="G25" s="1231">
        <v>0</v>
      </c>
      <c r="H25" s="1231">
        <v>0</v>
      </c>
      <c r="I25" s="1231">
        <v>0</v>
      </c>
      <c r="J25" s="1231">
        <v>0</v>
      </c>
      <c r="K25" s="1231">
        <v>0</v>
      </c>
      <c r="L25" s="1231">
        <v>0</v>
      </c>
      <c r="M25" s="1231">
        <v>0</v>
      </c>
      <c r="N25" s="1231">
        <v>13</v>
      </c>
      <c r="O25" s="1231">
        <v>32</v>
      </c>
      <c r="P25" s="1231">
        <v>9</v>
      </c>
      <c r="Q25" s="1231">
        <v>0</v>
      </c>
    </row>
    <row r="26" spans="2:17" ht="12.75" customHeight="1">
      <c r="B26" s="1132"/>
      <c r="C26" s="131" t="s">
        <v>1875</v>
      </c>
      <c r="D26" s="1231">
        <v>3</v>
      </c>
      <c r="E26" s="1231">
        <v>451</v>
      </c>
      <c r="F26" s="1231">
        <v>0</v>
      </c>
      <c r="G26" s="1231">
        <v>0</v>
      </c>
      <c r="H26" s="1231">
        <v>1</v>
      </c>
      <c r="I26" s="1231">
        <v>345</v>
      </c>
      <c r="J26" s="1231">
        <v>1</v>
      </c>
      <c r="K26" s="1231">
        <v>106</v>
      </c>
      <c r="L26" s="1231">
        <v>0</v>
      </c>
      <c r="M26" s="1231">
        <v>0</v>
      </c>
      <c r="N26" s="1231">
        <v>20</v>
      </c>
      <c r="O26" s="1231">
        <v>127</v>
      </c>
      <c r="P26" s="1231">
        <v>9</v>
      </c>
      <c r="Q26" s="1231">
        <v>0</v>
      </c>
    </row>
    <row r="27" spans="2:17" ht="12.75" customHeight="1">
      <c r="B27" s="96"/>
      <c r="C27" s="131" t="s">
        <v>784</v>
      </c>
      <c r="D27" s="1231">
        <v>0</v>
      </c>
      <c r="E27" s="1231">
        <v>120</v>
      </c>
      <c r="F27" s="1231">
        <v>0</v>
      </c>
      <c r="G27" s="1231">
        <v>0</v>
      </c>
      <c r="H27" s="1231">
        <v>0</v>
      </c>
      <c r="I27" s="1231">
        <v>0</v>
      </c>
      <c r="J27" s="1231">
        <v>0</v>
      </c>
      <c r="K27" s="1231">
        <v>0</v>
      </c>
      <c r="L27" s="1231">
        <v>1</v>
      </c>
      <c r="M27" s="1231">
        <v>120</v>
      </c>
      <c r="N27" s="1231">
        <v>10</v>
      </c>
      <c r="O27" s="1231">
        <v>55</v>
      </c>
      <c r="P27" s="1231">
        <v>6</v>
      </c>
      <c r="Q27" s="1231">
        <v>0</v>
      </c>
    </row>
    <row r="28" spans="2:17" ht="12.75" customHeight="1">
      <c r="B28" s="1132"/>
      <c r="C28" s="131" t="s">
        <v>792</v>
      </c>
      <c r="D28" s="1231">
        <v>0</v>
      </c>
      <c r="E28" s="1231">
        <v>0</v>
      </c>
      <c r="F28" s="1231">
        <v>0</v>
      </c>
      <c r="G28" s="1231">
        <v>0</v>
      </c>
      <c r="H28" s="1231">
        <v>0</v>
      </c>
      <c r="I28" s="1231">
        <v>0</v>
      </c>
      <c r="J28" s="1231">
        <v>0</v>
      </c>
      <c r="K28" s="1231">
        <v>0</v>
      </c>
      <c r="L28" s="1231">
        <v>0</v>
      </c>
      <c r="M28" s="1231">
        <v>0</v>
      </c>
      <c r="N28" s="1231">
        <v>6</v>
      </c>
      <c r="O28" s="1231">
        <v>48</v>
      </c>
      <c r="P28" s="1231">
        <v>2</v>
      </c>
      <c r="Q28" s="1231">
        <v>0</v>
      </c>
    </row>
    <row r="29" spans="2:17" s="467" customFormat="1" ht="12.75" customHeight="1">
      <c r="B29" s="1550" t="s">
        <v>1475</v>
      </c>
      <c r="C29" s="1727"/>
      <c r="D29" s="1235">
        <f aca="true" t="shared" si="5" ref="D29:Q29">SUM(D30:D37)</f>
        <v>6</v>
      </c>
      <c r="E29" s="1235">
        <f t="shared" si="5"/>
        <v>1259</v>
      </c>
      <c r="F29" s="1235">
        <f t="shared" si="5"/>
        <v>0</v>
      </c>
      <c r="G29" s="1235">
        <f t="shared" si="5"/>
        <v>0</v>
      </c>
      <c r="H29" s="1235">
        <f t="shared" si="5"/>
        <v>4</v>
      </c>
      <c r="I29" s="1235">
        <f t="shared" si="5"/>
        <v>688</v>
      </c>
      <c r="J29" s="1235">
        <f t="shared" si="5"/>
        <v>1</v>
      </c>
      <c r="K29" s="1235">
        <f t="shared" si="5"/>
        <v>216</v>
      </c>
      <c r="L29" s="1235">
        <f t="shared" si="5"/>
        <v>1</v>
      </c>
      <c r="M29" s="1235">
        <f t="shared" si="5"/>
        <v>35</v>
      </c>
      <c r="N29" s="1235">
        <f t="shared" si="5"/>
        <v>52</v>
      </c>
      <c r="O29" s="1235">
        <f t="shared" si="5"/>
        <v>298</v>
      </c>
      <c r="P29" s="1235">
        <f t="shared" si="5"/>
        <v>23</v>
      </c>
      <c r="Q29" s="1235">
        <f t="shared" si="5"/>
        <v>0</v>
      </c>
    </row>
    <row r="30" spans="2:17" ht="12.75" customHeight="1">
      <c r="B30" s="1132"/>
      <c r="C30" s="131" t="s">
        <v>777</v>
      </c>
      <c r="D30" s="1231">
        <v>3</v>
      </c>
      <c r="E30" s="1231">
        <v>739</v>
      </c>
      <c r="F30" s="1231">
        <v>0</v>
      </c>
      <c r="G30" s="1231">
        <v>0</v>
      </c>
      <c r="H30" s="1231">
        <v>1</v>
      </c>
      <c r="I30" s="1231">
        <v>488</v>
      </c>
      <c r="J30" s="1231">
        <v>1</v>
      </c>
      <c r="K30" s="1231">
        <v>216</v>
      </c>
      <c r="L30" s="1231">
        <v>1</v>
      </c>
      <c r="M30" s="1231">
        <v>35</v>
      </c>
      <c r="N30" s="1231">
        <v>30</v>
      </c>
      <c r="O30" s="1231">
        <v>262</v>
      </c>
      <c r="P30" s="1231">
        <v>16</v>
      </c>
      <c r="Q30" s="1231">
        <v>0</v>
      </c>
    </row>
    <row r="31" spans="2:17" ht="12.75" customHeight="1">
      <c r="B31" s="1132"/>
      <c r="C31" s="131" t="s">
        <v>793</v>
      </c>
      <c r="D31" s="1231">
        <v>1</v>
      </c>
      <c r="E31" s="1231">
        <v>50</v>
      </c>
      <c r="F31" s="1231">
        <v>0</v>
      </c>
      <c r="G31" s="1231">
        <v>0</v>
      </c>
      <c r="H31" s="1231">
        <v>1</v>
      </c>
      <c r="I31" s="1231">
        <v>50</v>
      </c>
      <c r="J31" s="1231">
        <v>0</v>
      </c>
      <c r="K31" s="1231">
        <v>0</v>
      </c>
      <c r="L31" s="1231">
        <v>0</v>
      </c>
      <c r="M31" s="1231">
        <v>0</v>
      </c>
      <c r="N31" s="1231">
        <v>1</v>
      </c>
      <c r="O31" s="1231">
        <v>0</v>
      </c>
      <c r="P31" s="1231">
        <v>1</v>
      </c>
      <c r="Q31" s="1231">
        <v>0</v>
      </c>
    </row>
    <row r="32" spans="2:17" ht="12.75" customHeight="1">
      <c r="B32" s="1132"/>
      <c r="C32" s="131" t="s">
        <v>794</v>
      </c>
      <c r="D32" s="1231">
        <v>1</v>
      </c>
      <c r="E32" s="1231">
        <v>70</v>
      </c>
      <c r="F32" s="1231">
        <v>0</v>
      </c>
      <c r="G32" s="1231">
        <v>0</v>
      </c>
      <c r="H32" s="1231">
        <v>1</v>
      </c>
      <c r="I32" s="1231">
        <v>70</v>
      </c>
      <c r="J32" s="1231">
        <v>0</v>
      </c>
      <c r="K32" s="1231">
        <v>0</v>
      </c>
      <c r="L32" s="1231">
        <v>0</v>
      </c>
      <c r="M32" s="1231">
        <v>0</v>
      </c>
      <c r="N32" s="1231">
        <v>4</v>
      </c>
      <c r="O32" s="1231">
        <v>0</v>
      </c>
      <c r="P32" s="1231">
        <v>2</v>
      </c>
      <c r="Q32" s="1231">
        <v>0</v>
      </c>
    </row>
    <row r="33" spans="2:17" ht="12.75" customHeight="1">
      <c r="B33" s="1132"/>
      <c r="C33" s="131" t="s">
        <v>795</v>
      </c>
      <c r="D33" s="1231">
        <v>0</v>
      </c>
      <c r="E33" s="1231">
        <v>0</v>
      </c>
      <c r="F33" s="1231">
        <v>0</v>
      </c>
      <c r="G33" s="1231">
        <v>0</v>
      </c>
      <c r="H33" s="1231">
        <v>0</v>
      </c>
      <c r="I33" s="1231">
        <v>0</v>
      </c>
      <c r="J33" s="1231">
        <v>0</v>
      </c>
      <c r="K33" s="1231">
        <v>0</v>
      </c>
      <c r="L33" s="1231">
        <v>0</v>
      </c>
      <c r="M33" s="1231">
        <v>0</v>
      </c>
      <c r="N33" s="1231">
        <v>3</v>
      </c>
      <c r="O33" s="1231">
        <v>0</v>
      </c>
      <c r="P33" s="1231">
        <v>1</v>
      </c>
      <c r="Q33" s="1231">
        <v>0</v>
      </c>
    </row>
    <row r="34" spans="2:17" ht="12.75" customHeight="1">
      <c r="B34" s="1132"/>
      <c r="C34" s="131" t="s">
        <v>796</v>
      </c>
      <c r="D34" s="1231">
        <v>1</v>
      </c>
      <c r="E34" s="1231">
        <v>80</v>
      </c>
      <c r="F34" s="1231">
        <v>0</v>
      </c>
      <c r="G34" s="1231">
        <v>0</v>
      </c>
      <c r="H34" s="1231">
        <v>1</v>
      </c>
      <c r="I34" s="1231">
        <v>80</v>
      </c>
      <c r="J34" s="1231">
        <v>0</v>
      </c>
      <c r="K34" s="1231">
        <v>0</v>
      </c>
      <c r="L34" s="1231">
        <v>0</v>
      </c>
      <c r="M34" s="1231">
        <v>0</v>
      </c>
      <c r="N34" s="1231">
        <v>5</v>
      </c>
      <c r="O34" s="1231">
        <v>24</v>
      </c>
      <c r="P34" s="1231">
        <v>3</v>
      </c>
      <c r="Q34" s="1231">
        <v>0</v>
      </c>
    </row>
    <row r="35" spans="2:17" ht="12.75" customHeight="1">
      <c r="B35" s="1132"/>
      <c r="C35" s="131" t="s">
        <v>797</v>
      </c>
      <c r="D35" s="1231">
        <v>0</v>
      </c>
      <c r="E35" s="1231">
        <v>0</v>
      </c>
      <c r="F35" s="1231">
        <v>0</v>
      </c>
      <c r="G35" s="1231">
        <v>0</v>
      </c>
      <c r="H35" s="1231">
        <v>0</v>
      </c>
      <c r="I35" s="1231">
        <v>0</v>
      </c>
      <c r="J35" s="1231">
        <v>0</v>
      </c>
      <c r="K35" s="1231">
        <v>0</v>
      </c>
      <c r="L35" s="1231">
        <v>0</v>
      </c>
      <c r="M35" s="1231">
        <v>0</v>
      </c>
      <c r="N35" s="1231">
        <v>3</v>
      </c>
      <c r="O35" s="1231">
        <v>0</v>
      </c>
      <c r="P35" s="1231">
        <v>0</v>
      </c>
      <c r="Q35" s="1231">
        <v>0</v>
      </c>
    </row>
    <row r="36" spans="2:17" ht="12.75" customHeight="1">
      <c r="B36" s="96"/>
      <c r="C36" s="131" t="s">
        <v>798</v>
      </c>
      <c r="D36" s="1231">
        <v>0</v>
      </c>
      <c r="E36" s="1231">
        <v>0</v>
      </c>
      <c r="F36" s="1231">
        <v>0</v>
      </c>
      <c r="G36" s="1231">
        <v>0</v>
      </c>
      <c r="H36" s="1231">
        <v>0</v>
      </c>
      <c r="I36" s="1231">
        <v>0</v>
      </c>
      <c r="J36" s="1231">
        <v>0</v>
      </c>
      <c r="K36" s="1231">
        <v>0</v>
      </c>
      <c r="L36" s="1231">
        <v>0</v>
      </c>
      <c r="M36" s="1231">
        <v>0</v>
      </c>
      <c r="N36" s="1231">
        <v>1</v>
      </c>
      <c r="O36" s="1231">
        <v>12</v>
      </c>
      <c r="P36" s="1231">
        <v>0</v>
      </c>
      <c r="Q36" s="1231">
        <v>0</v>
      </c>
    </row>
    <row r="37" spans="2:17" ht="12.75" customHeight="1">
      <c r="B37" s="1132"/>
      <c r="C37" s="131" t="s">
        <v>799</v>
      </c>
      <c r="D37" s="1231">
        <v>0</v>
      </c>
      <c r="E37" s="1231">
        <v>320</v>
      </c>
      <c r="F37" s="1231">
        <v>0</v>
      </c>
      <c r="G37" s="1231">
        <v>0</v>
      </c>
      <c r="H37" s="1231">
        <v>0</v>
      </c>
      <c r="I37" s="1231">
        <v>0</v>
      </c>
      <c r="J37" s="1231">
        <v>0</v>
      </c>
      <c r="K37" s="1231">
        <v>0</v>
      </c>
      <c r="L37" s="1231">
        <v>0</v>
      </c>
      <c r="M37" s="1231">
        <v>0</v>
      </c>
      <c r="N37" s="1231">
        <v>5</v>
      </c>
      <c r="O37" s="1231">
        <v>0</v>
      </c>
      <c r="P37" s="1231">
        <v>0</v>
      </c>
      <c r="Q37" s="1231">
        <v>0</v>
      </c>
    </row>
    <row r="38" spans="2:17" s="467" customFormat="1" ht="12.75" customHeight="1">
      <c r="B38" s="1550" t="s">
        <v>1476</v>
      </c>
      <c r="C38" s="1727"/>
      <c r="D38" s="1235">
        <f aca="true" t="shared" si="6" ref="D38:Q38">SUM(D39:D42)</f>
        <v>8</v>
      </c>
      <c r="E38" s="1235">
        <f t="shared" si="6"/>
        <v>1655</v>
      </c>
      <c r="F38" s="1235">
        <f t="shared" si="6"/>
        <v>1</v>
      </c>
      <c r="G38" s="1235">
        <f t="shared" si="6"/>
        <v>320</v>
      </c>
      <c r="H38" s="1235">
        <f t="shared" si="6"/>
        <v>4</v>
      </c>
      <c r="I38" s="1235">
        <f t="shared" si="6"/>
        <v>972</v>
      </c>
      <c r="J38" s="1235">
        <f t="shared" si="6"/>
        <v>3</v>
      </c>
      <c r="K38" s="1235">
        <f t="shared" si="6"/>
        <v>683</v>
      </c>
      <c r="L38" s="1235">
        <f t="shared" si="6"/>
        <v>0</v>
      </c>
      <c r="M38" s="1235">
        <f t="shared" si="6"/>
        <v>0</v>
      </c>
      <c r="N38" s="1235">
        <f t="shared" si="6"/>
        <v>106</v>
      </c>
      <c r="O38" s="1235">
        <f t="shared" si="6"/>
        <v>363</v>
      </c>
      <c r="P38" s="1235">
        <f t="shared" si="6"/>
        <v>57</v>
      </c>
      <c r="Q38" s="1235">
        <f t="shared" si="6"/>
        <v>0</v>
      </c>
    </row>
    <row r="39" spans="2:17" ht="12.75" customHeight="1">
      <c r="B39" s="1132"/>
      <c r="C39" s="131" t="s">
        <v>774</v>
      </c>
      <c r="D39" s="1231">
        <v>4</v>
      </c>
      <c r="E39" s="1231">
        <v>1010</v>
      </c>
      <c r="F39" s="1231">
        <v>1</v>
      </c>
      <c r="G39" s="1231">
        <v>320</v>
      </c>
      <c r="H39" s="1231">
        <v>1</v>
      </c>
      <c r="I39" s="1231">
        <v>495</v>
      </c>
      <c r="J39" s="1231">
        <v>2</v>
      </c>
      <c r="K39" s="1231">
        <v>515</v>
      </c>
      <c r="L39" s="1231">
        <v>0</v>
      </c>
      <c r="M39" s="1231">
        <v>0</v>
      </c>
      <c r="N39" s="1231">
        <v>60</v>
      </c>
      <c r="O39" s="1231">
        <v>201</v>
      </c>
      <c r="P39" s="1231">
        <v>30</v>
      </c>
      <c r="Q39" s="1231">
        <v>0</v>
      </c>
    </row>
    <row r="40" spans="2:17" ht="12.75" customHeight="1">
      <c r="B40" s="1132"/>
      <c r="C40" s="131" t="s">
        <v>785</v>
      </c>
      <c r="D40" s="1231">
        <v>2</v>
      </c>
      <c r="E40" s="1231">
        <v>419</v>
      </c>
      <c r="F40" s="1231">
        <v>0</v>
      </c>
      <c r="G40" s="1231">
        <v>0</v>
      </c>
      <c r="H40" s="1231">
        <v>1</v>
      </c>
      <c r="I40" s="1231">
        <v>251</v>
      </c>
      <c r="J40" s="1231">
        <v>1</v>
      </c>
      <c r="K40" s="1231">
        <v>168</v>
      </c>
      <c r="L40" s="1231">
        <v>0</v>
      </c>
      <c r="M40" s="1231">
        <v>0</v>
      </c>
      <c r="N40" s="1231">
        <v>27</v>
      </c>
      <c r="O40" s="1231">
        <v>127</v>
      </c>
      <c r="P40" s="1231">
        <v>13</v>
      </c>
      <c r="Q40" s="1231">
        <v>0</v>
      </c>
    </row>
    <row r="41" spans="2:17" ht="12.75" customHeight="1">
      <c r="B41" s="1132"/>
      <c r="C41" s="131" t="s">
        <v>800</v>
      </c>
      <c r="D41" s="1231">
        <v>1</v>
      </c>
      <c r="E41" s="1231">
        <v>124</v>
      </c>
      <c r="F41" s="1231">
        <v>0</v>
      </c>
      <c r="G41" s="1231">
        <v>0</v>
      </c>
      <c r="H41" s="1231">
        <v>1</v>
      </c>
      <c r="I41" s="1231">
        <v>124</v>
      </c>
      <c r="J41" s="1231">
        <v>0</v>
      </c>
      <c r="K41" s="1231">
        <v>0</v>
      </c>
      <c r="L41" s="1231">
        <v>0</v>
      </c>
      <c r="M41" s="1231">
        <v>0</v>
      </c>
      <c r="N41" s="1231">
        <v>11</v>
      </c>
      <c r="O41" s="1231">
        <v>35</v>
      </c>
      <c r="P41" s="1231">
        <v>8</v>
      </c>
      <c r="Q41" s="1231">
        <v>0</v>
      </c>
    </row>
    <row r="42" spans="2:17" ht="12.75" customHeight="1">
      <c r="B42" s="1132"/>
      <c r="C42" s="131" t="s">
        <v>801</v>
      </c>
      <c r="D42" s="1231">
        <v>1</v>
      </c>
      <c r="E42" s="1231">
        <v>102</v>
      </c>
      <c r="F42" s="1231">
        <v>0</v>
      </c>
      <c r="G42" s="1231">
        <v>0</v>
      </c>
      <c r="H42" s="1231">
        <v>1</v>
      </c>
      <c r="I42" s="1231">
        <v>102</v>
      </c>
      <c r="J42" s="1231">
        <v>0</v>
      </c>
      <c r="K42" s="1231">
        <v>0</v>
      </c>
      <c r="L42" s="1231">
        <v>0</v>
      </c>
      <c r="M42" s="1231">
        <v>0</v>
      </c>
      <c r="N42" s="1231">
        <v>8</v>
      </c>
      <c r="O42" s="1231">
        <v>0</v>
      </c>
      <c r="P42" s="1231">
        <v>6</v>
      </c>
      <c r="Q42" s="1231">
        <v>0</v>
      </c>
    </row>
    <row r="43" spans="2:17" s="467" customFormat="1" ht="12.75" customHeight="1">
      <c r="B43" s="1550" t="s">
        <v>1477</v>
      </c>
      <c r="C43" s="1727"/>
      <c r="D43" s="1235">
        <f aca="true" t="shared" si="7" ref="D43:Q43">SUM(D44:D47)</f>
        <v>3</v>
      </c>
      <c r="E43" s="1235">
        <f t="shared" si="7"/>
        <v>779</v>
      </c>
      <c r="F43" s="1235">
        <f t="shared" si="7"/>
        <v>0</v>
      </c>
      <c r="G43" s="1235">
        <f t="shared" si="7"/>
        <v>0</v>
      </c>
      <c r="H43" s="1235">
        <f t="shared" si="7"/>
        <v>3</v>
      </c>
      <c r="I43" s="1235">
        <f t="shared" si="7"/>
        <v>629</v>
      </c>
      <c r="J43" s="1235">
        <f t="shared" si="7"/>
        <v>0</v>
      </c>
      <c r="K43" s="1235">
        <f t="shared" si="7"/>
        <v>0</v>
      </c>
      <c r="L43" s="1235">
        <f t="shared" si="7"/>
        <v>0</v>
      </c>
      <c r="M43" s="1235">
        <f t="shared" si="7"/>
        <v>0</v>
      </c>
      <c r="N43" s="1235">
        <f t="shared" si="7"/>
        <v>36</v>
      </c>
      <c r="O43" s="1235">
        <f t="shared" si="7"/>
        <v>61</v>
      </c>
      <c r="P43" s="1235">
        <f t="shared" si="7"/>
        <v>20</v>
      </c>
      <c r="Q43" s="1235">
        <f t="shared" si="7"/>
        <v>0</v>
      </c>
    </row>
    <row r="44" spans="2:17" ht="12.75" customHeight="1">
      <c r="B44" s="1132"/>
      <c r="C44" s="131" t="s">
        <v>781</v>
      </c>
      <c r="D44" s="1231">
        <v>1</v>
      </c>
      <c r="E44" s="1231">
        <v>483</v>
      </c>
      <c r="F44" s="1231">
        <v>0</v>
      </c>
      <c r="G44" s="1231">
        <v>0</v>
      </c>
      <c r="H44" s="1231">
        <v>1</v>
      </c>
      <c r="I44" s="1231">
        <v>483</v>
      </c>
      <c r="J44" s="1231">
        <v>0</v>
      </c>
      <c r="K44" s="1231">
        <v>0</v>
      </c>
      <c r="L44" s="1231">
        <v>0</v>
      </c>
      <c r="M44" s="1231">
        <v>0</v>
      </c>
      <c r="N44" s="1231">
        <v>22</v>
      </c>
      <c r="O44" s="1231">
        <v>61</v>
      </c>
      <c r="P44" s="1231">
        <v>11</v>
      </c>
      <c r="Q44" s="1231">
        <v>0</v>
      </c>
    </row>
    <row r="45" spans="2:17" ht="12.75" customHeight="1">
      <c r="B45" s="96"/>
      <c r="C45" s="131" t="s">
        <v>802</v>
      </c>
      <c r="D45" s="1231">
        <v>1</v>
      </c>
      <c r="E45" s="1231">
        <v>70</v>
      </c>
      <c r="F45" s="1231">
        <v>0</v>
      </c>
      <c r="G45" s="1231">
        <v>0</v>
      </c>
      <c r="H45" s="1231">
        <v>1</v>
      </c>
      <c r="I45" s="1231">
        <v>70</v>
      </c>
      <c r="J45" s="1231">
        <v>0</v>
      </c>
      <c r="K45" s="1231">
        <v>0</v>
      </c>
      <c r="L45" s="1231">
        <v>0</v>
      </c>
      <c r="M45" s="1231">
        <v>0</v>
      </c>
      <c r="N45" s="1231">
        <v>5</v>
      </c>
      <c r="O45" s="1231">
        <v>0</v>
      </c>
      <c r="P45" s="1231">
        <v>4</v>
      </c>
      <c r="Q45" s="1231">
        <v>0</v>
      </c>
    </row>
    <row r="46" spans="2:17" ht="12.75" customHeight="1">
      <c r="B46" s="1132"/>
      <c r="C46" s="131" t="s">
        <v>803</v>
      </c>
      <c r="D46" s="1231">
        <v>1</v>
      </c>
      <c r="E46" s="1231">
        <v>76</v>
      </c>
      <c r="F46" s="1231">
        <v>0</v>
      </c>
      <c r="G46" s="1231">
        <v>0</v>
      </c>
      <c r="H46" s="1231">
        <v>1</v>
      </c>
      <c r="I46" s="1231">
        <v>76</v>
      </c>
      <c r="J46" s="1231">
        <v>0</v>
      </c>
      <c r="K46" s="1231">
        <v>0</v>
      </c>
      <c r="L46" s="1231">
        <v>0</v>
      </c>
      <c r="M46" s="1231">
        <v>0</v>
      </c>
      <c r="N46" s="1231">
        <v>5</v>
      </c>
      <c r="O46" s="1231">
        <v>0</v>
      </c>
      <c r="P46" s="1231">
        <v>3</v>
      </c>
      <c r="Q46" s="1231">
        <v>0</v>
      </c>
    </row>
    <row r="47" spans="2:17" ht="12.75" customHeight="1">
      <c r="B47" s="1132"/>
      <c r="C47" s="131" t="s">
        <v>804</v>
      </c>
      <c r="D47" s="1231">
        <v>0</v>
      </c>
      <c r="E47" s="1231">
        <v>150</v>
      </c>
      <c r="F47" s="1231">
        <v>0</v>
      </c>
      <c r="G47" s="1231">
        <v>0</v>
      </c>
      <c r="H47" s="1231">
        <v>0</v>
      </c>
      <c r="I47" s="1231">
        <v>0</v>
      </c>
      <c r="J47" s="1231">
        <v>0</v>
      </c>
      <c r="K47" s="1231">
        <v>0</v>
      </c>
      <c r="L47" s="1231">
        <v>0</v>
      </c>
      <c r="M47" s="1231">
        <v>0</v>
      </c>
      <c r="N47" s="1231">
        <v>4</v>
      </c>
      <c r="O47" s="1231">
        <v>0</v>
      </c>
      <c r="P47" s="1231">
        <v>2</v>
      </c>
      <c r="Q47" s="1231">
        <v>0</v>
      </c>
    </row>
    <row r="48" spans="2:17" s="467" customFormat="1" ht="12.75" customHeight="1">
      <c r="B48" s="1550" t="s">
        <v>1876</v>
      </c>
      <c r="C48" s="1727"/>
      <c r="D48" s="1235">
        <f aca="true" t="shared" si="8" ref="D48:Q48">SUM(D49:D55)</f>
        <v>8</v>
      </c>
      <c r="E48" s="1235">
        <f t="shared" si="8"/>
        <v>1565</v>
      </c>
      <c r="F48" s="1235">
        <f t="shared" si="8"/>
        <v>1</v>
      </c>
      <c r="G48" s="1235">
        <f t="shared" si="8"/>
        <v>150</v>
      </c>
      <c r="H48" s="1235">
        <f t="shared" si="8"/>
        <v>2</v>
      </c>
      <c r="I48" s="1235">
        <f t="shared" si="8"/>
        <v>924</v>
      </c>
      <c r="J48" s="1235">
        <f t="shared" si="8"/>
        <v>5</v>
      </c>
      <c r="K48" s="1235">
        <f t="shared" si="8"/>
        <v>641</v>
      </c>
      <c r="L48" s="1235">
        <f t="shared" si="8"/>
        <v>0</v>
      </c>
      <c r="M48" s="1235">
        <f t="shared" si="8"/>
        <v>0</v>
      </c>
      <c r="N48" s="1235">
        <f t="shared" si="8"/>
        <v>111</v>
      </c>
      <c r="O48" s="1235">
        <f t="shared" si="8"/>
        <v>246</v>
      </c>
      <c r="P48" s="1235">
        <f t="shared" si="8"/>
        <v>43</v>
      </c>
      <c r="Q48" s="1235">
        <f t="shared" si="8"/>
        <v>0</v>
      </c>
    </row>
    <row r="49" spans="2:17" ht="12.75" customHeight="1">
      <c r="B49" s="1132"/>
      <c r="C49" s="131" t="s">
        <v>775</v>
      </c>
      <c r="D49" s="1231">
        <v>8</v>
      </c>
      <c r="E49" s="1231">
        <v>1565</v>
      </c>
      <c r="F49" s="1231">
        <v>1</v>
      </c>
      <c r="G49" s="1231">
        <v>150</v>
      </c>
      <c r="H49" s="1231">
        <v>2</v>
      </c>
      <c r="I49" s="1231">
        <v>924</v>
      </c>
      <c r="J49" s="1231">
        <v>5</v>
      </c>
      <c r="K49" s="1231">
        <v>641</v>
      </c>
      <c r="L49" s="1231">
        <v>0</v>
      </c>
      <c r="M49" s="1231">
        <v>0</v>
      </c>
      <c r="N49" s="1231">
        <v>81</v>
      </c>
      <c r="O49" s="1231">
        <v>222</v>
      </c>
      <c r="P49" s="1231">
        <v>32</v>
      </c>
      <c r="Q49" s="1231">
        <v>0</v>
      </c>
    </row>
    <row r="50" spans="2:17" ht="12.75" customHeight="1">
      <c r="B50" s="1132"/>
      <c r="C50" s="131" t="s">
        <v>806</v>
      </c>
      <c r="D50" s="1231">
        <v>0</v>
      </c>
      <c r="E50" s="1231">
        <v>0</v>
      </c>
      <c r="F50" s="1231">
        <v>0</v>
      </c>
      <c r="G50" s="1231">
        <v>0</v>
      </c>
      <c r="H50" s="1231">
        <v>0</v>
      </c>
      <c r="I50" s="1231">
        <v>0</v>
      </c>
      <c r="J50" s="1231">
        <v>0</v>
      </c>
      <c r="K50" s="1231">
        <v>0</v>
      </c>
      <c r="L50" s="1231">
        <v>0</v>
      </c>
      <c r="M50" s="1231">
        <v>0</v>
      </c>
      <c r="N50" s="1231">
        <v>4</v>
      </c>
      <c r="O50" s="1231">
        <v>0</v>
      </c>
      <c r="P50" s="1231">
        <v>3</v>
      </c>
      <c r="Q50" s="1231">
        <v>0</v>
      </c>
    </row>
    <row r="51" spans="2:17" ht="12.75" customHeight="1">
      <c r="B51" s="1132"/>
      <c r="C51" s="131" t="s">
        <v>807</v>
      </c>
      <c r="D51" s="1231">
        <v>0</v>
      </c>
      <c r="E51" s="1231">
        <v>0</v>
      </c>
      <c r="F51" s="1231">
        <v>0</v>
      </c>
      <c r="G51" s="1231">
        <v>0</v>
      </c>
      <c r="H51" s="1231">
        <v>0</v>
      </c>
      <c r="I51" s="1231">
        <v>0</v>
      </c>
      <c r="J51" s="1231">
        <v>0</v>
      </c>
      <c r="K51" s="1231">
        <v>0</v>
      </c>
      <c r="L51" s="1231">
        <v>0</v>
      </c>
      <c r="M51" s="1231">
        <v>0</v>
      </c>
      <c r="N51" s="1231">
        <v>4</v>
      </c>
      <c r="O51" s="1231">
        <v>0</v>
      </c>
      <c r="P51" s="1231">
        <v>2</v>
      </c>
      <c r="Q51" s="1231">
        <v>0</v>
      </c>
    </row>
    <row r="52" spans="2:17" ht="12.75" customHeight="1">
      <c r="B52" s="1132"/>
      <c r="C52" s="131" t="s">
        <v>808</v>
      </c>
      <c r="D52" s="1231">
        <v>0</v>
      </c>
      <c r="E52" s="1231">
        <v>0</v>
      </c>
      <c r="F52" s="1231">
        <v>0</v>
      </c>
      <c r="G52" s="1231">
        <v>0</v>
      </c>
      <c r="H52" s="1231">
        <v>0</v>
      </c>
      <c r="I52" s="1231">
        <v>0</v>
      </c>
      <c r="J52" s="1231">
        <v>0</v>
      </c>
      <c r="K52" s="1231">
        <v>0</v>
      </c>
      <c r="L52" s="1231">
        <v>0</v>
      </c>
      <c r="M52" s="1231">
        <v>0</v>
      </c>
      <c r="N52" s="1231">
        <v>5</v>
      </c>
      <c r="O52" s="1231">
        <v>0</v>
      </c>
      <c r="P52" s="1231">
        <v>1</v>
      </c>
      <c r="Q52" s="1231">
        <v>0</v>
      </c>
    </row>
    <row r="53" spans="2:17" ht="12.75" customHeight="1">
      <c r="B53" s="1132"/>
      <c r="C53" s="131" t="s">
        <v>809</v>
      </c>
      <c r="D53" s="1231">
        <v>0</v>
      </c>
      <c r="E53" s="1231">
        <v>0</v>
      </c>
      <c r="F53" s="1231">
        <v>0</v>
      </c>
      <c r="G53" s="1231">
        <v>0</v>
      </c>
      <c r="H53" s="1231">
        <v>0</v>
      </c>
      <c r="I53" s="1231">
        <v>0</v>
      </c>
      <c r="J53" s="1231">
        <v>0</v>
      </c>
      <c r="K53" s="1231">
        <v>0</v>
      </c>
      <c r="L53" s="1231">
        <v>0</v>
      </c>
      <c r="M53" s="1231">
        <v>0</v>
      </c>
      <c r="N53" s="1231">
        <v>2</v>
      </c>
      <c r="O53" s="1231">
        <v>0</v>
      </c>
      <c r="P53" s="1231">
        <v>1</v>
      </c>
      <c r="Q53" s="1231">
        <v>0</v>
      </c>
    </row>
    <row r="54" spans="2:17" ht="12.75" customHeight="1">
      <c r="B54" s="1132"/>
      <c r="C54" s="131" t="s">
        <v>810</v>
      </c>
      <c r="D54" s="1231">
        <v>0</v>
      </c>
      <c r="E54" s="1231">
        <v>0</v>
      </c>
      <c r="F54" s="1231">
        <v>0</v>
      </c>
      <c r="G54" s="1231">
        <v>0</v>
      </c>
      <c r="H54" s="1231">
        <v>0</v>
      </c>
      <c r="I54" s="1231">
        <v>0</v>
      </c>
      <c r="J54" s="1231">
        <v>0</v>
      </c>
      <c r="K54" s="1231">
        <v>0</v>
      </c>
      <c r="L54" s="1231">
        <v>0</v>
      </c>
      <c r="M54" s="1231">
        <v>0</v>
      </c>
      <c r="N54" s="1231">
        <v>6</v>
      </c>
      <c r="O54" s="1231">
        <v>5</v>
      </c>
      <c r="P54" s="1231">
        <v>1</v>
      </c>
      <c r="Q54" s="1231">
        <v>0</v>
      </c>
    </row>
    <row r="55" spans="2:17" ht="12.75" customHeight="1">
      <c r="B55" s="1132"/>
      <c r="C55" s="131" t="s">
        <v>811</v>
      </c>
      <c r="D55" s="1231">
        <v>0</v>
      </c>
      <c r="E55" s="1231">
        <v>0</v>
      </c>
      <c r="F55" s="1231">
        <v>0</v>
      </c>
      <c r="G55" s="1231">
        <v>0</v>
      </c>
      <c r="H55" s="1231">
        <v>0</v>
      </c>
      <c r="I55" s="1231">
        <v>0</v>
      </c>
      <c r="J55" s="1231">
        <v>0</v>
      </c>
      <c r="K55" s="1231">
        <v>0</v>
      </c>
      <c r="L55" s="1231">
        <v>0</v>
      </c>
      <c r="M55" s="1231">
        <v>0</v>
      </c>
      <c r="N55" s="1231">
        <v>9</v>
      </c>
      <c r="O55" s="1231">
        <v>19</v>
      </c>
      <c r="P55" s="1231">
        <v>3</v>
      </c>
      <c r="Q55" s="1231">
        <v>0</v>
      </c>
    </row>
    <row r="56" spans="2:17" s="467" customFormat="1" ht="12.75" customHeight="1">
      <c r="B56" s="1550" t="s">
        <v>1479</v>
      </c>
      <c r="C56" s="1727"/>
      <c r="D56" s="1235">
        <f aca="true" t="shared" si="9" ref="D56:Q56">SUM(D57:D63)</f>
        <v>7</v>
      </c>
      <c r="E56" s="1235">
        <f t="shared" si="9"/>
        <v>1508</v>
      </c>
      <c r="F56" s="1235">
        <f t="shared" si="9"/>
        <v>0</v>
      </c>
      <c r="G56" s="1235">
        <f t="shared" si="9"/>
        <v>0</v>
      </c>
      <c r="H56" s="1235">
        <f t="shared" si="9"/>
        <v>2</v>
      </c>
      <c r="I56" s="1235">
        <f t="shared" si="9"/>
        <v>515</v>
      </c>
      <c r="J56" s="1235">
        <f t="shared" si="9"/>
        <v>4</v>
      </c>
      <c r="K56" s="1235">
        <f t="shared" si="9"/>
        <v>669</v>
      </c>
      <c r="L56" s="1235">
        <f t="shared" si="9"/>
        <v>1</v>
      </c>
      <c r="M56" s="1235">
        <f t="shared" si="9"/>
        <v>324</v>
      </c>
      <c r="N56" s="1235">
        <f t="shared" si="9"/>
        <v>112</v>
      </c>
      <c r="O56" s="1235">
        <f t="shared" si="9"/>
        <v>546</v>
      </c>
      <c r="P56" s="1235">
        <f t="shared" si="9"/>
        <v>59</v>
      </c>
      <c r="Q56" s="1235">
        <f t="shared" si="9"/>
        <v>0</v>
      </c>
    </row>
    <row r="57" spans="2:17" ht="12.75" customHeight="1">
      <c r="B57" s="1132"/>
      <c r="C57" s="131" t="s">
        <v>776</v>
      </c>
      <c r="D57" s="1231">
        <v>4</v>
      </c>
      <c r="E57" s="1231">
        <v>994</v>
      </c>
      <c r="F57" s="1231">
        <v>0</v>
      </c>
      <c r="G57" s="1231">
        <v>0</v>
      </c>
      <c r="H57" s="1231">
        <v>1</v>
      </c>
      <c r="I57" s="1231">
        <v>425</v>
      </c>
      <c r="J57" s="1231">
        <v>3</v>
      </c>
      <c r="K57" s="1231">
        <v>569</v>
      </c>
      <c r="L57" s="1231">
        <v>0</v>
      </c>
      <c r="M57" s="1231">
        <v>0</v>
      </c>
      <c r="N57" s="1231">
        <v>80</v>
      </c>
      <c r="O57" s="1231">
        <v>445</v>
      </c>
      <c r="P57" s="1231">
        <v>37</v>
      </c>
      <c r="Q57" s="1231">
        <v>0</v>
      </c>
    </row>
    <row r="58" spans="2:17" ht="12.75" customHeight="1">
      <c r="B58" s="1132"/>
      <c r="C58" s="131" t="s">
        <v>827</v>
      </c>
      <c r="D58" s="1231">
        <v>0</v>
      </c>
      <c r="E58" s="1231">
        <v>0</v>
      </c>
      <c r="F58" s="1231">
        <v>0</v>
      </c>
      <c r="G58" s="1231">
        <v>0</v>
      </c>
      <c r="H58" s="1231">
        <v>0</v>
      </c>
      <c r="I58" s="1231">
        <v>0</v>
      </c>
      <c r="J58" s="1231">
        <v>0</v>
      </c>
      <c r="K58" s="1231">
        <v>0</v>
      </c>
      <c r="L58" s="1231">
        <v>0</v>
      </c>
      <c r="M58" s="1231">
        <v>0</v>
      </c>
      <c r="N58" s="1231">
        <v>6</v>
      </c>
      <c r="O58" s="1231">
        <v>0</v>
      </c>
      <c r="P58" s="1231">
        <v>4</v>
      </c>
      <c r="Q58" s="1231">
        <v>0</v>
      </c>
    </row>
    <row r="59" spans="2:17" ht="12.75" customHeight="1">
      <c r="B59" s="1132"/>
      <c r="C59" s="131" t="s">
        <v>805</v>
      </c>
      <c r="D59" s="1231">
        <v>1</v>
      </c>
      <c r="E59" s="1231">
        <v>324</v>
      </c>
      <c r="F59" s="1231">
        <v>0</v>
      </c>
      <c r="G59" s="1231">
        <v>0</v>
      </c>
      <c r="H59" s="1231">
        <v>0</v>
      </c>
      <c r="I59" s="1231">
        <v>0</v>
      </c>
      <c r="J59" s="1231">
        <v>0</v>
      </c>
      <c r="K59" s="1231">
        <v>0</v>
      </c>
      <c r="L59" s="1231">
        <v>1</v>
      </c>
      <c r="M59" s="1231">
        <v>324</v>
      </c>
      <c r="N59" s="1231">
        <v>8</v>
      </c>
      <c r="O59" s="1231">
        <v>57</v>
      </c>
      <c r="P59" s="1231">
        <v>6</v>
      </c>
      <c r="Q59" s="1231">
        <v>0</v>
      </c>
    </row>
    <row r="60" spans="2:17" ht="12.75" customHeight="1">
      <c r="B60" s="1132"/>
      <c r="C60" s="131" t="s">
        <v>812</v>
      </c>
      <c r="D60" s="1231">
        <v>1</v>
      </c>
      <c r="E60" s="1231">
        <v>100</v>
      </c>
      <c r="F60" s="1231">
        <v>0</v>
      </c>
      <c r="G60" s="1231">
        <v>0</v>
      </c>
      <c r="H60" s="1231">
        <v>0</v>
      </c>
      <c r="I60" s="1231">
        <v>0</v>
      </c>
      <c r="J60" s="1231">
        <v>1</v>
      </c>
      <c r="K60" s="1231">
        <v>100</v>
      </c>
      <c r="L60" s="1231">
        <v>0</v>
      </c>
      <c r="M60" s="1231">
        <v>0</v>
      </c>
      <c r="N60" s="1231">
        <v>9</v>
      </c>
      <c r="O60" s="1231">
        <v>44</v>
      </c>
      <c r="P60" s="1231">
        <v>5</v>
      </c>
      <c r="Q60" s="1231">
        <v>0</v>
      </c>
    </row>
    <row r="61" spans="2:17" ht="12.75" customHeight="1">
      <c r="B61" s="1132"/>
      <c r="C61" s="131" t="s">
        <v>813</v>
      </c>
      <c r="D61" s="1231">
        <v>1</v>
      </c>
      <c r="E61" s="1231">
        <v>90</v>
      </c>
      <c r="F61" s="1231">
        <v>0</v>
      </c>
      <c r="G61" s="1231">
        <v>0</v>
      </c>
      <c r="H61" s="1231">
        <v>1</v>
      </c>
      <c r="I61" s="1231">
        <v>90</v>
      </c>
      <c r="J61" s="1231">
        <v>0</v>
      </c>
      <c r="K61" s="1231">
        <v>0</v>
      </c>
      <c r="L61" s="1231">
        <v>0</v>
      </c>
      <c r="M61" s="1231">
        <v>0</v>
      </c>
      <c r="N61" s="1231">
        <v>3</v>
      </c>
      <c r="O61" s="1231">
        <v>0</v>
      </c>
      <c r="P61" s="1231">
        <v>1</v>
      </c>
      <c r="Q61" s="1231">
        <v>0</v>
      </c>
    </row>
    <row r="62" spans="2:17" ht="12">
      <c r="B62" s="1132"/>
      <c r="C62" s="131" t="s">
        <v>814</v>
      </c>
      <c r="D62" s="1231">
        <v>0</v>
      </c>
      <c r="E62" s="1231">
        <v>0</v>
      </c>
      <c r="F62" s="1231">
        <v>0</v>
      </c>
      <c r="G62" s="1231">
        <v>0</v>
      </c>
      <c r="H62" s="1231">
        <v>0</v>
      </c>
      <c r="I62" s="1231">
        <v>0</v>
      </c>
      <c r="J62" s="1231">
        <v>0</v>
      </c>
      <c r="K62" s="1231">
        <v>0</v>
      </c>
      <c r="L62" s="1231">
        <v>0</v>
      </c>
      <c r="M62" s="1231">
        <v>0</v>
      </c>
      <c r="N62" s="1231">
        <v>3</v>
      </c>
      <c r="O62" s="1231">
        <v>0</v>
      </c>
      <c r="P62" s="1231">
        <v>3</v>
      </c>
      <c r="Q62" s="1231">
        <v>0</v>
      </c>
    </row>
    <row r="63" spans="2:17" ht="12.75" customHeight="1">
      <c r="B63" s="1220"/>
      <c r="C63" s="138" t="s">
        <v>815</v>
      </c>
      <c r="D63" s="1236">
        <v>0</v>
      </c>
      <c r="E63" s="1236">
        <v>0</v>
      </c>
      <c r="F63" s="1236">
        <v>0</v>
      </c>
      <c r="G63" s="1236">
        <v>0</v>
      </c>
      <c r="H63" s="1236">
        <v>0</v>
      </c>
      <c r="I63" s="1236">
        <v>0</v>
      </c>
      <c r="J63" s="1236">
        <v>0</v>
      </c>
      <c r="K63" s="1236">
        <v>0</v>
      </c>
      <c r="L63" s="1236">
        <v>0</v>
      </c>
      <c r="M63" s="1236">
        <v>0</v>
      </c>
      <c r="N63" s="1236">
        <v>3</v>
      </c>
      <c r="O63" s="1236">
        <v>0</v>
      </c>
      <c r="P63" s="1236">
        <v>3</v>
      </c>
      <c r="Q63" s="1236">
        <v>0</v>
      </c>
    </row>
    <row r="64" ht="12">
      <c r="B64" s="81" t="s">
        <v>1877</v>
      </c>
    </row>
  </sheetData>
  <mergeCells count="20">
    <mergeCell ref="B29:C29"/>
    <mergeCell ref="B24:C24"/>
    <mergeCell ref="B18:C18"/>
    <mergeCell ref="B12:C12"/>
    <mergeCell ref="B56:C56"/>
    <mergeCell ref="B48:C48"/>
    <mergeCell ref="B43:C43"/>
    <mergeCell ref="B38:C38"/>
    <mergeCell ref="D4:E4"/>
    <mergeCell ref="F4:G4"/>
    <mergeCell ref="H4:I4"/>
    <mergeCell ref="B6:C6"/>
    <mergeCell ref="J4:K4"/>
    <mergeCell ref="L4:M4"/>
    <mergeCell ref="N4:O4"/>
    <mergeCell ref="P4:Q4"/>
    <mergeCell ref="B9:C9"/>
    <mergeCell ref="B10:C10"/>
    <mergeCell ref="B4:C5"/>
    <mergeCell ref="B7:C7"/>
  </mergeCells>
  <printOptions/>
  <pageMargins left="0.75" right="0.75" top="1" bottom="1" header="0.512" footer="0.512"/>
  <pageSetup orientation="portrait" paperSize="8" r:id="rId1"/>
</worksheet>
</file>

<file path=xl/worksheets/sheet34.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9.00390625" defaultRowHeight="13.5"/>
  <cols>
    <col min="1" max="2" width="2.625" style="144" customWidth="1"/>
    <col min="3" max="3" width="25.25390625" style="144" customWidth="1"/>
    <col min="4" max="12" width="8.125" style="144" customWidth="1"/>
    <col min="13" max="16384" width="9.00390625" style="144" customWidth="1"/>
  </cols>
  <sheetData>
    <row r="1" ht="12" customHeight="1"/>
    <row r="2" ht="14.25">
      <c r="B2" s="712" t="s">
        <v>105</v>
      </c>
    </row>
    <row r="3" ht="12" customHeight="1">
      <c r="B3" s="712"/>
    </row>
    <row r="4" spans="2:12" ht="12.75" thickBot="1">
      <c r="B4" s="164" t="s">
        <v>1886</v>
      </c>
      <c r="C4" s="164"/>
      <c r="D4" s="164"/>
      <c r="E4" s="164" t="s">
        <v>1887</v>
      </c>
      <c r="F4" s="164"/>
      <c r="G4" s="164"/>
      <c r="H4" s="164"/>
      <c r="I4" s="164"/>
      <c r="J4" s="164"/>
      <c r="K4" s="164"/>
      <c r="L4" s="1237" t="s">
        <v>1888</v>
      </c>
    </row>
    <row r="5" spans="1:12" s="81" customFormat="1" ht="15" customHeight="1" thickTop="1">
      <c r="A5" s="130"/>
      <c r="B5" s="1433" t="s">
        <v>1889</v>
      </c>
      <c r="C5" s="1728"/>
      <c r="D5" s="1212" t="s">
        <v>1890</v>
      </c>
      <c r="E5" s="1213"/>
      <c r="F5" s="1214"/>
      <c r="G5" s="1213" t="s">
        <v>1891</v>
      </c>
      <c r="H5" s="1213"/>
      <c r="I5" s="1214"/>
      <c r="J5" s="1213" t="s">
        <v>1892</v>
      </c>
      <c r="K5" s="1213"/>
      <c r="L5" s="1214"/>
    </row>
    <row r="6" spans="1:12" s="81" customFormat="1" ht="15" customHeight="1">
      <c r="A6" s="130"/>
      <c r="B6" s="1729" t="s">
        <v>1893</v>
      </c>
      <c r="C6" s="1730"/>
      <c r="D6" s="1221" t="s">
        <v>1894</v>
      </c>
      <c r="E6" s="150" t="s">
        <v>1184</v>
      </c>
      <c r="F6" s="150" t="s">
        <v>1185</v>
      </c>
      <c r="G6" s="150" t="s">
        <v>1879</v>
      </c>
      <c r="H6" s="150" t="s">
        <v>1184</v>
      </c>
      <c r="I6" s="150" t="s">
        <v>1185</v>
      </c>
      <c r="J6" s="150" t="s">
        <v>1879</v>
      </c>
      <c r="K6" s="150" t="s">
        <v>1184</v>
      </c>
      <c r="L6" s="481" t="s">
        <v>1185</v>
      </c>
    </row>
    <row r="7" spans="1:12" s="81" customFormat="1" ht="6.75" customHeight="1">
      <c r="A7" s="130"/>
      <c r="B7" s="1238"/>
      <c r="C7" s="130"/>
      <c r="D7" s="1238"/>
      <c r="E7" s="34"/>
      <c r="F7" s="34"/>
      <c r="G7" s="1238"/>
      <c r="H7" s="34"/>
      <c r="I7" s="34"/>
      <c r="J7" s="1238"/>
      <c r="K7" s="34"/>
      <c r="L7" s="1239"/>
    </row>
    <row r="8" spans="1:12" s="81" customFormat="1" ht="15" customHeight="1">
      <c r="A8" s="130"/>
      <c r="B8" s="1238"/>
      <c r="C8" s="131" t="s">
        <v>1895</v>
      </c>
      <c r="D8" s="113">
        <f aca="true" t="shared" si="0" ref="D8:F10">SUM(G8,J8)</f>
        <v>273683</v>
      </c>
      <c r="E8" s="886">
        <f t="shared" si="0"/>
        <v>332355</v>
      </c>
      <c r="F8" s="886">
        <f t="shared" si="0"/>
        <v>197159</v>
      </c>
      <c r="G8" s="113">
        <v>210652</v>
      </c>
      <c r="H8" s="886">
        <v>255321</v>
      </c>
      <c r="I8" s="886">
        <v>152349</v>
      </c>
      <c r="J8" s="113">
        <v>63031</v>
      </c>
      <c r="K8" s="886">
        <v>77034</v>
      </c>
      <c r="L8" s="887">
        <v>44810</v>
      </c>
    </row>
    <row r="9" spans="1:12" s="81" customFormat="1" ht="15" customHeight="1">
      <c r="A9" s="130"/>
      <c r="B9" s="1238"/>
      <c r="C9" s="1240" t="s">
        <v>1896</v>
      </c>
      <c r="D9" s="113">
        <f t="shared" si="0"/>
        <v>288476</v>
      </c>
      <c r="E9" s="886">
        <f t="shared" si="0"/>
        <v>348730</v>
      </c>
      <c r="F9" s="886">
        <f t="shared" si="0"/>
        <v>205776</v>
      </c>
      <c r="G9" s="113">
        <v>222234</v>
      </c>
      <c r="H9" s="886">
        <v>267908</v>
      </c>
      <c r="I9" s="886">
        <v>159659</v>
      </c>
      <c r="J9" s="113">
        <v>66242</v>
      </c>
      <c r="K9" s="886">
        <v>80822</v>
      </c>
      <c r="L9" s="887">
        <v>46117</v>
      </c>
    </row>
    <row r="10" spans="1:12" s="188" customFormat="1" ht="17.25" customHeight="1">
      <c r="A10" s="98"/>
      <c r="B10" s="109"/>
      <c r="C10" s="1240" t="s">
        <v>1897</v>
      </c>
      <c r="D10" s="94">
        <f t="shared" si="0"/>
        <v>286343</v>
      </c>
      <c r="E10" s="1241">
        <f t="shared" si="0"/>
        <v>347796</v>
      </c>
      <c r="F10" s="1241">
        <f t="shared" si="0"/>
        <v>207695</v>
      </c>
      <c r="G10" s="94">
        <v>222897</v>
      </c>
      <c r="H10" s="1241">
        <v>269762</v>
      </c>
      <c r="I10" s="1241">
        <v>162935</v>
      </c>
      <c r="J10" s="94">
        <v>63446</v>
      </c>
      <c r="K10" s="1241">
        <v>78034</v>
      </c>
      <c r="L10" s="1242">
        <v>44760</v>
      </c>
    </row>
    <row r="11" spans="1:12" s="81" customFormat="1" ht="17.25" customHeight="1">
      <c r="A11" s="130"/>
      <c r="B11" s="1238"/>
      <c r="C11" s="887"/>
      <c r="D11" s="85"/>
      <c r="E11" s="110"/>
      <c r="F11" s="110"/>
      <c r="G11" s="110"/>
      <c r="H11" s="110"/>
      <c r="I11" s="110"/>
      <c r="J11" s="110"/>
      <c r="K11" s="110"/>
      <c r="L11" s="130"/>
    </row>
    <row r="12" spans="1:12" s="81" customFormat="1" ht="9.75" customHeight="1">
      <c r="A12" s="130"/>
      <c r="B12" s="120"/>
      <c r="C12" s="1084"/>
      <c r="D12" s="85"/>
      <c r="E12" s="110"/>
      <c r="F12" s="110"/>
      <c r="G12" s="110"/>
      <c r="H12" s="110"/>
      <c r="I12" s="110"/>
      <c r="J12" s="110"/>
      <c r="K12" s="110"/>
      <c r="L12" s="130"/>
    </row>
    <row r="13" spans="1:12" s="81" customFormat="1" ht="17.25" customHeight="1">
      <c r="A13" s="130"/>
      <c r="B13" s="1238" t="s">
        <v>1898</v>
      </c>
      <c r="C13" s="887" t="s">
        <v>1899</v>
      </c>
      <c r="D13" s="113">
        <f aca="true" t="shared" si="1" ref="D13:D22">SUM(G13,J13)</f>
        <v>251213</v>
      </c>
      <c r="E13" s="886">
        <f aca="true" t="shared" si="2" ref="E13:E22">SUM(H13,K13)</f>
        <v>309145</v>
      </c>
      <c r="F13" s="886">
        <f aca="true" t="shared" si="3" ref="F13:F22">SUM(I13,L13)</f>
        <v>176592</v>
      </c>
      <c r="G13" s="110">
        <v>215294</v>
      </c>
      <c r="H13" s="110">
        <v>261589</v>
      </c>
      <c r="I13" s="110">
        <v>155662</v>
      </c>
      <c r="J13" s="110">
        <v>35919</v>
      </c>
      <c r="K13" s="110">
        <v>47556</v>
      </c>
      <c r="L13" s="130">
        <v>20930</v>
      </c>
    </row>
    <row r="14" spans="1:12" s="81" customFormat="1" ht="17.25" customHeight="1">
      <c r="A14" s="130"/>
      <c r="B14" s="1238"/>
      <c r="C14" s="887" t="s">
        <v>74</v>
      </c>
      <c r="D14" s="113">
        <f t="shared" si="1"/>
        <v>218327</v>
      </c>
      <c r="E14" s="886">
        <f t="shared" si="2"/>
        <v>264431</v>
      </c>
      <c r="F14" s="886">
        <f t="shared" si="3"/>
        <v>158540</v>
      </c>
      <c r="G14" s="110">
        <v>217058</v>
      </c>
      <c r="H14" s="110">
        <v>263017</v>
      </c>
      <c r="I14" s="110">
        <v>157461</v>
      </c>
      <c r="J14" s="110">
        <v>1269</v>
      </c>
      <c r="K14" s="110">
        <v>1414</v>
      </c>
      <c r="L14" s="130">
        <v>1079</v>
      </c>
    </row>
    <row r="15" spans="1:12" s="81" customFormat="1" ht="17.25" customHeight="1">
      <c r="A15" s="130"/>
      <c r="B15" s="1238" t="s">
        <v>75</v>
      </c>
      <c r="C15" s="887" t="s">
        <v>76</v>
      </c>
      <c r="D15" s="113">
        <f t="shared" si="1"/>
        <v>245219</v>
      </c>
      <c r="E15" s="886">
        <f t="shared" si="2"/>
        <v>297003</v>
      </c>
      <c r="F15" s="886">
        <f t="shared" si="3"/>
        <v>178255</v>
      </c>
      <c r="G15" s="110">
        <v>219315</v>
      </c>
      <c r="H15" s="110">
        <v>266149</v>
      </c>
      <c r="I15" s="110">
        <v>158753</v>
      </c>
      <c r="J15" s="110">
        <v>25904</v>
      </c>
      <c r="K15" s="110">
        <v>30854</v>
      </c>
      <c r="L15" s="130">
        <v>19502</v>
      </c>
    </row>
    <row r="16" spans="1:12" s="81" customFormat="1" ht="17.25" customHeight="1">
      <c r="A16" s="130"/>
      <c r="B16" s="1238"/>
      <c r="C16" s="887" t="s">
        <v>77</v>
      </c>
      <c r="D16" s="113">
        <f t="shared" si="1"/>
        <v>234703</v>
      </c>
      <c r="E16" s="886">
        <f t="shared" si="2"/>
        <v>284294</v>
      </c>
      <c r="F16" s="886">
        <f t="shared" si="3"/>
        <v>170972</v>
      </c>
      <c r="G16" s="110">
        <v>223502</v>
      </c>
      <c r="H16" s="110">
        <v>269796</v>
      </c>
      <c r="I16" s="110">
        <v>164008</v>
      </c>
      <c r="J16" s="110">
        <v>11201</v>
      </c>
      <c r="K16" s="110">
        <v>14498</v>
      </c>
      <c r="L16" s="130">
        <v>6964</v>
      </c>
    </row>
    <row r="17" spans="1:12" s="81" customFormat="1" ht="17.25" customHeight="1">
      <c r="A17" s="130"/>
      <c r="B17" s="1238" t="s">
        <v>78</v>
      </c>
      <c r="C17" s="887" t="s">
        <v>79</v>
      </c>
      <c r="D17" s="113">
        <f t="shared" si="1"/>
        <v>223830</v>
      </c>
      <c r="E17" s="886">
        <f t="shared" si="2"/>
        <v>272588</v>
      </c>
      <c r="F17" s="886">
        <f t="shared" si="3"/>
        <v>161572</v>
      </c>
      <c r="G17" s="110">
        <v>220229</v>
      </c>
      <c r="H17" s="110">
        <v>267324</v>
      </c>
      <c r="I17" s="110">
        <v>160095</v>
      </c>
      <c r="J17" s="110">
        <v>3601</v>
      </c>
      <c r="K17" s="110">
        <v>5264</v>
      </c>
      <c r="L17" s="130">
        <v>1477</v>
      </c>
    </row>
    <row r="18" spans="1:12" s="81" customFormat="1" ht="17.25" customHeight="1">
      <c r="A18" s="130"/>
      <c r="B18" s="1238"/>
      <c r="C18" s="887" t="s">
        <v>80</v>
      </c>
      <c r="D18" s="113">
        <f t="shared" si="1"/>
        <v>381326</v>
      </c>
      <c r="E18" s="886">
        <f t="shared" si="2"/>
        <v>462905</v>
      </c>
      <c r="F18" s="886">
        <f t="shared" si="3"/>
        <v>276391</v>
      </c>
      <c r="G18" s="110">
        <v>227501</v>
      </c>
      <c r="H18" s="110">
        <v>276163</v>
      </c>
      <c r="I18" s="110">
        <v>164907</v>
      </c>
      <c r="J18" s="110">
        <v>153825</v>
      </c>
      <c r="K18" s="110">
        <v>186742</v>
      </c>
      <c r="L18" s="130">
        <v>111484</v>
      </c>
    </row>
    <row r="19" spans="1:12" s="81" customFormat="1" ht="17.25" customHeight="1">
      <c r="A19" s="130"/>
      <c r="B19" s="1238" t="s">
        <v>81</v>
      </c>
      <c r="C19" s="887" t="s">
        <v>82</v>
      </c>
      <c r="D19" s="113">
        <f t="shared" si="1"/>
        <v>334498</v>
      </c>
      <c r="E19" s="886">
        <f t="shared" si="2"/>
        <v>410137</v>
      </c>
      <c r="F19" s="886">
        <f t="shared" si="3"/>
        <v>239087</v>
      </c>
      <c r="G19" s="110">
        <v>226624</v>
      </c>
      <c r="H19" s="110">
        <v>273599</v>
      </c>
      <c r="I19" s="110">
        <v>167369</v>
      </c>
      <c r="J19" s="110">
        <v>107874</v>
      </c>
      <c r="K19" s="110">
        <v>136538</v>
      </c>
      <c r="L19" s="130">
        <v>71718</v>
      </c>
    </row>
    <row r="20" spans="1:12" s="81" customFormat="1" ht="17.25" customHeight="1">
      <c r="A20" s="130"/>
      <c r="B20" s="1238"/>
      <c r="C20" s="887" t="s">
        <v>83</v>
      </c>
      <c r="D20" s="113">
        <f t="shared" si="1"/>
        <v>299493</v>
      </c>
      <c r="E20" s="886">
        <f t="shared" si="2"/>
        <v>364277</v>
      </c>
      <c r="F20" s="886">
        <f t="shared" si="3"/>
        <v>217825</v>
      </c>
      <c r="G20" s="110">
        <v>224180</v>
      </c>
      <c r="H20" s="110">
        <v>271858</v>
      </c>
      <c r="I20" s="110">
        <v>164076</v>
      </c>
      <c r="J20" s="110">
        <v>75313</v>
      </c>
      <c r="K20" s="110">
        <v>92419</v>
      </c>
      <c r="L20" s="130">
        <v>53749</v>
      </c>
    </row>
    <row r="21" spans="1:12" s="81" customFormat="1" ht="17.25" customHeight="1">
      <c r="A21" s="130"/>
      <c r="B21" s="1238" t="s">
        <v>84</v>
      </c>
      <c r="C21" s="887" t="s">
        <v>85</v>
      </c>
      <c r="D21" s="113">
        <f t="shared" si="1"/>
        <v>226995</v>
      </c>
      <c r="E21" s="886">
        <f t="shared" si="2"/>
        <v>275041</v>
      </c>
      <c r="F21" s="886">
        <f t="shared" si="3"/>
        <v>166193</v>
      </c>
      <c r="G21" s="110">
        <v>225335</v>
      </c>
      <c r="H21" s="110">
        <v>272925</v>
      </c>
      <c r="I21" s="110">
        <v>165109</v>
      </c>
      <c r="J21" s="110">
        <v>1660</v>
      </c>
      <c r="K21" s="110">
        <v>2116</v>
      </c>
      <c r="L21" s="130">
        <v>1084</v>
      </c>
    </row>
    <row r="22" spans="1:12" s="81" customFormat="1" ht="17.25" customHeight="1">
      <c r="A22" s="130"/>
      <c r="B22" s="1238"/>
      <c r="C22" s="887" t="s">
        <v>86</v>
      </c>
      <c r="D22" s="113">
        <f t="shared" si="1"/>
        <v>225958</v>
      </c>
      <c r="E22" s="886">
        <f t="shared" si="2"/>
        <v>272985</v>
      </c>
      <c r="F22" s="886">
        <f t="shared" si="3"/>
        <v>166223</v>
      </c>
      <c r="G22" s="110">
        <v>224290</v>
      </c>
      <c r="H22" s="110">
        <v>270636</v>
      </c>
      <c r="I22" s="110">
        <v>165420</v>
      </c>
      <c r="J22" s="110">
        <v>1668</v>
      </c>
      <c r="K22" s="110">
        <v>2349</v>
      </c>
      <c r="L22" s="130">
        <v>803</v>
      </c>
    </row>
    <row r="23" spans="1:12" s="81" customFormat="1" ht="17.25" customHeight="1">
      <c r="A23" s="130"/>
      <c r="B23" s="1238"/>
      <c r="C23" s="887" t="s">
        <v>87</v>
      </c>
      <c r="D23" s="113">
        <f>SUM(G23,J23)</f>
        <v>230218</v>
      </c>
      <c r="E23" s="886">
        <f>SUM(H23,K23)</f>
        <v>278153</v>
      </c>
      <c r="F23" s="886">
        <v>168798</v>
      </c>
      <c r="G23" s="110">
        <v>225576</v>
      </c>
      <c r="H23" s="110">
        <v>272161</v>
      </c>
      <c r="I23" s="110">
        <v>165876</v>
      </c>
      <c r="J23" s="110">
        <v>4642</v>
      </c>
      <c r="K23" s="110">
        <v>5992</v>
      </c>
      <c r="L23" s="130">
        <v>2913</v>
      </c>
    </row>
    <row r="24" spans="1:12" s="81" customFormat="1" ht="17.25" customHeight="1">
      <c r="A24" s="130"/>
      <c r="B24" s="1238"/>
      <c r="C24" s="887" t="s">
        <v>88</v>
      </c>
      <c r="D24" s="113">
        <f>SUM(G24,J24)</f>
        <v>564333</v>
      </c>
      <c r="E24" s="886">
        <f>SUM(H24,K24)</f>
        <v>682592</v>
      </c>
      <c r="F24" s="886">
        <f>SUM(I24,L24)</f>
        <v>411911</v>
      </c>
      <c r="G24" s="110">
        <v>225862</v>
      </c>
      <c r="H24" s="110">
        <v>271928</v>
      </c>
      <c r="I24" s="110">
        <v>166489</v>
      </c>
      <c r="J24" s="110">
        <v>338471</v>
      </c>
      <c r="K24" s="110">
        <v>410664</v>
      </c>
      <c r="L24" s="130">
        <v>245422</v>
      </c>
    </row>
    <row r="25" spans="1:12" s="81" customFormat="1" ht="9.75" customHeight="1">
      <c r="A25" s="130"/>
      <c r="B25" s="85"/>
      <c r="C25" s="130"/>
      <c r="D25" s="85"/>
      <c r="E25" s="110"/>
      <c r="F25" s="110"/>
      <c r="G25" s="110"/>
      <c r="H25" s="110"/>
      <c r="I25" s="110"/>
      <c r="J25" s="110"/>
      <c r="K25" s="110"/>
      <c r="L25" s="130"/>
    </row>
    <row r="26" spans="1:12" s="81" customFormat="1" ht="17.25" customHeight="1">
      <c r="A26" s="130"/>
      <c r="B26" s="1731" t="s">
        <v>1880</v>
      </c>
      <c r="C26" s="1732"/>
      <c r="D26" s="113">
        <f aca="true" t="shared" si="4" ref="D26:D35">SUM(G26,J26)</f>
        <v>284144</v>
      </c>
      <c r="E26" s="886">
        <f aca="true" t="shared" si="5" ref="E26:E35">SUM(H26,K26)</f>
        <v>303400</v>
      </c>
      <c r="F26" s="886">
        <f aca="true" t="shared" si="6" ref="F26:F35">SUM(I26,L26)</f>
        <v>181511</v>
      </c>
      <c r="G26" s="110">
        <v>241734</v>
      </c>
      <c r="H26" s="110">
        <v>257953</v>
      </c>
      <c r="I26" s="110">
        <v>155392</v>
      </c>
      <c r="J26" s="110">
        <v>42410</v>
      </c>
      <c r="K26" s="110">
        <v>45447</v>
      </c>
      <c r="L26" s="130">
        <v>26119</v>
      </c>
    </row>
    <row r="27" spans="1:12" s="81" customFormat="1" ht="17.25" customHeight="1">
      <c r="A27" s="130"/>
      <c r="B27" s="1731" t="s">
        <v>1881</v>
      </c>
      <c r="C27" s="1732"/>
      <c r="D27" s="113">
        <f t="shared" si="4"/>
        <v>238902</v>
      </c>
      <c r="E27" s="886">
        <f t="shared" si="5"/>
        <v>313347</v>
      </c>
      <c r="F27" s="886">
        <f t="shared" si="6"/>
        <v>165447</v>
      </c>
      <c r="G27" s="110">
        <v>192924</v>
      </c>
      <c r="H27" s="110">
        <v>250057</v>
      </c>
      <c r="I27" s="110">
        <v>136507</v>
      </c>
      <c r="J27" s="110">
        <v>45978</v>
      </c>
      <c r="K27" s="110">
        <v>63290</v>
      </c>
      <c r="L27" s="130">
        <v>28940</v>
      </c>
    </row>
    <row r="28" spans="1:12" s="81" customFormat="1" ht="17.25" customHeight="1">
      <c r="A28" s="130"/>
      <c r="B28" s="1243"/>
      <c r="C28" s="724" t="s">
        <v>89</v>
      </c>
      <c r="D28" s="113">
        <f t="shared" si="4"/>
        <v>201790</v>
      </c>
      <c r="E28" s="886">
        <f t="shared" si="5"/>
        <v>292918</v>
      </c>
      <c r="F28" s="886">
        <f t="shared" si="6"/>
        <v>143477</v>
      </c>
      <c r="G28" s="110">
        <v>163728</v>
      </c>
      <c r="H28" s="110">
        <v>233956</v>
      </c>
      <c r="I28" s="110">
        <v>118704</v>
      </c>
      <c r="J28" s="110">
        <v>38062</v>
      </c>
      <c r="K28" s="110">
        <v>58962</v>
      </c>
      <c r="L28" s="130">
        <v>24773</v>
      </c>
    </row>
    <row r="29" spans="1:12" s="81" customFormat="1" ht="17.25" customHeight="1">
      <c r="A29" s="130"/>
      <c r="B29" s="1243"/>
      <c r="C29" s="724" t="s">
        <v>90</v>
      </c>
      <c r="D29" s="113">
        <f t="shared" si="4"/>
        <v>195508</v>
      </c>
      <c r="E29" s="886">
        <f t="shared" si="5"/>
        <v>299568</v>
      </c>
      <c r="F29" s="886">
        <f t="shared" si="6"/>
        <v>155124</v>
      </c>
      <c r="G29" s="110">
        <v>162218</v>
      </c>
      <c r="H29" s="110">
        <v>249076</v>
      </c>
      <c r="I29" s="110">
        <v>128477</v>
      </c>
      <c r="J29" s="110">
        <v>33290</v>
      </c>
      <c r="K29" s="110">
        <v>50492</v>
      </c>
      <c r="L29" s="130">
        <v>26647</v>
      </c>
    </row>
    <row r="30" spans="1:12" s="81" customFormat="1" ht="17.25" customHeight="1">
      <c r="A30" s="130"/>
      <c r="B30" s="1243"/>
      <c r="C30" s="724" t="s">
        <v>91</v>
      </c>
      <c r="D30" s="113">
        <f t="shared" si="4"/>
        <v>247169</v>
      </c>
      <c r="E30" s="886">
        <f t="shared" si="5"/>
        <v>268741</v>
      </c>
      <c r="F30" s="886">
        <f t="shared" si="6"/>
        <v>167150</v>
      </c>
      <c r="G30" s="110">
        <v>207269</v>
      </c>
      <c r="H30" s="110">
        <v>224881</v>
      </c>
      <c r="I30" s="110">
        <v>141673</v>
      </c>
      <c r="J30" s="110">
        <v>39900</v>
      </c>
      <c r="K30" s="110">
        <v>43860</v>
      </c>
      <c r="L30" s="130">
        <v>25477</v>
      </c>
    </row>
    <row r="31" spans="1:12" s="81" customFormat="1" ht="17.25" customHeight="1">
      <c r="A31" s="130"/>
      <c r="B31" s="1243"/>
      <c r="C31" s="724" t="s">
        <v>92</v>
      </c>
      <c r="D31" s="113">
        <f t="shared" si="4"/>
        <v>305377</v>
      </c>
      <c r="E31" s="886">
        <f t="shared" si="5"/>
        <v>331571</v>
      </c>
      <c r="F31" s="886">
        <f t="shared" si="6"/>
        <v>211988</v>
      </c>
      <c r="G31" s="110">
        <v>237813</v>
      </c>
      <c r="H31" s="110">
        <v>258804</v>
      </c>
      <c r="I31" s="110">
        <v>162936</v>
      </c>
      <c r="J31" s="110">
        <v>67564</v>
      </c>
      <c r="K31" s="110">
        <v>72767</v>
      </c>
      <c r="L31" s="130">
        <v>49052</v>
      </c>
    </row>
    <row r="32" spans="1:12" s="81" customFormat="1" ht="17.25" customHeight="1">
      <c r="A32" s="130"/>
      <c r="B32" s="1243"/>
      <c r="C32" s="724" t="s">
        <v>93</v>
      </c>
      <c r="D32" s="113">
        <f t="shared" si="4"/>
        <v>316626</v>
      </c>
      <c r="E32" s="886">
        <f t="shared" si="5"/>
        <v>340745</v>
      </c>
      <c r="F32" s="886">
        <f t="shared" si="6"/>
        <v>189501</v>
      </c>
      <c r="G32" s="110">
        <v>252010</v>
      </c>
      <c r="H32" s="110">
        <v>271594</v>
      </c>
      <c r="I32" s="110">
        <v>151122</v>
      </c>
      <c r="J32" s="110">
        <v>64616</v>
      </c>
      <c r="K32" s="110">
        <v>69151</v>
      </c>
      <c r="L32" s="130">
        <v>38379</v>
      </c>
    </row>
    <row r="33" spans="1:12" s="81" customFormat="1" ht="17.25" customHeight="1">
      <c r="A33" s="130"/>
      <c r="B33" s="1243"/>
      <c r="C33" s="724" t="s">
        <v>94</v>
      </c>
      <c r="D33" s="113">
        <f t="shared" si="4"/>
        <v>283877</v>
      </c>
      <c r="E33" s="886">
        <f t="shared" si="5"/>
        <v>312833</v>
      </c>
      <c r="F33" s="886">
        <f t="shared" si="6"/>
        <v>190089</v>
      </c>
      <c r="G33" s="110">
        <v>237326</v>
      </c>
      <c r="H33" s="110">
        <v>262504</v>
      </c>
      <c r="I33" s="110">
        <v>157090</v>
      </c>
      <c r="J33" s="110">
        <v>46551</v>
      </c>
      <c r="K33" s="110">
        <v>50329</v>
      </c>
      <c r="L33" s="130">
        <v>32999</v>
      </c>
    </row>
    <row r="34" spans="1:12" s="81" customFormat="1" ht="17.25" customHeight="1">
      <c r="A34" s="130"/>
      <c r="B34" s="1243"/>
      <c r="C34" s="724" t="s">
        <v>95</v>
      </c>
      <c r="D34" s="113">
        <f t="shared" si="4"/>
        <v>237143</v>
      </c>
      <c r="E34" s="886">
        <f t="shared" si="5"/>
        <v>311193</v>
      </c>
      <c r="F34" s="886">
        <f t="shared" si="6"/>
        <v>171642</v>
      </c>
      <c r="G34" s="110">
        <v>191082</v>
      </c>
      <c r="H34" s="110">
        <v>248970</v>
      </c>
      <c r="I34" s="110">
        <v>139866</v>
      </c>
      <c r="J34" s="110">
        <v>46061</v>
      </c>
      <c r="K34" s="110">
        <v>62223</v>
      </c>
      <c r="L34" s="130">
        <v>31776</v>
      </c>
    </row>
    <row r="35" spans="1:12" s="81" customFormat="1" ht="17.25" customHeight="1">
      <c r="A35" s="130"/>
      <c r="B35" s="1243"/>
      <c r="C35" s="724" t="s">
        <v>96</v>
      </c>
      <c r="D35" s="113">
        <f t="shared" si="4"/>
        <v>282372</v>
      </c>
      <c r="E35" s="886">
        <f t="shared" si="5"/>
        <v>341036</v>
      </c>
      <c r="F35" s="886">
        <f t="shared" si="6"/>
        <v>186353</v>
      </c>
      <c r="G35" s="110">
        <v>218424</v>
      </c>
      <c r="H35" s="110">
        <v>260798</v>
      </c>
      <c r="I35" s="110">
        <v>149158</v>
      </c>
      <c r="J35" s="110">
        <v>63948</v>
      </c>
      <c r="K35" s="110">
        <v>80238</v>
      </c>
      <c r="L35" s="130">
        <v>37195</v>
      </c>
    </row>
    <row r="36" spans="1:12" s="81" customFormat="1" ht="17.25" customHeight="1">
      <c r="A36" s="130"/>
      <c r="B36" s="1731" t="s">
        <v>97</v>
      </c>
      <c r="C36" s="1732"/>
      <c r="D36" s="112" t="s">
        <v>98</v>
      </c>
      <c r="E36" s="886" t="s">
        <v>98</v>
      </c>
      <c r="F36" s="886" t="s">
        <v>98</v>
      </c>
      <c r="G36" s="886" t="s">
        <v>98</v>
      </c>
      <c r="H36" s="886" t="s">
        <v>98</v>
      </c>
      <c r="I36" s="886" t="s">
        <v>98</v>
      </c>
      <c r="J36" s="886" t="s">
        <v>98</v>
      </c>
      <c r="K36" s="886" t="s">
        <v>98</v>
      </c>
      <c r="L36" s="887" t="s">
        <v>98</v>
      </c>
    </row>
    <row r="37" spans="1:12" s="81" customFormat="1" ht="17.25" customHeight="1">
      <c r="A37" s="130"/>
      <c r="B37" s="1731" t="s">
        <v>1882</v>
      </c>
      <c r="C37" s="1732"/>
      <c r="D37" s="113">
        <f aca="true" t="shared" si="7" ref="D37:F44">SUM(G37,J37)</f>
        <v>350307</v>
      </c>
      <c r="E37" s="886">
        <f t="shared" si="7"/>
        <v>363945</v>
      </c>
      <c r="F37" s="886">
        <f t="shared" si="7"/>
        <v>251339</v>
      </c>
      <c r="G37" s="110">
        <v>274345</v>
      </c>
      <c r="H37" s="110">
        <v>286180</v>
      </c>
      <c r="I37" s="110">
        <v>187769</v>
      </c>
      <c r="J37" s="110">
        <v>75962</v>
      </c>
      <c r="K37" s="110">
        <v>77765</v>
      </c>
      <c r="L37" s="130">
        <v>63570</v>
      </c>
    </row>
    <row r="38" spans="1:12" s="81" customFormat="1" ht="17.25" customHeight="1">
      <c r="A38" s="130"/>
      <c r="B38" s="1731" t="s">
        <v>1883</v>
      </c>
      <c r="C38" s="1732"/>
      <c r="D38" s="113">
        <f t="shared" si="7"/>
        <v>248354</v>
      </c>
      <c r="E38" s="886">
        <f t="shared" si="7"/>
        <v>319106</v>
      </c>
      <c r="F38" s="886">
        <f t="shared" si="7"/>
        <v>162425</v>
      </c>
      <c r="G38" s="110">
        <v>194877</v>
      </c>
      <c r="H38" s="110">
        <v>245629</v>
      </c>
      <c r="I38" s="110">
        <v>133312</v>
      </c>
      <c r="J38" s="110">
        <v>53477</v>
      </c>
      <c r="K38" s="110">
        <v>73477</v>
      </c>
      <c r="L38" s="130">
        <v>29113</v>
      </c>
    </row>
    <row r="39" spans="1:12" s="81" customFormat="1" ht="17.25" customHeight="1">
      <c r="A39" s="130"/>
      <c r="B39" s="1731" t="s">
        <v>1884</v>
      </c>
      <c r="C39" s="1732"/>
      <c r="D39" s="113">
        <f t="shared" si="7"/>
        <v>402653</v>
      </c>
      <c r="E39" s="886">
        <f t="shared" si="7"/>
        <v>504769</v>
      </c>
      <c r="F39" s="886">
        <f t="shared" si="7"/>
        <v>294149</v>
      </c>
      <c r="G39" s="110">
        <v>283056</v>
      </c>
      <c r="H39" s="110">
        <v>348768</v>
      </c>
      <c r="I39" s="110">
        <v>214248</v>
      </c>
      <c r="J39" s="110">
        <v>119597</v>
      </c>
      <c r="K39" s="110">
        <v>156001</v>
      </c>
      <c r="L39" s="130">
        <v>79901</v>
      </c>
    </row>
    <row r="40" spans="1:12" s="81" customFormat="1" ht="17.25" customHeight="1">
      <c r="A40" s="130"/>
      <c r="B40" s="1731" t="s">
        <v>1885</v>
      </c>
      <c r="C40" s="1732"/>
      <c r="D40" s="113">
        <f t="shared" si="7"/>
        <v>344593</v>
      </c>
      <c r="E40" s="886">
        <f t="shared" si="7"/>
        <v>413917</v>
      </c>
      <c r="F40" s="886">
        <f t="shared" si="7"/>
        <v>283973</v>
      </c>
      <c r="G40" s="110">
        <v>253360</v>
      </c>
      <c r="H40" s="110">
        <v>301645</v>
      </c>
      <c r="I40" s="110">
        <v>211195</v>
      </c>
      <c r="J40" s="110">
        <v>91233</v>
      </c>
      <c r="K40" s="110">
        <v>112272</v>
      </c>
      <c r="L40" s="130">
        <v>72778</v>
      </c>
    </row>
    <row r="41" spans="1:12" s="81" customFormat="1" ht="17.25" customHeight="1">
      <c r="A41" s="130"/>
      <c r="B41" s="1243"/>
      <c r="C41" s="724" t="s">
        <v>99</v>
      </c>
      <c r="D41" s="113">
        <f t="shared" si="7"/>
        <v>185138</v>
      </c>
      <c r="E41" s="886">
        <f t="shared" si="7"/>
        <v>253286</v>
      </c>
      <c r="F41" s="886">
        <f t="shared" si="7"/>
        <v>151936</v>
      </c>
      <c r="G41" s="110">
        <v>164716</v>
      </c>
      <c r="H41" s="110">
        <v>219240</v>
      </c>
      <c r="I41" s="110">
        <v>138195</v>
      </c>
      <c r="J41" s="110">
        <v>20422</v>
      </c>
      <c r="K41" s="110">
        <v>34046</v>
      </c>
      <c r="L41" s="130">
        <v>13741</v>
      </c>
    </row>
    <row r="42" spans="1:12" s="81" customFormat="1" ht="17.25" customHeight="1">
      <c r="A42" s="130"/>
      <c r="B42" s="1243"/>
      <c r="C42" s="724" t="s">
        <v>100</v>
      </c>
      <c r="D42" s="113">
        <f t="shared" si="7"/>
        <v>404037</v>
      </c>
      <c r="E42" s="886">
        <f t="shared" si="7"/>
        <v>582476</v>
      </c>
      <c r="F42" s="886">
        <f t="shared" si="7"/>
        <v>354039</v>
      </c>
      <c r="G42" s="110">
        <v>306807</v>
      </c>
      <c r="H42" s="110">
        <v>455179</v>
      </c>
      <c r="I42" s="110">
        <v>265264</v>
      </c>
      <c r="J42" s="110">
        <v>97230</v>
      </c>
      <c r="K42" s="110">
        <v>127297</v>
      </c>
      <c r="L42" s="130">
        <v>88775</v>
      </c>
    </row>
    <row r="43" spans="1:12" s="81" customFormat="1" ht="17.25" customHeight="1">
      <c r="A43" s="130"/>
      <c r="B43" s="1243"/>
      <c r="C43" s="724" t="s">
        <v>101</v>
      </c>
      <c r="D43" s="113">
        <f t="shared" si="7"/>
        <v>453230</v>
      </c>
      <c r="E43" s="886">
        <f t="shared" si="7"/>
        <v>523246</v>
      </c>
      <c r="F43" s="886">
        <f t="shared" si="7"/>
        <v>375589</v>
      </c>
      <c r="G43" s="110">
        <v>313732</v>
      </c>
      <c r="H43" s="110">
        <v>358382</v>
      </c>
      <c r="I43" s="110">
        <v>264668</v>
      </c>
      <c r="J43" s="110">
        <v>139498</v>
      </c>
      <c r="K43" s="110">
        <v>164864</v>
      </c>
      <c r="L43" s="130">
        <v>110921</v>
      </c>
    </row>
    <row r="44" spans="1:12" s="81" customFormat="1" ht="17.25" customHeight="1">
      <c r="A44" s="130"/>
      <c r="B44" s="1244"/>
      <c r="C44" s="1245" t="s">
        <v>102</v>
      </c>
      <c r="D44" s="177">
        <f t="shared" si="7"/>
        <v>291417</v>
      </c>
      <c r="E44" s="1246">
        <f t="shared" si="7"/>
        <v>350128</v>
      </c>
      <c r="F44" s="1246">
        <f t="shared" si="7"/>
        <v>197333</v>
      </c>
      <c r="G44" s="114">
        <v>218612</v>
      </c>
      <c r="H44" s="114">
        <v>259935</v>
      </c>
      <c r="I44" s="114">
        <v>152457</v>
      </c>
      <c r="J44" s="114">
        <v>72805</v>
      </c>
      <c r="K44" s="114">
        <v>90193</v>
      </c>
      <c r="L44" s="1027">
        <v>44876</v>
      </c>
    </row>
    <row r="45" ht="12">
      <c r="B45" s="144" t="s">
        <v>103</v>
      </c>
    </row>
    <row r="46" ht="12">
      <c r="B46" s="144" t="s">
        <v>104</v>
      </c>
    </row>
  </sheetData>
  <mergeCells count="9">
    <mergeCell ref="B40:C40"/>
    <mergeCell ref="B26:C26"/>
    <mergeCell ref="B27:C27"/>
    <mergeCell ref="B36:C36"/>
    <mergeCell ref="B37:C37"/>
    <mergeCell ref="B5:C5"/>
    <mergeCell ref="B6:C6"/>
    <mergeCell ref="B38:C38"/>
    <mergeCell ref="B39:C39"/>
  </mergeCells>
  <printOptions/>
  <pageMargins left="0.75" right="0.75" top="1" bottom="1" header="0.512" footer="0.512"/>
  <pageSetup orientation="portrait" paperSize="8" r:id="rId1"/>
</worksheet>
</file>

<file path=xl/worksheets/sheet35.xml><?xml version="1.0" encoding="utf-8"?>
<worksheet xmlns="http://schemas.openxmlformats.org/spreadsheetml/2006/main" xmlns:r="http://schemas.openxmlformats.org/officeDocument/2006/relationships">
  <dimension ref="A2:R57"/>
  <sheetViews>
    <sheetView workbookViewId="0" topLeftCell="A1">
      <selection activeCell="A1" sqref="A1"/>
    </sheetView>
  </sheetViews>
  <sheetFormatPr defaultColWidth="9.00390625" defaultRowHeight="13.5"/>
  <cols>
    <col min="1" max="1" width="2.625" style="911" customWidth="1"/>
    <col min="2" max="2" width="25.625" style="911" customWidth="1"/>
    <col min="3" max="3" width="3.75390625" style="911" customWidth="1"/>
    <col min="4" max="4" width="4.625" style="911" customWidth="1"/>
    <col min="5" max="5" width="3.75390625" style="911" customWidth="1"/>
    <col min="6" max="7" width="3.875" style="911" customWidth="1"/>
    <col min="8" max="8" width="4.00390625" style="911" customWidth="1"/>
    <col min="9" max="9" width="5.625" style="911" customWidth="1"/>
    <col min="10" max="10" width="3.625" style="911" customWidth="1"/>
    <col min="11" max="11" width="3.375" style="911" customWidth="1"/>
    <col min="12" max="13" width="8.625" style="911" customWidth="1"/>
    <col min="14" max="14" width="14.125" style="911" customWidth="1"/>
    <col min="15" max="15" width="9.50390625" style="911" customWidth="1"/>
    <col min="16" max="16" width="12.75390625" style="911" customWidth="1"/>
    <col min="17" max="17" width="7.625" style="911" customWidth="1"/>
    <col min="18" max="18" width="11.25390625" style="911" customWidth="1"/>
    <col min="19" max="16384" width="9.00390625" style="911" customWidth="1"/>
  </cols>
  <sheetData>
    <row r="1" ht="12" customHeight="1"/>
    <row r="2" spans="2:3" ht="14.25">
      <c r="B2" s="1247" t="s">
        <v>1251</v>
      </c>
      <c r="C2" s="1247"/>
    </row>
    <row r="3" spans="2:18" ht="12" customHeight="1" thickBot="1">
      <c r="B3" s="172"/>
      <c r="C3" s="172"/>
      <c r="D3" s="172"/>
      <c r="E3" s="172"/>
      <c r="F3" s="172"/>
      <c r="G3" s="172"/>
      <c r="H3" s="172"/>
      <c r="I3" s="172"/>
      <c r="J3" s="172"/>
      <c r="K3" s="172"/>
      <c r="L3" s="172"/>
      <c r="M3" s="172"/>
      <c r="O3" s="1248"/>
      <c r="P3" s="1248"/>
      <c r="R3" s="933" t="s">
        <v>142</v>
      </c>
    </row>
    <row r="4" spans="1:18" ht="13.5" customHeight="1" thickTop="1">
      <c r="A4" s="1249"/>
      <c r="B4" s="1595" t="s">
        <v>106</v>
      </c>
      <c r="C4" s="1250"/>
      <c r="D4" s="1251" t="s">
        <v>107</v>
      </c>
      <c r="E4" s="1251"/>
      <c r="F4" s="1251"/>
      <c r="G4" s="1251"/>
      <c r="H4" s="1251"/>
      <c r="I4" s="1251"/>
      <c r="J4" s="1251"/>
      <c r="K4" s="1252"/>
      <c r="L4" s="1253" t="s">
        <v>108</v>
      </c>
      <c r="M4" s="1252"/>
      <c r="N4" s="1733" t="s">
        <v>143</v>
      </c>
      <c r="O4" s="1734"/>
      <c r="P4" s="1691" t="s">
        <v>144</v>
      </c>
      <c r="Q4" s="1692"/>
      <c r="R4" s="1693"/>
    </row>
    <row r="5" spans="1:18" ht="13.5" customHeight="1">
      <c r="A5" s="1249"/>
      <c r="B5" s="1610"/>
      <c r="C5" s="1735" t="s">
        <v>748</v>
      </c>
      <c r="D5" s="1600"/>
      <c r="E5" s="1735" t="s">
        <v>109</v>
      </c>
      <c r="F5" s="1600"/>
      <c r="G5" s="1735" t="s">
        <v>110</v>
      </c>
      <c r="H5" s="1600"/>
      <c r="I5" s="1600" t="s">
        <v>111</v>
      </c>
      <c r="J5" s="1737" t="s">
        <v>112</v>
      </c>
      <c r="K5" s="1738"/>
      <c r="L5" s="1589" t="s">
        <v>113</v>
      </c>
      <c r="M5" s="923" t="s">
        <v>114</v>
      </c>
      <c r="N5" s="1738" t="s">
        <v>145</v>
      </c>
      <c r="O5" s="1740" t="s">
        <v>146</v>
      </c>
      <c r="P5" s="1610" t="s">
        <v>147</v>
      </c>
      <c r="Q5" s="922" t="s">
        <v>148</v>
      </c>
      <c r="R5" s="1740" t="s">
        <v>146</v>
      </c>
    </row>
    <row r="6" spans="1:18" ht="12">
      <c r="A6" s="1249"/>
      <c r="B6" s="1590"/>
      <c r="C6" s="1736"/>
      <c r="D6" s="1601"/>
      <c r="E6" s="1736"/>
      <c r="F6" s="1601"/>
      <c r="G6" s="1736"/>
      <c r="H6" s="1601"/>
      <c r="I6" s="1601"/>
      <c r="J6" s="1739"/>
      <c r="K6" s="1601"/>
      <c r="L6" s="1590"/>
      <c r="M6" s="926" t="s">
        <v>115</v>
      </c>
      <c r="N6" s="1601"/>
      <c r="O6" s="1741"/>
      <c r="P6" s="1590"/>
      <c r="Q6" s="927" t="s">
        <v>149</v>
      </c>
      <c r="R6" s="1741"/>
    </row>
    <row r="7" spans="1:18" ht="12">
      <c r="A7" s="1249"/>
      <c r="B7" s="766"/>
      <c r="C7" s="732"/>
      <c r="D7" s="688"/>
      <c r="E7" s="135"/>
      <c r="F7" s="688"/>
      <c r="G7" s="135"/>
      <c r="H7" s="688"/>
      <c r="I7" s="688"/>
      <c r="J7" s="135"/>
      <c r="K7" s="1254"/>
      <c r="L7" s="135"/>
      <c r="M7" s="1255"/>
      <c r="N7" s="135"/>
      <c r="O7" s="1256"/>
      <c r="P7" s="1257"/>
      <c r="Q7" s="1257"/>
      <c r="R7" s="1257"/>
    </row>
    <row r="8" spans="1:18" s="939" customFormat="1" ht="15" customHeight="1">
      <c r="A8" s="1258"/>
      <c r="B8" s="1259"/>
      <c r="C8" s="749"/>
      <c r="D8" s="1260">
        <f>SUM(F8)</f>
        <v>-1</v>
      </c>
      <c r="E8" s="1261"/>
      <c r="F8" s="1260">
        <v>-1</v>
      </c>
      <c r="G8" s="1261"/>
      <c r="H8" s="1262"/>
      <c r="I8" s="1263"/>
      <c r="J8" s="1261"/>
      <c r="K8" s="1263"/>
      <c r="L8" s="1264">
        <v>-494</v>
      </c>
      <c r="M8" s="1265"/>
      <c r="N8" s="1266"/>
      <c r="O8" s="1266"/>
      <c r="P8" s="704"/>
      <c r="Q8" s="704"/>
      <c r="R8" s="704"/>
    </row>
    <row r="9" spans="1:18" s="939" customFormat="1" ht="15" customHeight="1">
      <c r="A9" s="1258"/>
      <c r="B9" s="1259" t="s">
        <v>150</v>
      </c>
      <c r="C9" s="749"/>
      <c r="D9" s="1263">
        <v>199</v>
      </c>
      <c r="E9" s="1261"/>
      <c r="F9" s="1263">
        <v>74</v>
      </c>
      <c r="G9" s="1261"/>
      <c r="H9" s="1263">
        <f>SUM(H11+H15+H29+H38+H50+H52)</f>
        <v>18</v>
      </c>
      <c r="I9" s="1263">
        <f>SUM(I11+I15+I29+I38+I50+I52)</f>
        <v>53</v>
      </c>
      <c r="J9" s="1261"/>
      <c r="K9" s="1263">
        <v>54</v>
      </c>
      <c r="L9" s="1263">
        <v>7378</v>
      </c>
      <c r="M9" s="1263">
        <v>207380</v>
      </c>
      <c r="N9" s="1266" t="s">
        <v>151</v>
      </c>
      <c r="O9" s="1266" t="s">
        <v>151</v>
      </c>
      <c r="P9" s="704" t="s">
        <v>151</v>
      </c>
      <c r="Q9" s="704" t="s">
        <v>151</v>
      </c>
      <c r="R9" s="704" t="s">
        <v>151</v>
      </c>
    </row>
    <row r="10" spans="1:18" s="939" customFormat="1" ht="15" customHeight="1">
      <c r="A10" s="1258"/>
      <c r="B10" s="1259"/>
      <c r="C10" s="749"/>
      <c r="D10" s="1263"/>
      <c r="E10" s="1261"/>
      <c r="F10" s="1263"/>
      <c r="G10" s="1261"/>
      <c r="H10" s="1262"/>
      <c r="I10" s="1263"/>
      <c r="J10" s="1261"/>
      <c r="K10" s="1263"/>
      <c r="L10" s="1261"/>
      <c r="M10" s="1267"/>
      <c r="N10" s="690"/>
      <c r="O10" s="1266"/>
      <c r="P10" s="704"/>
      <c r="Q10" s="704"/>
      <c r="R10" s="704"/>
    </row>
    <row r="11" spans="1:18" s="939" customFormat="1" ht="15" customHeight="1">
      <c r="A11" s="1258"/>
      <c r="B11" s="1259" t="s">
        <v>116</v>
      </c>
      <c r="C11" s="749"/>
      <c r="D11" s="1263">
        <f>SUM(F11:K11)</f>
        <v>4</v>
      </c>
      <c r="E11" s="1261"/>
      <c r="F11" s="1263">
        <f>SUM(F12:F13)</f>
        <v>2</v>
      </c>
      <c r="G11" s="1261"/>
      <c r="H11" s="1262">
        <v>0</v>
      </c>
      <c r="I11" s="1263">
        <f>SUM(I12:I13)</f>
        <v>1</v>
      </c>
      <c r="J11" s="1261"/>
      <c r="K11" s="1263">
        <f>SUM(K12:K13)</f>
        <v>1</v>
      </c>
      <c r="L11" s="1261">
        <f>SUM(L12:L13)</f>
        <v>360</v>
      </c>
      <c r="M11" s="1267">
        <v>128237</v>
      </c>
      <c r="N11" s="1261">
        <f>SUM(N12:N13)</f>
        <v>495754608</v>
      </c>
      <c r="O11" s="1267">
        <f>SUM(O12:O13)</f>
        <v>152906</v>
      </c>
      <c r="P11" s="1268">
        <v>0</v>
      </c>
      <c r="Q11" s="1268">
        <v>0</v>
      </c>
      <c r="R11" s="1268">
        <v>0</v>
      </c>
    </row>
    <row r="12" spans="1:18" ht="15" customHeight="1">
      <c r="A12" s="1249"/>
      <c r="B12" s="766" t="s">
        <v>152</v>
      </c>
      <c r="C12" s="732"/>
      <c r="D12" s="704">
        <f>SUM(F12:K12)</f>
        <v>3</v>
      </c>
      <c r="E12" s="690"/>
      <c r="F12" s="704">
        <v>2</v>
      </c>
      <c r="G12" s="690"/>
      <c r="H12" s="1262">
        <v>0</v>
      </c>
      <c r="I12" s="704">
        <v>1</v>
      </c>
      <c r="J12" s="690"/>
      <c r="K12" s="1262">
        <v>0</v>
      </c>
      <c r="L12" s="690">
        <v>310</v>
      </c>
      <c r="M12" s="1266">
        <v>117328</v>
      </c>
      <c r="N12" s="690">
        <v>485272788</v>
      </c>
      <c r="O12" s="947">
        <v>124081</v>
      </c>
      <c r="P12" s="1268">
        <v>0</v>
      </c>
      <c r="Q12" s="1268">
        <v>0</v>
      </c>
      <c r="R12" s="1268">
        <v>0</v>
      </c>
    </row>
    <row r="13" spans="1:18" ht="15" customHeight="1">
      <c r="A13" s="1249"/>
      <c r="B13" s="766" t="s">
        <v>117</v>
      </c>
      <c r="C13" s="732"/>
      <c r="D13" s="704">
        <f>SUM(F13:K13)</f>
        <v>1</v>
      </c>
      <c r="E13" s="690"/>
      <c r="F13" s="1262">
        <v>0</v>
      </c>
      <c r="G13" s="1269"/>
      <c r="H13" s="1262">
        <v>0</v>
      </c>
      <c r="I13" s="1262">
        <v>0</v>
      </c>
      <c r="J13" s="1269"/>
      <c r="K13" s="704">
        <v>1</v>
      </c>
      <c r="L13" s="690">
        <v>50</v>
      </c>
      <c r="M13" s="1266">
        <v>15909</v>
      </c>
      <c r="N13" s="690">
        <v>10481820</v>
      </c>
      <c r="O13" s="947">
        <v>28825</v>
      </c>
      <c r="P13" s="1268">
        <v>0</v>
      </c>
      <c r="Q13" s="1268">
        <v>0</v>
      </c>
      <c r="R13" s="1268">
        <v>0</v>
      </c>
    </row>
    <row r="14" spans="1:18" ht="15" customHeight="1">
      <c r="A14" s="1249"/>
      <c r="B14" s="766"/>
      <c r="C14" s="732"/>
      <c r="D14" s="704"/>
      <c r="E14" s="690"/>
      <c r="F14" s="704"/>
      <c r="G14" s="690"/>
      <c r="H14" s="704"/>
      <c r="I14" s="704"/>
      <c r="J14" s="690"/>
      <c r="K14" s="704"/>
      <c r="L14" s="690"/>
      <c r="M14" s="1266"/>
      <c r="N14" s="690"/>
      <c r="O14" s="947"/>
      <c r="P14" s="1249"/>
      <c r="Q14" s="1249"/>
      <c r="R14" s="1249"/>
    </row>
    <row r="15" spans="1:18" s="939" customFormat="1" ht="15" customHeight="1">
      <c r="A15" s="1258"/>
      <c r="B15" s="1259" t="s">
        <v>118</v>
      </c>
      <c r="C15" s="749"/>
      <c r="D15" s="1263">
        <v>31</v>
      </c>
      <c r="E15" s="1261"/>
      <c r="F15" s="1263">
        <v>12</v>
      </c>
      <c r="G15" s="1261"/>
      <c r="H15" s="1263">
        <f>SUM(H16:H27)</f>
        <v>3</v>
      </c>
      <c r="I15" s="1263">
        <f>SUM(I16:I27)</f>
        <v>10</v>
      </c>
      <c r="J15" s="1261"/>
      <c r="K15" s="1263">
        <f>SUM(K16:K27)</f>
        <v>6</v>
      </c>
      <c r="L15" s="1261" t="s">
        <v>153</v>
      </c>
      <c r="M15" s="1267">
        <v>6834</v>
      </c>
      <c r="N15" s="1267">
        <f>SUM(N16:N27)</f>
        <v>1782907181</v>
      </c>
      <c r="O15" s="1263">
        <v>260887</v>
      </c>
      <c r="P15" s="704" t="s">
        <v>154</v>
      </c>
      <c r="Q15" s="704" t="s">
        <v>154</v>
      </c>
      <c r="R15" s="704" t="s">
        <v>154</v>
      </c>
    </row>
    <row r="16" spans="1:18" ht="15" customHeight="1">
      <c r="A16" s="1249"/>
      <c r="B16" s="766" t="s">
        <v>119</v>
      </c>
      <c r="C16" s="732"/>
      <c r="D16" s="704">
        <f>SUM(F16:K16)</f>
        <v>12</v>
      </c>
      <c r="E16" s="690"/>
      <c r="F16" s="704">
        <v>2</v>
      </c>
      <c r="G16" s="690"/>
      <c r="H16" s="704">
        <v>1</v>
      </c>
      <c r="I16" s="704">
        <v>7</v>
      </c>
      <c r="J16" s="690"/>
      <c r="K16" s="704">
        <v>2</v>
      </c>
      <c r="L16" s="690">
        <v>49</v>
      </c>
      <c r="M16" s="1266">
        <v>14</v>
      </c>
      <c r="N16" s="690">
        <v>3525715</v>
      </c>
      <c r="O16" s="947">
        <v>251836</v>
      </c>
      <c r="P16" s="704" t="s">
        <v>154</v>
      </c>
      <c r="Q16" s="704" t="s">
        <v>154</v>
      </c>
      <c r="R16" s="704" t="s">
        <v>154</v>
      </c>
    </row>
    <row r="17" spans="1:18" ht="15" customHeight="1">
      <c r="A17" s="1249"/>
      <c r="B17" s="766" t="s">
        <v>120</v>
      </c>
      <c r="C17" s="732"/>
      <c r="D17" s="704">
        <f>SUM(F17:K17)</f>
        <v>1</v>
      </c>
      <c r="E17" s="690"/>
      <c r="F17" s="1262">
        <v>0</v>
      </c>
      <c r="G17" s="1269"/>
      <c r="H17" s="1262">
        <v>0</v>
      </c>
      <c r="I17" s="1262">
        <v>0</v>
      </c>
      <c r="J17" s="1269"/>
      <c r="K17" s="704">
        <v>1</v>
      </c>
      <c r="L17" s="690">
        <v>30</v>
      </c>
      <c r="M17" s="1266">
        <v>92</v>
      </c>
      <c r="N17" s="172">
        <v>70074363</v>
      </c>
      <c r="O17" s="947">
        <v>761677</v>
      </c>
      <c r="P17" s="704" t="s">
        <v>154</v>
      </c>
      <c r="Q17" s="704" t="s">
        <v>154</v>
      </c>
      <c r="R17" s="704" t="s">
        <v>154</v>
      </c>
    </row>
    <row r="18" spans="1:18" ht="15" customHeight="1">
      <c r="A18" s="1249"/>
      <c r="B18" s="766" t="s">
        <v>155</v>
      </c>
      <c r="C18" s="732"/>
      <c r="D18" s="704">
        <f>SUM(F18:K18)</f>
        <v>3</v>
      </c>
      <c r="E18" s="690"/>
      <c r="F18" s="704">
        <v>3</v>
      </c>
      <c r="G18" s="690"/>
      <c r="H18" s="1262">
        <v>0</v>
      </c>
      <c r="I18" s="1262">
        <v>0</v>
      </c>
      <c r="J18" s="1269"/>
      <c r="K18" s="1262">
        <v>0</v>
      </c>
      <c r="L18" s="690">
        <v>34</v>
      </c>
      <c r="M18" s="1266">
        <v>90</v>
      </c>
      <c r="N18" s="172">
        <v>16961131</v>
      </c>
      <c r="O18" s="947">
        <v>188457</v>
      </c>
      <c r="P18" s="704" t="s">
        <v>154</v>
      </c>
      <c r="Q18" s="704" t="s">
        <v>154</v>
      </c>
      <c r="R18" s="704" t="s">
        <v>154</v>
      </c>
    </row>
    <row r="19" spans="1:18" ht="15" customHeight="1">
      <c r="A19" s="1249"/>
      <c r="B19" s="766" t="s">
        <v>156</v>
      </c>
      <c r="C19" s="732"/>
      <c r="D19" s="704">
        <f>SUM(F19:K19)</f>
        <v>5</v>
      </c>
      <c r="E19" s="690"/>
      <c r="F19" s="704">
        <v>2</v>
      </c>
      <c r="G19" s="690"/>
      <c r="H19" s="704">
        <v>1</v>
      </c>
      <c r="I19" s="704">
        <v>1</v>
      </c>
      <c r="J19" s="690"/>
      <c r="K19" s="704">
        <v>1</v>
      </c>
      <c r="L19" s="690">
        <v>263</v>
      </c>
      <c r="M19" s="1266">
        <v>1749</v>
      </c>
      <c r="N19" s="172">
        <v>444239721</v>
      </c>
      <c r="O19" s="947">
        <v>253996</v>
      </c>
      <c r="P19" s="704" t="s">
        <v>154</v>
      </c>
      <c r="Q19" s="704" t="s">
        <v>154</v>
      </c>
      <c r="R19" s="704" t="s">
        <v>154</v>
      </c>
    </row>
    <row r="20" spans="1:18" ht="15" customHeight="1">
      <c r="A20" s="1249"/>
      <c r="B20" s="766" t="s">
        <v>157</v>
      </c>
      <c r="C20" s="732"/>
      <c r="D20" s="704">
        <f>SUM(F20:K20)</f>
        <v>3</v>
      </c>
      <c r="E20" s="690"/>
      <c r="F20" s="1262">
        <v>0</v>
      </c>
      <c r="G20" s="1269"/>
      <c r="H20" s="704">
        <v>1</v>
      </c>
      <c r="I20" s="704">
        <v>1</v>
      </c>
      <c r="J20" s="690"/>
      <c r="K20" s="704">
        <v>1</v>
      </c>
      <c r="L20" s="690">
        <v>270</v>
      </c>
      <c r="M20" s="1266">
        <v>1111</v>
      </c>
      <c r="N20" s="172">
        <v>350913291</v>
      </c>
      <c r="O20" s="947">
        <v>315853</v>
      </c>
      <c r="P20" s="704" t="s">
        <v>158</v>
      </c>
      <c r="Q20" s="704" t="s">
        <v>158</v>
      </c>
      <c r="R20" s="704" t="s">
        <v>158</v>
      </c>
    </row>
    <row r="21" spans="1:18" ht="15" customHeight="1">
      <c r="A21" s="1249"/>
      <c r="B21" s="766" t="s">
        <v>159</v>
      </c>
      <c r="C21" s="1270"/>
      <c r="D21" s="704">
        <v>3</v>
      </c>
      <c r="E21" s="1271"/>
      <c r="F21" s="704">
        <v>2</v>
      </c>
      <c r="G21" s="690"/>
      <c r="H21" s="1262">
        <v>0</v>
      </c>
      <c r="I21" s="1262">
        <v>0</v>
      </c>
      <c r="J21" s="1271"/>
      <c r="K21" s="704">
        <v>1</v>
      </c>
      <c r="L21" s="690" t="s">
        <v>1226</v>
      </c>
      <c r="M21" s="1266">
        <v>309</v>
      </c>
      <c r="N21" s="172">
        <v>78629606</v>
      </c>
      <c r="O21" s="947">
        <v>254464</v>
      </c>
      <c r="P21" s="704" t="s">
        <v>158</v>
      </c>
      <c r="Q21" s="704" t="s">
        <v>158</v>
      </c>
      <c r="R21" s="704" t="s">
        <v>158</v>
      </c>
    </row>
    <row r="22" spans="1:18" ht="15" customHeight="1">
      <c r="A22" s="1249"/>
      <c r="B22" s="766" t="s">
        <v>121</v>
      </c>
      <c r="C22" s="1270"/>
      <c r="D22" s="1268">
        <v>0</v>
      </c>
      <c r="E22" s="690"/>
      <c r="F22" s="1262">
        <v>0</v>
      </c>
      <c r="G22" s="1269"/>
      <c r="H22" s="1262">
        <v>0</v>
      </c>
      <c r="I22" s="1262">
        <v>0</v>
      </c>
      <c r="J22" s="1269"/>
      <c r="K22" s="1262">
        <v>0</v>
      </c>
      <c r="L22" s="1268">
        <v>0</v>
      </c>
      <c r="M22" s="1268">
        <v>0</v>
      </c>
      <c r="N22" s="1268">
        <v>0</v>
      </c>
      <c r="O22" s="1268">
        <v>0</v>
      </c>
      <c r="P22" s="1268">
        <v>0</v>
      </c>
      <c r="Q22" s="1268">
        <v>0</v>
      </c>
      <c r="R22" s="1268">
        <v>0</v>
      </c>
    </row>
    <row r="23" spans="1:18" ht="15" customHeight="1">
      <c r="A23" s="1249"/>
      <c r="B23" s="766" t="s">
        <v>122</v>
      </c>
      <c r="C23" s="1270"/>
      <c r="D23" s="1268">
        <v>0</v>
      </c>
      <c r="E23" s="690"/>
      <c r="F23" s="1262">
        <v>0</v>
      </c>
      <c r="G23" s="1269"/>
      <c r="H23" s="1262">
        <v>0</v>
      </c>
      <c r="I23" s="1262">
        <v>0</v>
      </c>
      <c r="J23" s="1269"/>
      <c r="K23" s="1262">
        <v>0</v>
      </c>
      <c r="L23" s="1268">
        <v>0</v>
      </c>
      <c r="M23" s="1268">
        <v>0</v>
      </c>
      <c r="N23" s="1268">
        <v>0</v>
      </c>
      <c r="O23" s="1268">
        <v>0</v>
      </c>
      <c r="P23" s="1268">
        <v>0</v>
      </c>
      <c r="Q23" s="1268">
        <v>0</v>
      </c>
      <c r="R23" s="1268">
        <v>0</v>
      </c>
    </row>
    <row r="24" spans="1:18" ht="15" customHeight="1">
      <c r="A24" s="1249"/>
      <c r="B24" s="766" t="s">
        <v>123</v>
      </c>
      <c r="C24" s="1270"/>
      <c r="D24" s="704">
        <v>1</v>
      </c>
      <c r="E24" s="1271"/>
      <c r="F24" s="704">
        <v>1</v>
      </c>
      <c r="G24" s="690"/>
      <c r="H24" s="1262">
        <v>0</v>
      </c>
      <c r="I24" s="1262">
        <v>0</v>
      </c>
      <c r="J24" s="1269"/>
      <c r="K24" s="1262">
        <v>0</v>
      </c>
      <c r="L24" s="690" t="s">
        <v>1227</v>
      </c>
      <c r="M24" s="1266">
        <v>84</v>
      </c>
      <c r="N24" s="172">
        <v>27728040</v>
      </c>
      <c r="O24" s="947">
        <v>330095</v>
      </c>
      <c r="P24" s="704" t="s">
        <v>158</v>
      </c>
      <c r="Q24" s="704" t="s">
        <v>158</v>
      </c>
      <c r="R24" s="704" t="s">
        <v>158</v>
      </c>
    </row>
    <row r="25" spans="1:18" ht="15" customHeight="1">
      <c r="A25" s="1249"/>
      <c r="B25" s="766" t="s">
        <v>124</v>
      </c>
      <c r="C25" s="1270"/>
      <c r="D25" s="704">
        <v>1</v>
      </c>
      <c r="E25" s="1271"/>
      <c r="F25" s="704">
        <v>1</v>
      </c>
      <c r="G25" s="690"/>
      <c r="H25" s="1262">
        <v>0</v>
      </c>
      <c r="I25" s="1262">
        <v>0</v>
      </c>
      <c r="J25" s="1269"/>
      <c r="K25" s="1262">
        <v>0</v>
      </c>
      <c r="L25" s="690" t="s">
        <v>1228</v>
      </c>
      <c r="M25" s="1266">
        <v>1285</v>
      </c>
      <c r="N25" s="172">
        <v>176099254</v>
      </c>
      <c r="O25" s="947">
        <v>137042</v>
      </c>
      <c r="P25" s="704" t="s">
        <v>158</v>
      </c>
      <c r="Q25" s="704" t="s">
        <v>158</v>
      </c>
      <c r="R25" s="704" t="s">
        <v>158</v>
      </c>
    </row>
    <row r="26" spans="1:18" ht="15" customHeight="1">
      <c r="A26" s="1249"/>
      <c r="B26" s="766" t="s">
        <v>125</v>
      </c>
      <c r="C26" s="732"/>
      <c r="D26" s="704">
        <f>SUM(F26:K26)</f>
        <v>2</v>
      </c>
      <c r="E26" s="690"/>
      <c r="F26" s="704">
        <v>1</v>
      </c>
      <c r="G26" s="690"/>
      <c r="H26" s="1262">
        <v>0</v>
      </c>
      <c r="I26" s="704">
        <v>1</v>
      </c>
      <c r="J26" s="690"/>
      <c r="K26" s="1262">
        <v>0</v>
      </c>
      <c r="L26" s="1268">
        <v>0</v>
      </c>
      <c r="M26" s="1266">
        <v>2056</v>
      </c>
      <c r="N26" s="172">
        <v>593979945</v>
      </c>
      <c r="O26" s="947">
        <v>288900</v>
      </c>
      <c r="P26" s="704" t="s">
        <v>158</v>
      </c>
      <c r="Q26" s="704" t="s">
        <v>158</v>
      </c>
      <c r="R26" s="704" t="s">
        <v>158</v>
      </c>
    </row>
    <row r="27" spans="1:18" ht="15" customHeight="1">
      <c r="A27" s="1249"/>
      <c r="B27" s="766" t="s">
        <v>1229</v>
      </c>
      <c r="C27" s="732"/>
      <c r="D27" s="704">
        <f>SUM(F27:K27)</f>
        <v>1</v>
      </c>
      <c r="E27" s="690"/>
      <c r="F27" s="704">
        <v>1</v>
      </c>
      <c r="G27" s="690"/>
      <c r="H27" s="1262">
        <v>0</v>
      </c>
      <c r="I27" s="1262">
        <v>0</v>
      </c>
      <c r="J27" s="1269"/>
      <c r="K27" s="1262">
        <v>0</v>
      </c>
      <c r="L27" s="690">
        <v>35</v>
      </c>
      <c r="M27" s="1266">
        <v>56</v>
      </c>
      <c r="N27" s="172">
        <v>20756115</v>
      </c>
      <c r="O27" s="947">
        <v>370644</v>
      </c>
      <c r="P27" s="704" t="s">
        <v>1230</v>
      </c>
      <c r="Q27" s="704" t="s">
        <v>1230</v>
      </c>
      <c r="R27" s="704" t="s">
        <v>1230</v>
      </c>
    </row>
    <row r="28" spans="1:18" ht="15" customHeight="1">
      <c r="A28" s="1249"/>
      <c r="B28" s="766"/>
      <c r="C28" s="732"/>
      <c r="D28" s="704"/>
      <c r="E28" s="690"/>
      <c r="F28" s="704"/>
      <c r="G28" s="690"/>
      <c r="H28" s="704"/>
      <c r="I28" s="704"/>
      <c r="J28" s="690"/>
      <c r="K28" s="704"/>
      <c r="L28" s="690"/>
      <c r="M28" s="1266"/>
      <c r="N28" s="690"/>
      <c r="O28" s="947"/>
      <c r="P28" s="1249"/>
      <c r="Q28" s="1249"/>
      <c r="R28" s="1249"/>
    </row>
    <row r="29" spans="1:18" s="939" customFormat="1" ht="15" customHeight="1">
      <c r="A29" s="1258"/>
      <c r="B29" s="1259" t="s">
        <v>126</v>
      </c>
      <c r="C29" s="749"/>
      <c r="D29" s="1263">
        <f>SUM(D30:D35)</f>
        <v>128</v>
      </c>
      <c r="E29" s="1261"/>
      <c r="F29" s="1263">
        <f>SUM(F30:F35)</f>
        <v>44</v>
      </c>
      <c r="G29" s="1261"/>
      <c r="H29" s="1263">
        <f>SUM(H30:H35)</f>
        <v>11</v>
      </c>
      <c r="I29" s="1263">
        <f>SUM(I30:I35)</f>
        <v>32</v>
      </c>
      <c r="J29" s="1261"/>
      <c r="K29" s="1263">
        <f>SUM(K30:K35)</f>
        <v>41</v>
      </c>
      <c r="L29" s="1261">
        <f>SUM(L30:L35)</f>
        <v>4116</v>
      </c>
      <c r="M29" s="1267">
        <v>48475</v>
      </c>
      <c r="N29" s="1261">
        <v>11133928500</v>
      </c>
      <c r="O29" s="1267" t="s">
        <v>1230</v>
      </c>
      <c r="P29" s="1263" t="s">
        <v>1230</v>
      </c>
      <c r="Q29" s="1263" t="s">
        <v>1230</v>
      </c>
      <c r="R29" s="1263" t="s">
        <v>1230</v>
      </c>
    </row>
    <row r="30" spans="1:18" ht="15" customHeight="1">
      <c r="A30" s="1249"/>
      <c r="B30" s="766" t="s">
        <v>127</v>
      </c>
      <c r="C30" s="732"/>
      <c r="D30" s="704">
        <f aca="true" t="shared" si="0" ref="D30:D35">SUM(F30:K30)</f>
        <v>12</v>
      </c>
      <c r="E30" s="690"/>
      <c r="F30" s="704">
        <v>5</v>
      </c>
      <c r="G30" s="690"/>
      <c r="H30" s="704">
        <v>1</v>
      </c>
      <c r="I30" s="704">
        <v>3</v>
      </c>
      <c r="J30" s="690"/>
      <c r="K30" s="704">
        <v>3</v>
      </c>
      <c r="L30" s="690">
        <v>1020</v>
      </c>
      <c r="M30" s="1266">
        <v>12357</v>
      </c>
      <c r="N30" s="690">
        <v>1915027487</v>
      </c>
      <c r="O30" s="947">
        <v>154975</v>
      </c>
      <c r="P30" s="1249">
        <v>289809843</v>
      </c>
      <c r="Q30" s="1249">
        <v>12357</v>
      </c>
      <c r="R30" s="1249">
        <v>23453</v>
      </c>
    </row>
    <row r="31" spans="1:18" ht="15" customHeight="1">
      <c r="A31" s="1249"/>
      <c r="B31" s="766" t="s">
        <v>128</v>
      </c>
      <c r="C31" s="732"/>
      <c r="D31" s="704">
        <f t="shared" si="0"/>
        <v>42</v>
      </c>
      <c r="E31" s="690"/>
      <c r="F31" s="704">
        <v>14</v>
      </c>
      <c r="G31" s="690"/>
      <c r="H31" s="704">
        <v>5</v>
      </c>
      <c r="I31" s="704">
        <v>11</v>
      </c>
      <c r="J31" s="690"/>
      <c r="K31" s="704">
        <v>12</v>
      </c>
      <c r="L31" s="690">
        <v>2996</v>
      </c>
      <c r="M31" s="1266">
        <v>36118</v>
      </c>
      <c r="N31" s="690">
        <v>9218901013</v>
      </c>
      <c r="O31" s="947">
        <v>255244</v>
      </c>
      <c r="P31" s="1249">
        <v>1285565203</v>
      </c>
      <c r="Q31" s="1249">
        <v>36118</v>
      </c>
      <c r="R31" s="1249">
        <v>35593</v>
      </c>
    </row>
    <row r="32" spans="1:18" ht="15" customHeight="1">
      <c r="A32" s="1249"/>
      <c r="B32" s="766" t="s">
        <v>129</v>
      </c>
      <c r="C32" s="732"/>
      <c r="D32" s="704">
        <f t="shared" si="0"/>
        <v>2</v>
      </c>
      <c r="E32" s="690"/>
      <c r="F32" s="704">
        <v>1</v>
      </c>
      <c r="G32" s="690"/>
      <c r="H32" s="1268">
        <v>0</v>
      </c>
      <c r="I32" s="704">
        <v>1</v>
      </c>
      <c r="J32" s="690"/>
      <c r="K32" s="1268">
        <v>0</v>
      </c>
      <c r="L32" s="1268">
        <v>0</v>
      </c>
      <c r="M32" s="1268">
        <v>0</v>
      </c>
      <c r="N32" s="1268">
        <v>0</v>
      </c>
      <c r="O32" s="1268">
        <v>0</v>
      </c>
      <c r="P32" s="1268">
        <v>0</v>
      </c>
      <c r="Q32" s="1268">
        <v>0</v>
      </c>
      <c r="R32" s="1268">
        <v>0</v>
      </c>
    </row>
    <row r="33" spans="1:18" ht="15" customHeight="1">
      <c r="A33" s="1249"/>
      <c r="B33" s="766" t="s">
        <v>130</v>
      </c>
      <c r="C33" s="732"/>
      <c r="D33" s="704">
        <f t="shared" si="0"/>
        <v>29</v>
      </c>
      <c r="E33" s="690"/>
      <c r="F33" s="704">
        <v>10</v>
      </c>
      <c r="G33" s="690"/>
      <c r="H33" s="704">
        <v>2</v>
      </c>
      <c r="I33" s="704">
        <v>5</v>
      </c>
      <c r="J33" s="690"/>
      <c r="K33" s="704">
        <v>12</v>
      </c>
      <c r="L33" s="1268">
        <v>0</v>
      </c>
      <c r="M33" s="1268">
        <v>0</v>
      </c>
      <c r="N33" s="1268">
        <v>0</v>
      </c>
      <c r="O33" s="1268">
        <v>0</v>
      </c>
      <c r="P33" s="1268">
        <v>0</v>
      </c>
      <c r="Q33" s="1268">
        <v>0</v>
      </c>
      <c r="R33" s="1268">
        <v>0</v>
      </c>
    </row>
    <row r="34" spans="1:18" ht="15" customHeight="1">
      <c r="A34" s="1249"/>
      <c r="B34" s="766" t="s">
        <v>131</v>
      </c>
      <c r="C34" s="732"/>
      <c r="D34" s="704">
        <f t="shared" si="0"/>
        <v>2</v>
      </c>
      <c r="E34" s="690"/>
      <c r="F34" s="704">
        <v>1</v>
      </c>
      <c r="G34" s="690"/>
      <c r="H34" s="1268">
        <v>0</v>
      </c>
      <c r="I34" s="704">
        <v>1</v>
      </c>
      <c r="J34" s="690"/>
      <c r="K34" s="1268">
        <v>0</v>
      </c>
      <c r="L34" s="690">
        <v>100</v>
      </c>
      <c r="M34" s="1266">
        <v>1171</v>
      </c>
      <c r="N34" s="1272" t="s">
        <v>1231</v>
      </c>
      <c r="O34" s="1266">
        <v>73559</v>
      </c>
      <c r="P34" s="1249">
        <v>18223341</v>
      </c>
      <c r="Q34" s="1249">
        <v>1171</v>
      </c>
      <c r="R34" s="1249">
        <v>15562</v>
      </c>
    </row>
    <row r="35" spans="1:18" ht="15" customHeight="1">
      <c r="A35" s="1249"/>
      <c r="B35" s="766" t="s">
        <v>132</v>
      </c>
      <c r="C35" s="732"/>
      <c r="D35" s="704">
        <f t="shared" si="0"/>
        <v>41</v>
      </c>
      <c r="E35" s="690"/>
      <c r="F35" s="704">
        <v>13</v>
      </c>
      <c r="G35" s="690"/>
      <c r="H35" s="704">
        <v>3</v>
      </c>
      <c r="I35" s="704">
        <v>11</v>
      </c>
      <c r="J35" s="690"/>
      <c r="K35" s="704">
        <v>14</v>
      </c>
      <c r="L35" s="1268">
        <v>0</v>
      </c>
      <c r="M35" s="1268">
        <v>0</v>
      </c>
      <c r="N35" s="1269">
        <v>0</v>
      </c>
      <c r="O35" s="1273">
        <v>0</v>
      </c>
      <c r="P35" s="1268">
        <v>0</v>
      </c>
      <c r="Q35" s="1268">
        <v>0</v>
      </c>
      <c r="R35" s="1268">
        <v>0</v>
      </c>
    </row>
    <row r="36" spans="1:18" ht="15" customHeight="1">
      <c r="A36" s="1249"/>
      <c r="B36" s="766"/>
      <c r="C36" s="732"/>
      <c r="D36" s="1260"/>
      <c r="E36" s="1274"/>
      <c r="F36" s="1260"/>
      <c r="G36" s="1274"/>
      <c r="H36" s="1260"/>
      <c r="I36" s="1260"/>
      <c r="J36" s="1274"/>
      <c r="K36" s="1260"/>
      <c r="L36" s="1274"/>
      <c r="M36" s="1265"/>
      <c r="N36" s="690"/>
      <c r="O36" s="947"/>
      <c r="P36" s="1249"/>
      <c r="Q36" s="1249"/>
      <c r="R36" s="1249"/>
    </row>
    <row r="37" spans="1:18" ht="15" customHeight="1">
      <c r="A37" s="1249"/>
      <c r="B37" s="766"/>
      <c r="C37" s="732"/>
      <c r="D37" s="1260"/>
      <c r="E37" s="1274"/>
      <c r="F37" s="1260"/>
      <c r="G37" s="1274"/>
      <c r="H37" s="1260"/>
      <c r="I37" s="1260"/>
      <c r="J37" s="1274"/>
      <c r="K37" s="1260"/>
      <c r="L37" s="1274"/>
      <c r="M37" s="1275">
        <v>-574</v>
      </c>
      <c r="N37" s="690"/>
      <c r="O37" s="947"/>
      <c r="P37" s="1249"/>
      <c r="Q37" s="1249"/>
      <c r="R37" s="1249"/>
    </row>
    <row r="38" spans="1:18" s="939" customFormat="1" ht="15" customHeight="1">
      <c r="A38" s="1258"/>
      <c r="B38" s="1259" t="s">
        <v>133</v>
      </c>
      <c r="C38" s="1270">
        <f>SUM(E38)</f>
        <v>-1</v>
      </c>
      <c r="D38" s="1263">
        <f>SUM(D39:D47)</f>
        <v>12</v>
      </c>
      <c r="E38" s="1271">
        <v>-1</v>
      </c>
      <c r="F38" s="1263">
        <f>SUM(F39:F47)</f>
        <v>8</v>
      </c>
      <c r="G38" s="1261"/>
      <c r="H38" s="1263">
        <f>SUM(H39:H47)</f>
        <v>1</v>
      </c>
      <c r="I38" s="1263">
        <f>SUM(I39:I47)</f>
        <v>1</v>
      </c>
      <c r="J38" s="1261"/>
      <c r="K38" s="1263">
        <f>SUM(K39:K47)</f>
        <v>2</v>
      </c>
      <c r="L38" s="1261" t="s">
        <v>1232</v>
      </c>
      <c r="M38" s="1267">
        <v>5847</v>
      </c>
      <c r="N38" s="1261">
        <v>1715134703</v>
      </c>
      <c r="O38" s="1266" t="s">
        <v>1233</v>
      </c>
      <c r="P38" s="1263">
        <v>138261807</v>
      </c>
      <c r="Q38" s="704" t="s">
        <v>1233</v>
      </c>
      <c r="R38" s="704" t="s">
        <v>1233</v>
      </c>
    </row>
    <row r="39" spans="1:18" ht="15" customHeight="1">
      <c r="A39" s="1249"/>
      <c r="B39" s="766" t="s">
        <v>1234</v>
      </c>
      <c r="C39" s="1270"/>
      <c r="D39" s="704">
        <f>SUM(F39:K39)</f>
        <v>1</v>
      </c>
      <c r="E39" s="1271"/>
      <c r="F39" s="704">
        <v>1</v>
      </c>
      <c r="G39" s="690"/>
      <c r="H39" s="1268">
        <v>0</v>
      </c>
      <c r="I39" s="1268">
        <v>0</v>
      </c>
      <c r="J39" s="1269"/>
      <c r="K39" s="1268">
        <v>0</v>
      </c>
      <c r="L39" s="690" t="s">
        <v>1235</v>
      </c>
      <c r="M39" s="1266" t="s">
        <v>1236</v>
      </c>
      <c r="N39" s="690" t="s">
        <v>1233</v>
      </c>
      <c r="O39" s="1266" t="s">
        <v>1233</v>
      </c>
      <c r="P39" s="704" t="s">
        <v>1233</v>
      </c>
      <c r="Q39" s="704" t="s">
        <v>1233</v>
      </c>
      <c r="R39" s="704" t="s">
        <v>1233</v>
      </c>
    </row>
    <row r="40" spans="1:18" ht="15" customHeight="1">
      <c r="A40" s="1249"/>
      <c r="B40" s="766" t="s">
        <v>1237</v>
      </c>
      <c r="C40" s="1270"/>
      <c r="D40" s="1268">
        <v>0</v>
      </c>
      <c r="E40" s="1271"/>
      <c r="F40" s="1268">
        <v>0</v>
      </c>
      <c r="G40" s="690"/>
      <c r="H40" s="1268">
        <v>0</v>
      </c>
      <c r="I40" s="1268">
        <v>0</v>
      </c>
      <c r="J40" s="1269"/>
      <c r="K40" s="1268">
        <v>0</v>
      </c>
      <c r="L40" s="1268">
        <v>0</v>
      </c>
      <c r="M40" s="1268">
        <v>0</v>
      </c>
      <c r="N40" s="1268">
        <v>0</v>
      </c>
      <c r="O40" s="1268">
        <v>0</v>
      </c>
      <c r="P40" s="1273">
        <v>0</v>
      </c>
      <c r="Q40" s="1268">
        <v>0</v>
      </c>
      <c r="R40" s="1268">
        <v>0</v>
      </c>
    </row>
    <row r="41" spans="1:18" ht="15" customHeight="1">
      <c r="A41" s="1249"/>
      <c r="B41" s="766" t="s">
        <v>134</v>
      </c>
      <c r="C41" s="1270">
        <f>SUM(E41)</f>
        <v>-1</v>
      </c>
      <c r="D41" s="704">
        <v>2</v>
      </c>
      <c r="E41" s="1271">
        <v>-1</v>
      </c>
      <c r="F41" s="704">
        <v>2</v>
      </c>
      <c r="G41" s="1271"/>
      <c r="H41" s="1268">
        <v>0</v>
      </c>
      <c r="I41" s="1268">
        <v>0</v>
      </c>
      <c r="J41" s="1269"/>
      <c r="K41" s="1268">
        <v>0</v>
      </c>
      <c r="L41" s="690" t="s">
        <v>1238</v>
      </c>
      <c r="M41" s="1266" t="s">
        <v>1239</v>
      </c>
      <c r="N41" s="690" t="s">
        <v>1240</v>
      </c>
      <c r="O41" s="1266" t="s">
        <v>1240</v>
      </c>
      <c r="P41" s="704" t="s">
        <v>1240</v>
      </c>
      <c r="Q41" s="704" t="s">
        <v>1240</v>
      </c>
      <c r="R41" s="704" t="s">
        <v>1240</v>
      </c>
    </row>
    <row r="42" spans="1:18" ht="15" customHeight="1">
      <c r="A42" s="1249"/>
      <c r="B42" s="766" t="s">
        <v>1241</v>
      </c>
      <c r="C42" s="732"/>
      <c r="D42" s="704">
        <f aca="true" t="shared" si="1" ref="D42:D47">SUM(F42:K42)</f>
        <v>1</v>
      </c>
      <c r="E42" s="690"/>
      <c r="F42" s="1268">
        <v>0</v>
      </c>
      <c r="G42" s="1269"/>
      <c r="H42" s="1268">
        <v>0</v>
      </c>
      <c r="I42" s="704">
        <v>1</v>
      </c>
      <c r="J42" s="690"/>
      <c r="K42" s="1268">
        <v>0</v>
      </c>
      <c r="L42" s="690">
        <v>70</v>
      </c>
      <c r="M42" s="1266">
        <v>771</v>
      </c>
      <c r="N42" s="690" t="s">
        <v>1240</v>
      </c>
      <c r="O42" s="1266" t="s">
        <v>1240</v>
      </c>
      <c r="P42" s="704" t="s">
        <v>1240</v>
      </c>
      <c r="Q42" s="704" t="s">
        <v>1240</v>
      </c>
      <c r="R42" s="704" t="s">
        <v>1240</v>
      </c>
    </row>
    <row r="43" spans="1:18" ht="15" customHeight="1">
      <c r="A43" s="1249"/>
      <c r="B43" s="766" t="s">
        <v>135</v>
      </c>
      <c r="C43" s="1270"/>
      <c r="D43" s="704">
        <f t="shared" si="1"/>
        <v>2</v>
      </c>
      <c r="E43" s="690"/>
      <c r="F43" s="704">
        <v>1</v>
      </c>
      <c r="G43" s="690"/>
      <c r="H43" s="1268">
        <v>0</v>
      </c>
      <c r="I43" s="1268">
        <v>0</v>
      </c>
      <c r="J43" s="1271"/>
      <c r="K43" s="704">
        <v>1</v>
      </c>
      <c r="L43" s="690" t="s">
        <v>1242</v>
      </c>
      <c r="M43" s="1266" t="s">
        <v>1243</v>
      </c>
      <c r="N43" s="690" t="s">
        <v>1240</v>
      </c>
      <c r="O43" s="1266" t="s">
        <v>1240</v>
      </c>
      <c r="P43" s="704" t="s">
        <v>1240</v>
      </c>
      <c r="Q43" s="704" t="s">
        <v>1240</v>
      </c>
      <c r="R43" s="704" t="s">
        <v>1240</v>
      </c>
    </row>
    <row r="44" spans="1:18" ht="15" customHeight="1">
      <c r="A44" s="1249"/>
      <c r="B44" s="766" t="s">
        <v>136</v>
      </c>
      <c r="C44" s="732"/>
      <c r="D44" s="704">
        <f t="shared" si="1"/>
        <v>3</v>
      </c>
      <c r="E44" s="690"/>
      <c r="F44" s="704">
        <v>1</v>
      </c>
      <c r="G44" s="690"/>
      <c r="H44" s="704">
        <v>1</v>
      </c>
      <c r="I44" s="1268">
        <v>0</v>
      </c>
      <c r="J44" s="1269"/>
      <c r="K44" s="704">
        <v>1</v>
      </c>
      <c r="L44" s="690">
        <v>240</v>
      </c>
      <c r="M44" s="1266">
        <v>2873</v>
      </c>
      <c r="N44" s="690" t="s">
        <v>1240</v>
      </c>
      <c r="O44" s="1266" t="s">
        <v>1240</v>
      </c>
      <c r="P44" s="704" t="s">
        <v>1240</v>
      </c>
      <c r="Q44" s="704" t="s">
        <v>1240</v>
      </c>
      <c r="R44" s="704" t="s">
        <v>1240</v>
      </c>
    </row>
    <row r="45" spans="1:18" ht="15" customHeight="1">
      <c r="A45" s="1249"/>
      <c r="B45" s="766" t="s">
        <v>137</v>
      </c>
      <c r="C45" s="1270"/>
      <c r="D45" s="704">
        <f t="shared" si="1"/>
        <v>1</v>
      </c>
      <c r="E45" s="1271"/>
      <c r="F45" s="704">
        <v>1</v>
      </c>
      <c r="G45" s="690"/>
      <c r="H45" s="1268">
        <v>0</v>
      </c>
      <c r="I45" s="1268">
        <v>0</v>
      </c>
      <c r="J45" s="1269"/>
      <c r="K45" s="1268">
        <v>0</v>
      </c>
      <c r="L45" s="690">
        <v>50</v>
      </c>
      <c r="M45" s="1273">
        <v>0</v>
      </c>
      <c r="N45" s="1269">
        <v>0</v>
      </c>
      <c r="O45" s="1273">
        <v>0</v>
      </c>
      <c r="P45" s="704" t="s">
        <v>1240</v>
      </c>
      <c r="Q45" s="704" t="s">
        <v>1240</v>
      </c>
      <c r="R45" s="704" t="s">
        <v>1240</v>
      </c>
    </row>
    <row r="46" spans="1:18" ht="15" customHeight="1">
      <c r="A46" s="1249"/>
      <c r="B46" s="766" t="s">
        <v>138</v>
      </c>
      <c r="C46" s="732"/>
      <c r="D46" s="704">
        <f t="shared" si="1"/>
        <v>1</v>
      </c>
      <c r="E46" s="690"/>
      <c r="F46" s="704">
        <v>1</v>
      </c>
      <c r="G46" s="690"/>
      <c r="H46" s="1268">
        <v>0</v>
      </c>
      <c r="I46" s="1268">
        <v>0</v>
      </c>
      <c r="J46" s="1269"/>
      <c r="K46" s="1268">
        <v>0</v>
      </c>
      <c r="L46" s="1269">
        <v>0</v>
      </c>
      <c r="M46" s="1273">
        <v>0</v>
      </c>
      <c r="N46" s="1269">
        <v>0</v>
      </c>
      <c r="O46" s="1273">
        <v>0</v>
      </c>
      <c r="P46" s="704" t="s">
        <v>1240</v>
      </c>
      <c r="Q46" s="704" t="s">
        <v>1240</v>
      </c>
      <c r="R46" s="704" t="s">
        <v>1240</v>
      </c>
    </row>
    <row r="47" spans="1:18" ht="15" customHeight="1">
      <c r="A47" s="1249"/>
      <c r="B47" s="766" t="s">
        <v>1244</v>
      </c>
      <c r="C47" s="732"/>
      <c r="D47" s="704">
        <f t="shared" si="1"/>
        <v>1</v>
      </c>
      <c r="E47" s="690"/>
      <c r="F47" s="704">
        <v>1</v>
      </c>
      <c r="G47" s="690"/>
      <c r="H47" s="1268">
        <v>0</v>
      </c>
      <c r="I47" s="1268">
        <v>0</v>
      </c>
      <c r="J47" s="1269"/>
      <c r="K47" s="1268">
        <v>0</v>
      </c>
      <c r="L47" s="690">
        <v>35</v>
      </c>
      <c r="M47" s="1273">
        <v>0</v>
      </c>
      <c r="N47" s="1269">
        <v>0</v>
      </c>
      <c r="O47" s="1273">
        <v>0</v>
      </c>
      <c r="P47" s="704" t="s">
        <v>1245</v>
      </c>
      <c r="Q47" s="704" t="s">
        <v>1245</v>
      </c>
      <c r="R47" s="704" t="s">
        <v>1245</v>
      </c>
    </row>
    <row r="48" spans="1:18" ht="15" customHeight="1">
      <c r="A48" s="1249"/>
      <c r="B48" s="766" t="s">
        <v>1246</v>
      </c>
      <c r="C48" s="732"/>
      <c r="D48" s="1268">
        <v>0</v>
      </c>
      <c r="E48" s="690"/>
      <c r="F48" s="1268">
        <v>0</v>
      </c>
      <c r="G48" s="690"/>
      <c r="H48" s="1268">
        <v>0</v>
      </c>
      <c r="I48" s="1268">
        <v>0</v>
      </c>
      <c r="J48" s="1269"/>
      <c r="K48" s="1268">
        <v>0</v>
      </c>
      <c r="L48" s="1268">
        <v>0</v>
      </c>
      <c r="M48" s="1268">
        <v>0</v>
      </c>
      <c r="N48" s="1268">
        <v>0</v>
      </c>
      <c r="O48" s="1268">
        <v>0</v>
      </c>
      <c r="P48" s="704" t="s">
        <v>1240</v>
      </c>
      <c r="Q48" s="704" t="s">
        <v>1240</v>
      </c>
      <c r="R48" s="704" t="s">
        <v>1240</v>
      </c>
    </row>
    <row r="49" spans="1:18" ht="15" customHeight="1">
      <c r="A49" s="1249"/>
      <c r="B49" s="766"/>
      <c r="C49" s="732"/>
      <c r="D49" s="1260"/>
      <c r="E49" s="690"/>
      <c r="F49" s="1260"/>
      <c r="G49" s="690"/>
      <c r="H49" s="1260"/>
      <c r="I49" s="1265"/>
      <c r="J49" s="690"/>
      <c r="K49" s="1260"/>
      <c r="L49" s="1276">
        <v>-318</v>
      </c>
      <c r="M49" s="1275">
        <v>-3722</v>
      </c>
      <c r="N49" s="690"/>
      <c r="O49" s="947"/>
      <c r="P49" s="1249"/>
      <c r="Q49" s="1249"/>
      <c r="R49" s="1249"/>
    </row>
    <row r="50" spans="1:18" s="939" customFormat="1" ht="15" customHeight="1">
      <c r="A50" s="1258"/>
      <c r="B50" s="1259" t="s">
        <v>1247</v>
      </c>
      <c r="C50" s="749"/>
      <c r="D50" s="1263">
        <v>28</v>
      </c>
      <c r="E50" s="1261"/>
      <c r="F50" s="1263">
        <v>9</v>
      </c>
      <c r="G50" s="1261"/>
      <c r="H50" s="1263">
        <v>3</v>
      </c>
      <c r="I50" s="1263">
        <v>9</v>
      </c>
      <c r="J50" s="1261"/>
      <c r="K50" s="1263">
        <v>7</v>
      </c>
      <c r="L50" s="1261">
        <v>1542</v>
      </c>
      <c r="M50" s="1267">
        <v>18431</v>
      </c>
      <c r="N50" s="1261">
        <v>4160664523</v>
      </c>
      <c r="O50" s="1277">
        <v>225742</v>
      </c>
      <c r="P50" s="1258">
        <v>353950764</v>
      </c>
      <c r="Q50" s="704" t="s">
        <v>158</v>
      </c>
      <c r="R50" s="704" t="s">
        <v>158</v>
      </c>
    </row>
    <row r="51" spans="1:18" s="939" customFormat="1" ht="15" customHeight="1">
      <c r="A51" s="1258"/>
      <c r="B51" s="1259"/>
      <c r="C51" s="749"/>
      <c r="D51" s="1263"/>
      <c r="E51" s="1261"/>
      <c r="F51" s="1263"/>
      <c r="G51" s="1261"/>
      <c r="H51" s="1263"/>
      <c r="I51" s="1263"/>
      <c r="J51" s="1261"/>
      <c r="K51" s="1263"/>
      <c r="L51" s="1261"/>
      <c r="M51" s="1267"/>
      <c r="N51" s="1261"/>
      <c r="O51" s="1277"/>
      <c r="P51" s="1258"/>
      <c r="Q51" s="704"/>
      <c r="R51" s="704"/>
    </row>
    <row r="52" spans="1:18" s="939" customFormat="1" ht="15" customHeight="1">
      <c r="A52" s="1258"/>
      <c r="B52" s="1259" t="s">
        <v>139</v>
      </c>
      <c r="C52" s="749"/>
      <c r="D52" s="1263">
        <f>SUM(F52:K52)</f>
        <v>3</v>
      </c>
      <c r="E52" s="1261"/>
      <c r="F52" s="1263">
        <f>SUM(F53:F54)</f>
        <v>2</v>
      </c>
      <c r="G52" s="1261"/>
      <c r="H52" s="1268">
        <v>0</v>
      </c>
      <c r="I52" s="1273">
        <v>0</v>
      </c>
      <c r="J52" s="1261"/>
      <c r="K52" s="1263">
        <f>SUM(K53:K54)</f>
        <v>1</v>
      </c>
      <c r="L52" s="1269">
        <v>0</v>
      </c>
      <c r="M52" s="1273">
        <v>0</v>
      </c>
      <c r="N52" s="1273">
        <v>0</v>
      </c>
      <c r="O52" s="1273">
        <v>0</v>
      </c>
      <c r="P52" s="1268">
        <v>0</v>
      </c>
      <c r="Q52" s="1268">
        <v>0</v>
      </c>
      <c r="R52" s="1268">
        <v>0</v>
      </c>
    </row>
    <row r="53" spans="1:18" ht="15" customHeight="1">
      <c r="A53" s="1249"/>
      <c r="B53" s="766" t="s">
        <v>140</v>
      </c>
      <c r="C53" s="732"/>
      <c r="D53" s="704">
        <f>SUM(F53:K53)</f>
        <v>2</v>
      </c>
      <c r="E53" s="1261"/>
      <c r="F53" s="704">
        <v>1</v>
      </c>
      <c r="G53" s="690"/>
      <c r="H53" s="1268">
        <v>0</v>
      </c>
      <c r="I53" s="1273">
        <v>0</v>
      </c>
      <c r="J53" s="690"/>
      <c r="K53" s="704">
        <v>1</v>
      </c>
      <c r="L53" s="1269">
        <v>0</v>
      </c>
      <c r="M53" s="1273">
        <v>0</v>
      </c>
      <c r="N53" s="1269">
        <v>0</v>
      </c>
      <c r="O53" s="1273">
        <v>0</v>
      </c>
      <c r="P53" s="1268">
        <v>0</v>
      </c>
      <c r="Q53" s="1268">
        <v>0</v>
      </c>
      <c r="R53" s="1268">
        <v>0</v>
      </c>
    </row>
    <row r="54" spans="1:18" ht="15" customHeight="1">
      <c r="A54" s="1249"/>
      <c r="B54" s="1136" t="s">
        <v>141</v>
      </c>
      <c r="C54" s="1278"/>
      <c r="D54" s="1279">
        <f>SUM(F54:K54)</f>
        <v>1</v>
      </c>
      <c r="E54" s="1280"/>
      <c r="F54" s="1279">
        <v>1</v>
      </c>
      <c r="G54" s="1281"/>
      <c r="H54" s="1282">
        <v>0</v>
      </c>
      <c r="I54" s="1283">
        <v>0</v>
      </c>
      <c r="J54" s="1281"/>
      <c r="K54" s="1282">
        <v>0</v>
      </c>
      <c r="L54" s="1284">
        <v>0</v>
      </c>
      <c r="M54" s="1283">
        <v>0</v>
      </c>
      <c r="N54" s="1284">
        <v>0</v>
      </c>
      <c r="O54" s="1283">
        <v>0</v>
      </c>
      <c r="P54" s="1282">
        <v>0</v>
      </c>
      <c r="Q54" s="1282">
        <v>0</v>
      </c>
      <c r="R54" s="1282">
        <v>0</v>
      </c>
    </row>
    <row r="55" ht="15" customHeight="1">
      <c r="B55" s="911" t="s">
        <v>1248</v>
      </c>
    </row>
    <row r="56" ht="15" customHeight="1">
      <c r="B56" s="911" t="s">
        <v>1249</v>
      </c>
    </row>
    <row r="57" ht="12">
      <c r="B57" s="911" t="s">
        <v>1250</v>
      </c>
    </row>
  </sheetData>
  <mergeCells count="13">
    <mergeCell ref="O5:O6"/>
    <mergeCell ref="P5:P6"/>
    <mergeCell ref="R5:R6"/>
    <mergeCell ref="B4:B6"/>
    <mergeCell ref="N4:O4"/>
    <mergeCell ref="P4:R4"/>
    <mergeCell ref="C5:D6"/>
    <mergeCell ref="E5:F6"/>
    <mergeCell ref="G5:H6"/>
    <mergeCell ref="I5:I6"/>
    <mergeCell ref="J5:K6"/>
    <mergeCell ref="L5:L6"/>
    <mergeCell ref="N5:N6"/>
  </mergeCell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B2:Y149"/>
  <sheetViews>
    <sheetView workbookViewId="0" topLeftCell="A1">
      <selection activeCell="A1" sqref="A1"/>
    </sheetView>
  </sheetViews>
  <sheetFormatPr defaultColWidth="9.00390625" defaultRowHeight="13.5"/>
  <cols>
    <col min="1" max="2" width="2.625" style="81" customWidth="1"/>
    <col min="3" max="3" width="9.625" style="81" customWidth="1"/>
    <col min="4" max="5" width="6.75390625" style="81" customWidth="1"/>
    <col min="6" max="6" width="7.50390625" style="81" customWidth="1"/>
    <col min="7" max="25" width="8.625" style="81" customWidth="1"/>
    <col min="26" max="16384" width="9.00390625" style="81" customWidth="1"/>
  </cols>
  <sheetData>
    <row r="1" ht="12" customHeight="1"/>
    <row r="2" spans="2:11" ht="14.25">
      <c r="B2" s="82" t="s">
        <v>1266</v>
      </c>
      <c r="C2" s="1285"/>
      <c r="K2" s="85"/>
    </row>
    <row r="3" spans="2:25" ht="12" customHeight="1" thickBot="1">
      <c r="B3" s="85"/>
      <c r="C3" s="85"/>
      <c r="D3" s="85"/>
      <c r="E3" s="85"/>
      <c r="F3" s="85"/>
      <c r="G3" s="85"/>
      <c r="H3" s="85"/>
      <c r="I3" s="85"/>
      <c r="J3" s="85"/>
      <c r="K3" s="85"/>
      <c r="L3" s="85"/>
      <c r="M3" s="85"/>
      <c r="N3" s="85"/>
      <c r="O3" s="84"/>
      <c r="Y3" s="84" t="s">
        <v>1252</v>
      </c>
    </row>
    <row r="4" spans="2:25" ht="13.5" customHeight="1" thickTop="1">
      <c r="B4" s="1749" t="s">
        <v>829</v>
      </c>
      <c r="C4" s="1750"/>
      <c r="D4" s="1421" t="s">
        <v>1253</v>
      </c>
      <c r="E4" s="1755"/>
      <c r="F4" s="1746" t="s">
        <v>1254</v>
      </c>
      <c r="G4" s="1677" t="s">
        <v>1255</v>
      </c>
      <c r="H4" s="1764"/>
      <c r="I4" s="1764"/>
      <c r="J4" s="1764"/>
      <c r="K4" s="1764"/>
      <c r="L4" s="1764"/>
      <c r="M4" s="1764"/>
      <c r="N4" s="1764"/>
      <c r="O4" s="1764"/>
      <c r="P4" s="1765"/>
      <c r="Q4" s="1765"/>
      <c r="R4" s="1765"/>
      <c r="S4" s="1765"/>
      <c r="T4" s="1765"/>
      <c r="U4" s="1766"/>
      <c r="V4" s="1761" t="s">
        <v>1256</v>
      </c>
      <c r="W4" s="1762"/>
      <c r="X4" s="1761" t="s">
        <v>1257</v>
      </c>
      <c r="Y4" s="1762"/>
    </row>
    <row r="5" spans="2:25" ht="13.5" customHeight="1">
      <c r="B5" s="1751"/>
      <c r="C5" s="1752"/>
      <c r="D5" s="1718"/>
      <c r="E5" s="1487"/>
      <c r="F5" s="1747"/>
      <c r="G5" s="1493" t="s">
        <v>1258</v>
      </c>
      <c r="H5" s="1756"/>
      <c r="I5" s="1743"/>
      <c r="J5" s="1757" t="s">
        <v>1259</v>
      </c>
      <c r="K5" s="1758"/>
      <c r="L5" s="1493">
        <v>2</v>
      </c>
      <c r="M5" s="1743"/>
      <c r="N5" s="1493">
        <v>3</v>
      </c>
      <c r="O5" s="1743"/>
      <c r="P5" s="1493">
        <v>4</v>
      </c>
      <c r="Q5" s="1763"/>
      <c r="R5" s="1493">
        <v>5</v>
      </c>
      <c r="S5" s="1763"/>
      <c r="T5" s="1493">
        <v>6</v>
      </c>
      <c r="U5" s="1763"/>
      <c r="V5" s="1759" t="s">
        <v>1260</v>
      </c>
      <c r="W5" s="1760"/>
      <c r="X5" s="1759" t="s">
        <v>1260</v>
      </c>
      <c r="Y5" s="1760"/>
    </row>
    <row r="6" spans="2:25" ht="12">
      <c r="B6" s="1753"/>
      <c r="C6" s="1754"/>
      <c r="D6" s="150" t="s">
        <v>1261</v>
      </c>
      <c r="E6" s="150" t="s">
        <v>1262</v>
      </c>
      <c r="F6" s="1748"/>
      <c r="G6" s="1287" t="s">
        <v>84</v>
      </c>
      <c r="H6" s="150" t="s">
        <v>1184</v>
      </c>
      <c r="I6" s="150" t="s">
        <v>1185</v>
      </c>
      <c r="J6" s="150" t="s">
        <v>1184</v>
      </c>
      <c r="K6" s="150" t="s">
        <v>1185</v>
      </c>
      <c r="L6" s="150" t="s">
        <v>1184</v>
      </c>
      <c r="M6" s="150" t="s">
        <v>1185</v>
      </c>
      <c r="N6" s="150" t="s">
        <v>1184</v>
      </c>
      <c r="O6" s="150" t="s">
        <v>1185</v>
      </c>
      <c r="P6" s="150" t="s">
        <v>1184</v>
      </c>
      <c r="Q6" s="150" t="s">
        <v>1185</v>
      </c>
      <c r="R6" s="150" t="s">
        <v>1184</v>
      </c>
      <c r="S6" s="150" t="s">
        <v>1185</v>
      </c>
      <c r="T6" s="150" t="s">
        <v>1184</v>
      </c>
      <c r="U6" s="150" t="s">
        <v>1185</v>
      </c>
      <c r="V6" s="150" t="s">
        <v>1184</v>
      </c>
      <c r="W6" s="150" t="s">
        <v>1185</v>
      </c>
      <c r="X6" s="150" t="s">
        <v>1184</v>
      </c>
      <c r="Y6" s="150" t="s">
        <v>1185</v>
      </c>
    </row>
    <row r="7" spans="2:25" ht="12" customHeight="1">
      <c r="B7" s="1745" t="s">
        <v>1263</v>
      </c>
      <c r="C7" s="1676"/>
      <c r="D7" s="313">
        <v>350</v>
      </c>
      <c r="E7" s="314">
        <v>47</v>
      </c>
      <c r="F7" s="314">
        <v>3602</v>
      </c>
      <c r="G7" s="314">
        <f>SUM(H7:I7)</f>
        <v>93880</v>
      </c>
      <c r="H7" s="314">
        <f>SUM(J7,L7,N7,P7,R7,T7)</f>
        <v>48018</v>
      </c>
      <c r="I7" s="314">
        <v>45862</v>
      </c>
      <c r="J7" s="314">
        <v>7514</v>
      </c>
      <c r="K7" s="314">
        <v>7157</v>
      </c>
      <c r="L7" s="314">
        <v>7953</v>
      </c>
      <c r="M7" s="314">
        <v>7526</v>
      </c>
      <c r="N7" s="314">
        <v>7970</v>
      </c>
      <c r="O7" s="314">
        <v>7556</v>
      </c>
      <c r="P7" s="314">
        <v>7984</v>
      </c>
      <c r="Q7" s="314">
        <v>7696</v>
      </c>
      <c r="R7" s="314">
        <v>8253</v>
      </c>
      <c r="S7" s="314">
        <v>7724</v>
      </c>
      <c r="T7" s="314">
        <v>8344</v>
      </c>
      <c r="U7" s="314">
        <v>8213</v>
      </c>
      <c r="V7" s="314">
        <v>2196</v>
      </c>
      <c r="W7" s="314">
        <v>3129</v>
      </c>
      <c r="X7" s="314">
        <v>409</v>
      </c>
      <c r="Y7" s="315">
        <v>807</v>
      </c>
    </row>
    <row r="8" spans="2:25" s="188" customFormat="1" ht="12" customHeight="1">
      <c r="B8" s="1550">
        <v>5</v>
      </c>
      <c r="C8" s="1724"/>
      <c r="D8" s="318">
        <f>SUM(D13:D16)</f>
        <v>350</v>
      </c>
      <c r="E8" s="319">
        <f>SUM(E13:E16)</f>
        <v>45</v>
      </c>
      <c r="F8" s="319">
        <f>SUM(F13:F16)</f>
        <v>3562</v>
      </c>
      <c r="G8" s="319">
        <f>SUM(H8:I8)</f>
        <v>92170</v>
      </c>
      <c r="H8" s="319">
        <f aca="true" t="shared" si="0" ref="H8:Y8">SUM(H13:H16)</f>
        <v>47330</v>
      </c>
      <c r="I8" s="319">
        <f t="shared" si="0"/>
        <v>44840</v>
      </c>
      <c r="J8" s="319">
        <f t="shared" si="0"/>
        <v>7552</v>
      </c>
      <c r="K8" s="319">
        <f t="shared" si="0"/>
        <v>7076</v>
      </c>
      <c r="L8" s="319">
        <f t="shared" si="0"/>
        <v>7533</v>
      </c>
      <c r="M8" s="319">
        <f t="shared" si="0"/>
        <v>7186</v>
      </c>
      <c r="N8" s="319">
        <f t="shared" si="0"/>
        <v>7988</v>
      </c>
      <c r="O8" s="319">
        <f t="shared" si="0"/>
        <v>7566</v>
      </c>
      <c r="P8" s="319">
        <f t="shared" si="0"/>
        <v>7975</v>
      </c>
      <c r="Q8" s="319">
        <f t="shared" si="0"/>
        <v>7551</v>
      </c>
      <c r="R8" s="319">
        <f t="shared" si="0"/>
        <v>8011</v>
      </c>
      <c r="S8" s="319">
        <f t="shared" si="0"/>
        <v>7712</v>
      </c>
      <c r="T8" s="319">
        <f t="shared" si="0"/>
        <v>8271</v>
      </c>
      <c r="U8" s="319">
        <f t="shared" si="0"/>
        <v>7749</v>
      </c>
      <c r="V8" s="319">
        <f t="shared" si="0"/>
        <v>2175</v>
      </c>
      <c r="W8" s="319">
        <f t="shared" si="0"/>
        <v>3155</v>
      </c>
      <c r="X8" s="319">
        <f t="shared" si="0"/>
        <v>410</v>
      </c>
      <c r="Y8" s="320">
        <f t="shared" si="0"/>
        <v>829</v>
      </c>
    </row>
    <row r="9" spans="2:25" s="188" customFormat="1" ht="12" customHeight="1">
      <c r="B9" s="108"/>
      <c r="C9" s="125"/>
      <c r="D9" s="318"/>
      <c r="E9" s="319"/>
      <c r="F9" s="319"/>
      <c r="G9" s="319"/>
      <c r="H9" s="319"/>
      <c r="I9" s="319"/>
      <c r="J9" s="319"/>
      <c r="K9" s="319"/>
      <c r="L9" s="319"/>
      <c r="M9" s="319"/>
      <c r="N9" s="319"/>
      <c r="O9" s="319"/>
      <c r="P9" s="319"/>
      <c r="Q9" s="319"/>
      <c r="R9" s="319"/>
      <c r="S9" s="319"/>
      <c r="T9" s="319"/>
      <c r="U9" s="319"/>
      <c r="V9" s="319"/>
      <c r="W9" s="319"/>
      <c r="X9" s="319"/>
      <c r="Y9" s="320"/>
    </row>
    <row r="10" spans="2:25" s="188" customFormat="1" ht="12" customHeight="1">
      <c r="B10" s="1550" t="s">
        <v>851</v>
      </c>
      <c r="C10" s="1744"/>
      <c r="D10" s="318">
        <f aca="true" t="shared" si="1" ref="D10:Y10">SUM(D19:D31)</f>
        <v>187</v>
      </c>
      <c r="E10" s="319">
        <f t="shared" si="1"/>
        <v>20</v>
      </c>
      <c r="F10" s="319">
        <f t="shared" si="1"/>
        <v>2278</v>
      </c>
      <c r="G10" s="319">
        <f t="shared" si="1"/>
        <v>65016</v>
      </c>
      <c r="H10" s="319">
        <f t="shared" si="1"/>
        <v>33414</v>
      </c>
      <c r="I10" s="319">
        <f t="shared" si="1"/>
        <v>31602</v>
      </c>
      <c r="J10" s="319">
        <f t="shared" si="1"/>
        <v>5346</v>
      </c>
      <c r="K10" s="319">
        <f t="shared" si="1"/>
        <v>4996</v>
      </c>
      <c r="L10" s="319">
        <f t="shared" si="1"/>
        <v>5300</v>
      </c>
      <c r="M10" s="319">
        <f t="shared" si="1"/>
        <v>5051</v>
      </c>
      <c r="N10" s="319">
        <f t="shared" si="1"/>
        <v>5670</v>
      </c>
      <c r="O10" s="319">
        <f t="shared" si="1"/>
        <v>5395</v>
      </c>
      <c r="P10" s="319">
        <f t="shared" si="1"/>
        <v>5622</v>
      </c>
      <c r="Q10" s="319">
        <f t="shared" si="1"/>
        <v>5278</v>
      </c>
      <c r="R10" s="319">
        <f t="shared" si="1"/>
        <v>5692</v>
      </c>
      <c r="S10" s="319">
        <f t="shared" si="1"/>
        <v>5387</v>
      </c>
      <c r="T10" s="319">
        <f t="shared" si="1"/>
        <v>5784</v>
      </c>
      <c r="U10" s="319">
        <f t="shared" si="1"/>
        <v>5495</v>
      </c>
      <c r="V10" s="319">
        <f t="shared" si="1"/>
        <v>1287</v>
      </c>
      <c r="W10" s="319">
        <f t="shared" si="1"/>
        <v>2026</v>
      </c>
      <c r="X10" s="319">
        <f t="shared" si="1"/>
        <v>266</v>
      </c>
      <c r="Y10" s="320">
        <f t="shared" si="1"/>
        <v>420</v>
      </c>
    </row>
    <row r="11" spans="2:25" s="188" customFormat="1" ht="12" customHeight="1">
      <c r="B11" s="1550" t="s">
        <v>1874</v>
      </c>
      <c r="C11" s="1744"/>
      <c r="D11" s="318">
        <f aca="true" t="shared" si="2" ref="D11:Y11">SUM(D32:D62)</f>
        <v>163</v>
      </c>
      <c r="E11" s="319">
        <f t="shared" si="2"/>
        <v>25</v>
      </c>
      <c r="F11" s="319">
        <f t="shared" si="2"/>
        <v>1284</v>
      </c>
      <c r="G11" s="319">
        <f t="shared" si="2"/>
        <v>27154</v>
      </c>
      <c r="H11" s="319">
        <f t="shared" si="2"/>
        <v>13916</v>
      </c>
      <c r="I11" s="319">
        <f t="shared" si="2"/>
        <v>13238</v>
      </c>
      <c r="J11" s="319">
        <f t="shared" si="2"/>
        <v>2206</v>
      </c>
      <c r="K11" s="319">
        <f t="shared" si="2"/>
        <v>2080</v>
      </c>
      <c r="L11" s="319">
        <f t="shared" si="2"/>
        <v>2233</v>
      </c>
      <c r="M11" s="319">
        <f t="shared" si="2"/>
        <v>2135</v>
      </c>
      <c r="N11" s="319">
        <f t="shared" si="2"/>
        <v>2318</v>
      </c>
      <c r="O11" s="319">
        <f t="shared" si="2"/>
        <v>2171</v>
      </c>
      <c r="P11" s="319">
        <f t="shared" si="2"/>
        <v>2353</v>
      </c>
      <c r="Q11" s="319">
        <f t="shared" si="2"/>
        <v>2273</v>
      </c>
      <c r="R11" s="319">
        <f t="shared" si="2"/>
        <v>2319</v>
      </c>
      <c r="S11" s="319">
        <f t="shared" si="2"/>
        <v>2325</v>
      </c>
      <c r="T11" s="319">
        <f t="shared" si="2"/>
        <v>2487</v>
      </c>
      <c r="U11" s="319">
        <f t="shared" si="2"/>
        <v>2254</v>
      </c>
      <c r="V11" s="319">
        <f t="shared" si="2"/>
        <v>888</v>
      </c>
      <c r="W11" s="319">
        <f t="shared" si="2"/>
        <v>1129</v>
      </c>
      <c r="X11" s="319">
        <f t="shared" si="2"/>
        <v>144</v>
      </c>
      <c r="Y11" s="320">
        <f t="shared" si="2"/>
        <v>409</v>
      </c>
    </row>
    <row r="12" spans="2:25" s="467" customFormat="1" ht="12" customHeight="1">
      <c r="B12" s="104"/>
      <c r="C12" s="724"/>
      <c r="D12" s="325"/>
      <c r="E12" s="326"/>
      <c r="F12" s="326"/>
      <c r="G12" s="326"/>
      <c r="H12" s="326"/>
      <c r="I12" s="326"/>
      <c r="J12" s="326"/>
      <c r="K12" s="326"/>
      <c r="L12" s="326"/>
      <c r="M12" s="326"/>
      <c r="N12" s="326"/>
      <c r="O12" s="326"/>
      <c r="P12" s="326"/>
      <c r="Q12" s="326"/>
      <c r="R12" s="326"/>
      <c r="S12" s="326"/>
      <c r="T12" s="326"/>
      <c r="U12" s="326"/>
      <c r="V12" s="326"/>
      <c r="W12" s="326"/>
      <c r="X12" s="326"/>
      <c r="Y12" s="1288"/>
    </row>
    <row r="13" spans="2:25" s="188" customFormat="1" ht="12" customHeight="1">
      <c r="B13" s="1550" t="s">
        <v>769</v>
      </c>
      <c r="C13" s="1742"/>
      <c r="D13" s="318">
        <f>SUM(D19,D24:D26,D28,D29,D30,D32:D38)</f>
        <v>142</v>
      </c>
      <c r="E13" s="319">
        <f>SUM(E19,E24:E26,E28,E29,E30,E32:E38)</f>
        <v>14</v>
      </c>
      <c r="F13" s="319">
        <f>SUM(F19,F24:F26,F28,F29,F30,F32:F38)</f>
        <v>1570</v>
      </c>
      <c r="G13" s="319">
        <f>SUM(H13:I13)</f>
        <v>42120</v>
      </c>
      <c r="H13" s="319">
        <f aca="true" t="shared" si="3" ref="H13:O13">SUM(H19,H24:H26,H28,H29,H30,H32:H38)</f>
        <v>21706</v>
      </c>
      <c r="I13" s="319">
        <f t="shared" si="3"/>
        <v>20414</v>
      </c>
      <c r="J13" s="319">
        <f t="shared" si="3"/>
        <v>3466</v>
      </c>
      <c r="K13" s="319">
        <f t="shared" si="3"/>
        <v>3156</v>
      </c>
      <c r="L13" s="319">
        <f t="shared" si="3"/>
        <v>3464</v>
      </c>
      <c r="M13" s="319">
        <f t="shared" si="3"/>
        <v>3273</v>
      </c>
      <c r="N13" s="319">
        <f t="shared" si="3"/>
        <v>3721</v>
      </c>
      <c r="O13" s="319">
        <f t="shared" si="3"/>
        <v>3501</v>
      </c>
      <c r="P13" s="319">
        <f aca="true" t="shared" si="4" ref="P13:Y13">SUM(P19,P24:P26,P28:P30,P32:P38)</f>
        <v>3646</v>
      </c>
      <c r="Q13" s="319">
        <f t="shared" si="4"/>
        <v>3469</v>
      </c>
      <c r="R13" s="319">
        <f t="shared" si="4"/>
        <v>3665</v>
      </c>
      <c r="S13" s="319">
        <f t="shared" si="4"/>
        <v>3489</v>
      </c>
      <c r="T13" s="319">
        <f t="shared" si="4"/>
        <v>3744</v>
      </c>
      <c r="U13" s="319">
        <f t="shared" si="4"/>
        <v>3526</v>
      </c>
      <c r="V13" s="319">
        <f t="shared" si="4"/>
        <v>894</v>
      </c>
      <c r="W13" s="319">
        <f t="shared" si="4"/>
        <v>1429</v>
      </c>
      <c r="X13" s="319">
        <f t="shared" si="4"/>
        <v>182</v>
      </c>
      <c r="Y13" s="320">
        <f t="shared" si="4"/>
        <v>277</v>
      </c>
    </row>
    <row r="14" spans="2:25" s="188" customFormat="1" ht="12" customHeight="1">
      <c r="B14" s="1550" t="s">
        <v>770</v>
      </c>
      <c r="C14" s="1742"/>
      <c r="D14" s="318">
        <f>SUM(D23,D39:D45)</f>
        <v>48</v>
      </c>
      <c r="E14" s="319">
        <f>SUM(E23,E39:E45)</f>
        <v>14</v>
      </c>
      <c r="F14" s="319">
        <f>SUM(F23,F39:F45)</f>
        <v>385</v>
      </c>
      <c r="G14" s="319">
        <f>SUM(H14:I14)</f>
        <v>7760</v>
      </c>
      <c r="H14" s="319">
        <f aca="true" t="shared" si="5" ref="H14:Y14">SUM(H23,H39:H45)</f>
        <v>4008</v>
      </c>
      <c r="I14" s="319">
        <f t="shared" si="5"/>
        <v>3752</v>
      </c>
      <c r="J14" s="319">
        <f t="shared" si="5"/>
        <v>621</v>
      </c>
      <c r="K14" s="319">
        <f t="shared" si="5"/>
        <v>660</v>
      </c>
      <c r="L14" s="319">
        <f t="shared" si="5"/>
        <v>620</v>
      </c>
      <c r="M14" s="319">
        <f t="shared" si="5"/>
        <v>618</v>
      </c>
      <c r="N14" s="319">
        <f t="shared" si="5"/>
        <v>655</v>
      </c>
      <c r="O14" s="319">
        <f t="shared" si="5"/>
        <v>599</v>
      </c>
      <c r="P14" s="319">
        <f t="shared" si="5"/>
        <v>672</v>
      </c>
      <c r="Q14" s="319">
        <f t="shared" si="5"/>
        <v>614</v>
      </c>
      <c r="R14" s="319">
        <f t="shared" si="5"/>
        <v>679</v>
      </c>
      <c r="S14" s="319">
        <f t="shared" si="5"/>
        <v>640</v>
      </c>
      <c r="T14" s="319">
        <f t="shared" si="5"/>
        <v>761</v>
      </c>
      <c r="U14" s="319">
        <f t="shared" si="5"/>
        <v>621</v>
      </c>
      <c r="V14" s="319">
        <f t="shared" si="5"/>
        <v>259</v>
      </c>
      <c r="W14" s="319">
        <f t="shared" si="5"/>
        <v>332</v>
      </c>
      <c r="X14" s="319">
        <f t="shared" si="5"/>
        <v>54</v>
      </c>
      <c r="Y14" s="320">
        <f t="shared" si="5"/>
        <v>124</v>
      </c>
    </row>
    <row r="15" spans="2:25" s="188" customFormat="1" ht="12" customHeight="1">
      <c r="B15" s="1550" t="s">
        <v>771</v>
      </c>
      <c r="C15" s="1742"/>
      <c r="D15" s="318">
        <f>SUM(D20,D27,D31,D46:D50)</f>
        <v>69</v>
      </c>
      <c r="E15" s="319">
        <f>SUM(E20,E27,E31,E46:E50)</f>
        <v>14</v>
      </c>
      <c r="F15" s="319">
        <f>SUM(F20,F27,F31,F46:F50)</f>
        <v>730</v>
      </c>
      <c r="G15" s="319">
        <f>SUM(H15:I15)</f>
        <v>18556</v>
      </c>
      <c r="H15" s="319">
        <f aca="true" t="shared" si="6" ref="H15:Y15">SUM(H20,H27,H31,H46:H50)</f>
        <v>9481</v>
      </c>
      <c r="I15" s="319">
        <f t="shared" si="6"/>
        <v>9075</v>
      </c>
      <c r="J15" s="319">
        <f t="shared" si="6"/>
        <v>1501</v>
      </c>
      <c r="K15" s="319">
        <f t="shared" si="6"/>
        <v>1461</v>
      </c>
      <c r="L15" s="319">
        <f t="shared" si="6"/>
        <v>1519</v>
      </c>
      <c r="M15" s="319">
        <f t="shared" si="6"/>
        <v>1405</v>
      </c>
      <c r="N15" s="319">
        <f t="shared" si="6"/>
        <v>1601</v>
      </c>
      <c r="O15" s="319">
        <f t="shared" si="6"/>
        <v>1583</v>
      </c>
      <c r="P15" s="319">
        <f t="shared" si="6"/>
        <v>1609</v>
      </c>
      <c r="Q15" s="319">
        <f t="shared" si="6"/>
        <v>1472</v>
      </c>
      <c r="R15" s="319">
        <f t="shared" si="6"/>
        <v>1624</v>
      </c>
      <c r="S15" s="319">
        <f t="shared" si="6"/>
        <v>1603</v>
      </c>
      <c r="T15" s="319">
        <f t="shared" si="6"/>
        <v>1627</v>
      </c>
      <c r="U15" s="319">
        <f t="shared" si="6"/>
        <v>1551</v>
      </c>
      <c r="V15" s="319">
        <f t="shared" si="6"/>
        <v>462</v>
      </c>
      <c r="W15" s="319">
        <f t="shared" si="6"/>
        <v>630</v>
      </c>
      <c r="X15" s="319">
        <f t="shared" si="6"/>
        <v>54</v>
      </c>
      <c r="Y15" s="320">
        <f t="shared" si="6"/>
        <v>213</v>
      </c>
    </row>
    <row r="16" spans="2:25" s="188" customFormat="1" ht="12" customHeight="1">
      <c r="B16" s="1550" t="s">
        <v>772</v>
      </c>
      <c r="C16" s="1742"/>
      <c r="D16" s="318">
        <f>SUM(D21:D22,D51:D62)</f>
        <v>91</v>
      </c>
      <c r="E16" s="319">
        <f>SUM(E21:E22,E51:E62)</f>
        <v>3</v>
      </c>
      <c r="F16" s="319">
        <f>SUM(F21:F22,F51:F62)</f>
        <v>877</v>
      </c>
      <c r="G16" s="319">
        <f>SUM(H16:I16)</f>
        <v>23734</v>
      </c>
      <c r="H16" s="319">
        <f aca="true" t="shared" si="7" ref="H16:Y16">SUM(H21:H22,H51:H62)</f>
        <v>12135</v>
      </c>
      <c r="I16" s="319">
        <f t="shared" si="7"/>
        <v>11599</v>
      </c>
      <c r="J16" s="319">
        <f t="shared" si="7"/>
        <v>1964</v>
      </c>
      <c r="K16" s="319">
        <f t="shared" si="7"/>
        <v>1799</v>
      </c>
      <c r="L16" s="319">
        <f t="shared" si="7"/>
        <v>1930</v>
      </c>
      <c r="M16" s="319">
        <f t="shared" si="7"/>
        <v>1890</v>
      </c>
      <c r="N16" s="319">
        <f t="shared" si="7"/>
        <v>2011</v>
      </c>
      <c r="O16" s="319">
        <f t="shared" si="7"/>
        <v>1883</v>
      </c>
      <c r="P16" s="319">
        <f t="shared" si="7"/>
        <v>2048</v>
      </c>
      <c r="Q16" s="319">
        <f t="shared" si="7"/>
        <v>1996</v>
      </c>
      <c r="R16" s="319">
        <f t="shared" si="7"/>
        <v>2043</v>
      </c>
      <c r="S16" s="319">
        <f t="shared" si="7"/>
        <v>1980</v>
      </c>
      <c r="T16" s="319">
        <f t="shared" si="7"/>
        <v>2139</v>
      </c>
      <c r="U16" s="319">
        <f t="shared" si="7"/>
        <v>2051</v>
      </c>
      <c r="V16" s="319">
        <f t="shared" si="7"/>
        <v>560</v>
      </c>
      <c r="W16" s="319">
        <f t="shared" si="7"/>
        <v>764</v>
      </c>
      <c r="X16" s="319">
        <f t="shared" si="7"/>
        <v>120</v>
      </c>
      <c r="Y16" s="320">
        <f t="shared" si="7"/>
        <v>215</v>
      </c>
    </row>
    <row r="17" spans="2:25" ht="9.75" customHeight="1">
      <c r="B17" s="104"/>
      <c r="C17" s="125"/>
      <c r="D17" s="132"/>
      <c r="E17" s="1078"/>
      <c r="F17" s="1078"/>
      <c r="G17" s="1078"/>
      <c r="H17" s="326"/>
      <c r="I17" s="326"/>
      <c r="J17" s="326"/>
      <c r="K17" s="326"/>
      <c r="L17" s="326"/>
      <c r="M17" s="326"/>
      <c r="N17" s="326"/>
      <c r="O17" s="326"/>
      <c r="P17" s="326"/>
      <c r="Q17" s="326"/>
      <c r="R17" s="326"/>
      <c r="S17" s="326"/>
      <c r="T17" s="326"/>
      <c r="U17" s="326"/>
      <c r="V17" s="326"/>
      <c r="W17" s="326"/>
      <c r="X17" s="326"/>
      <c r="Y17" s="1288"/>
    </row>
    <row r="18" spans="2:25" ht="9.75" customHeight="1">
      <c r="B18" s="1289"/>
      <c r="C18" s="724"/>
      <c r="D18" s="132"/>
      <c r="E18" s="1078"/>
      <c r="F18" s="1078"/>
      <c r="G18" s="1078"/>
      <c r="H18" s="326"/>
      <c r="I18" s="326"/>
      <c r="J18" s="326"/>
      <c r="K18" s="326"/>
      <c r="L18" s="326"/>
      <c r="M18" s="326"/>
      <c r="N18" s="326"/>
      <c r="O18" s="326"/>
      <c r="P18" s="327"/>
      <c r="Q18" s="327"/>
      <c r="R18" s="327"/>
      <c r="S18" s="327"/>
      <c r="T18" s="327"/>
      <c r="U18" s="327"/>
      <c r="V18" s="327"/>
      <c r="W18" s="327"/>
      <c r="X18" s="327"/>
      <c r="Y18" s="328"/>
    </row>
    <row r="19" spans="2:25" ht="12" customHeight="1">
      <c r="B19" s="96"/>
      <c r="C19" s="131" t="s">
        <v>773</v>
      </c>
      <c r="D19" s="1290">
        <v>37</v>
      </c>
      <c r="E19" s="133">
        <v>1</v>
      </c>
      <c r="F19" s="133">
        <v>574</v>
      </c>
      <c r="G19" s="1078">
        <f aca="true" t="shared" si="8" ref="G19:G62">SUM(H19:I19)</f>
        <v>17876</v>
      </c>
      <c r="H19" s="1078">
        <f aca="true" t="shared" si="9" ref="H19:H62">SUM(J19,L19,N19,P19,R19,T19)</f>
        <v>9263</v>
      </c>
      <c r="I19" s="1078">
        <f aca="true" t="shared" si="10" ref="I19:I62">SUM(K19,M19,O19,Q19,S19,U19)</f>
        <v>8613</v>
      </c>
      <c r="J19" s="133">
        <v>1478</v>
      </c>
      <c r="K19" s="133">
        <v>1294</v>
      </c>
      <c r="L19" s="1078">
        <v>1491</v>
      </c>
      <c r="M19" s="133">
        <v>1383</v>
      </c>
      <c r="N19" s="133">
        <v>1565</v>
      </c>
      <c r="O19" s="133">
        <v>1476</v>
      </c>
      <c r="P19" s="133">
        <v>1577</v>
      </c>
      <c r="Q19" s="133">
        <v>1485</v>
      </c>
      <c r="R19" s="133">
        <v>1562</v>
      </c>
      <c r="S19" s="133">
        <v>1444</v>
      </c>
      <c r="T19" s="133">
        <v>1590</v>
      </c>
      <c r="U19" s="133">
        <v>1531</v>
      </c>
      <c r="V19" s="133">
        <v>293</v>
      </c>
      <c r="W19" s="133">
        <v>526</v>
      </c>
      <c r="X19" s="133">
        <v>78</v>
      </c>
      <c r="Y19" s="134">
        <v>38</v>
      </c>
    </row>
    <row r="20" spans="2:25" ht="12" customHeight="1">
      <c r="B20" s="96"/>
      <c r="C20" s="131" t="s">
        <v>774</v>
      </c>
      <c r="D20" s="1290">
        <v>19</v>
      </c>
      <c r="E20" s="133">
        <v>10</v>
      </c>
      <c r="F20" s="133">
        <v>245</v>
      </c>
      <c r="G20" s="1078">
        <f t="shared" si="8"/>
        <v>6672</v>
      </c>
      <c r="H20" s="1078">
        <f t="shared" si="9"/>
        <v>3388</v>
      </c>
      <c r="I20" s="1078">
        <f t="shared" si="10"/>
        <v>3284</v>
      </c>
      <c r="J20" s="133">
        <v>545</v>
      </c>
      <c r="K20" s="133">
        <v>532</v>
      </c>
      <c r="L20" s="133">
        <v>555</v>
      </c>
      <c r="M20" s="133">
        <v>527</v>
      </c>
      <c r="N20" s="133">
        <v>580</v>
      </c>
      <c r="O20" s="133">
        <v>576</v>
      </c>
      <c r="P20" s="133">
        <v>574</v>
      </c>
      <c r="Q20" s="133">
        <v>525</v>
      </c>
      <c r="R20" s="133">
        <v>585</v>
      </c>
      <c r="S20" s="133">
        <v>592</v>
      </c>
      <c r="T20" s="133">
        <v>549</v>
      </c>
      <c r="U20" s="133">
        <v>532</v>
      </c>
      <c r="V20" s="133">
        <v>138</v>
      </c>
      <c r="W20" s="133">
        <v>218</v>
      </c>
      <c r="X20" s="133">
        <v>8</v>
      </c>
      <c r="Y20" s="134">
        <v>69</v>
      </c>
    </row>
    <row r="21" spans="2:25" ht="12" customHeight="1">
      <c r="B21" s="96"/>
      <c r="C21" s="131" t="s">
        <v>775</v>
      </c>
      <c r="D21" s="1290">
        <v>21</v>
      </c>
      <c r="E21" s="133">
        <v>1</v>
      </c>
      <c r="F21" s="133">
        <v>248</v>
      </c>
      <c r="G21" s="1078">
        <f t="shared" si="8"/>
        <v>7276</v>
      </c>
      <c r="H21" s="1078">
        <f t="shared" si="9"/>
        <v>3701</v>
      </c>
      <c r="I21" s="1078">
        <f t="shared" si="10"/>
        <v>3575</v>
      </c>
      <c r="J21" s="133">
        <v>603</v>
      </c>
      <c r="K21" s="133">
        <v>542</v>
      </c>
      <c r="L21" s="133">
        <v>593</v>
      </c>
      <c r="M21" s="133">
        <v>575</v>
      </c>
      <c r="N21" s="133">
        <v>623</v>
      </c>
      <c r="O21" s="133">
        <v>581</v>
      </c>
      <c r="P21" s="133">
        <v>612</v>
      </c>
      <c r="Q21" s="133">
        <v>626</v>
      </c>
      <c r="R21" s="133">
        <v>623</v>
      </c>
      <c r="S21" s="133">
        <v>621</v>
      </c>
      <c r="T21" s="133">
        <v>647</v>
      </c>
      <c r="U21" s="133">
        <v>630</v>
      </c>
      <c r="V21" s="133">
        <v>146</v>
      </c>
      <c r="W21" s="133">
        <v>217</v>
      </c>
      <c r="X21" s="133">
        <v>33</v>
      </c>
      <c r="Y21" s="134">
        <v>30</v>
      </c>
    </row>
    <row r="22" spans="2:25" ht="12" customHeight="1">
      <c r="B22" s="96"/>
      <c r="C22" s="131" t="s">
        <v>776</v>
      </c>
      <c r="D22" s="1290">
        <v>23</v>
      </c>
      <c r="E22" s="382">
        <v>0</v>
      </c>
      <c r="F22" s="133">
        <v>244</v>
      </c>
      <c r="G22" s="1078">
        <f t="shared" si="8"/>
        <v>7237</v>
      </c>
      <c r="H22" s="1078">
        <f t="shared" si="9"/>
        <v>3696</v>
      </c>
      <c r="I22" s="1078">
        <f t="shared" si="10"/>
        <v>3541</v>
      </c>
      <c r="J22" s="133">
        <v>579</v>
      </c>
      <c r="K22" s="133">
        <v>564</v>
      </c>
      <c r="L22" s="133">
        <v>566</v>
      </c>
      <c r="M22" s="133">
        <v>559</v>
      </c>
      <c r="N22" s="133">
        <v>641</v>
      </c>
      <c r="O22" s="133">
        <v>601</v>
      </c>
      <c r="P22" s="133">
        <v>625</v>
      </c>
      <c r="Q22" s="133">
        <v>594</v>
      </c>
      <c r="R22" s="133">
        <v>635</v>
      </c>
      <c r="S22" s="133">
        <v>591</v>
      </c>
      <c r="T22" s="133">
        <v>650</v>
      </c>
      <c r="U22" s="133">
        <v>632</v>
      </c>
      <c r="V22" s="133">
        <v>149</v>
      </c>
      <c r="W22" s="133">
        <v>213</v>
      </c>
      <c r="X22" s="133">
        <v>42</v>
      </c>
      <c r="Y22" s="134">
        <v>51</v>
      </c>
    </row>
    <row r="23" spans="2:25" ht="12" customHeight="1">
      <c r="B23" s="96"/>
      <c r="C23" s="131" t="s">
        <v>777</v>
      </c>
      <c r="D23" s="1290">
        <v>11</v>
      </c>
      <c r="E23" s="133">
        <v>3</v>
      </c>
      <c r="F23" s="133">
        <v>125</v>
      </c>
      <c r="G23" s="1078">
        <f t="shared" si="8"/>
        <v>3254</v>
      </c>
      <c r="H23" s="1078">
        <f t="shared" si="9"/>
        <v>1676</v>
      </c>
      <c r="I23" s="1078">
        <f t="shared" si="10"/>
        <v>1578</v>
      </c>
      <c r="J23" s="133">
        <v>256</v>
      </c>
      <c r="K23" s="133">
        <v>276</v>
      </c>
      <c r="L23" s="133">
        <v>255</v>
      </c>
      <c r="M23" s="133">
        <v>272</v>
      </c>
      <c r="N23" s="133">
        <v>270</v>
      </c>
      <c r="O23" s="133">
        <v>258</v>
      </c>
      <c r="P23" s="133">
        <v>268</v>
      </c>
      <c r="Q23" s="133">
        <v>259</v>
      </c>
      <c r="R23" s="133">
        <v>317</v>
      </c>
      <c r="S23" s="133">
        <v>254</v>
      </c>
      <c r="T23" s="133">
        <v>310</v>
      </c>
      <c r="U23" s="133">
        <v>259</v>
      </c>
      <c r="V23" s="133">
        <v>75</v>
      </c>
      <c r="W23" s="133">
        <v>107</v>
      </c>
      <c r="X23" s="133">
        <v>21</v>
      </c>
      <c r="Y23" s="134">
        <v>33</v>
      </c>
    </row>
    <row r="24" spans="2:25" ht="12" customHeight="1">
      <c r="B24" s="96"/>
      <c r="C24" s="131" t="s">
        <v>778</v>
      </c>
      <c r="D24" s="1290">
        <v>11</v>
      </c>
      <c r="E24" s="382">
        <v>0</v>
      </c>
      <c r="F24" s="133">
        <v>120</v>
      </c>
      <c r="G24" s="1078">
        <f t="shared" si="8"/>
        <v>3269</v>
      </c>
      <c r="H24" s="1078">
        <f t="shared" si="9"/>
        <v>1661</v>
      </c>
      <c r="I24" s="1078">
        <f t="shared" si="10"/>
        <v>1608</v>
      </c>
      <c r="J24" s="133">
        <v>269</v>
      </c>
      <c r="K24" s="133">
        <v>269</v>
      </c>
      <c r="L24" s="133">
        <v>272</v>
      </c>
      <c r="M24" s="133">
        <v>240</v>
      </c>
      <c r="N24" s="133">
        <v>262</v>
      </c>
      <c r="O24" s="133">
        <v>272</v>
      </c>
      <c r="P24" s="133">
        <v>292</v>
      </c>
      <c r="Q24" s="133">
        <v>273</v>
      </c>
      <c r="R24" s="133">
        <v>280</v>
      </c>
      <c r="S24" s="133">
        <v>274</v>
      </c>
      <c r="T24" s="133">
        <v>286</v>
      </c>
      <c r="U24" s="133">
        <v>280</v>
      </c>
      <c r="V24" s="133">
        <v>66</v>
      </c>
      <c r="W24" s="133">
        <v>105</v>
      </c>
      <c r="X24" s="133">
        <v>12</v>
      </c>
      <c r="Y24" s="134">
        <v>44</v>
      </c>
    </row>
    <row r="25" spans="2:25" ht="12" customHeight="1">
      <c r="B25" s="96"/>
      <c r="C25" s="131" t="s">
        <v>779</v>
      </c>
      <c r="D25" s="1290">
        <v>10</v>
      </c>
      <c r="E25" s="133">
        <v>4</v>
      </c>
      <c r="F25" s="133">
        <v>101</v>
      </c>
      <c r="G25" s="1078">
        <f t="shared" si="8"/>
        <v>2526</v>
      </c>
      <c r="H25" s="1078">
        <f t="shared" si="9"/>
        <v>1247</v>
      </c>
      <c r="I25" s="1078">
        <f t="shared" si="10"/>
        <v>1279</v>
      </c>
      <c r="J25" s="133">
        <v>207</v>
      </c>
      <c r="K25" s="133">
        <v>220</v>
      </c>
      <c r="L25" s="133">
        <v>186</v>
      </c>
      <c r="M25" s="133">
        <v>191</v>
      </c>
      <c r="N25" s="133">
        <v>241</v>
      </c>
      <c r="O25" s="133">
        <v>204</v>
      </c>
      <c r="P25" s="133">
        <v>185</v>
      </c>
      <c r="Q25" s="133">
        <v>195</v>
      </c>
      <c r="R25" s="133">
        <v>210</v>
      </c>
      <c r="S25" s="133">
        <v>215</v>
      </c>
      <c r="T25" s="133">
        <v>218</v>
      </c>
      <c r="U25" s="133">
        <v>254</v>
      </c>
      <c r="V25" s="133">
        <v>57</v>
      </c>
      <c r="W25" s="133">
        <v>97</v>
      </c>
      <c r="X25" s="133">
        <v>14</v>
      </c>
      <c r="Y25" s="134">
        <v>25</v>
      </c>
    </row>
    <row r="26" spans="2:25" ht="12" customHeight="1">
      <c r="B26" s="96"/>
      <c r="C26" s="131" t="s">
        <v>780</v>
      </c>
      <c r="D26" s="1290">
        <v>9</v>
      </c>
      <c r="E26" s="382">
        <v>0</v>
      </c>
      <c r="F26" s="133">
        <v>89</v>
      </c>
      <c r="G26" s="1078">
        <f t="shared" si="8"/>
        <v>2278</v>
      </c>
      <c r="H26" s="1078">
        <f t="shared" si="9"/>
        <v>1211</v>
      </c>
      <c r="I26" s="1078">
        <f t="shared" si="10"/>
        <v>1067</v>
      </c>
      <c r="J26" s="133">
        <v>184</v>
      </c>
      <c r="K26" s="133">
        <v>179</v>
      </c>
      <c r="L26" s="133">
        <v>209</v>
      </c>
      <c r="M26" s="133">
        <v>178</v>
      </c>
      <c r="N26" s="133">
        <v>207</v>
      </c>
      <c r="O26" s="133">
        <v>172</v>
      </c>
      <c r="P26" s="133">
        <v>181</v>
      </c>
      <c r="Q26" s="133">
        <v>173</v>
      </c>
      <c r="R26" s="133">
        <v>227</v>
      </c>
      <c r="S26" s="133">
        <v>171</v>
      </c>
      <c r="T26" s="133">
        <v>203</v>
      </c>
      <c r="U26" s="133">
        <v>194</v>
      </c>
      <c r="V26" s="133">
        <v>52</v>
      </c>
      <c r="W26" s="133">
        <v>80</v>
      </c>
      <c r="X26" s="133">
        <v>6</v>
      </c>
      <c r="Y26" s="134">
        <v>24</v>
      </c>
    </row>
    <row r="27" spans="2:25" ht="12" customHeight="1">
      <c r="B27" s="96"/>
      <c r="C27" s="131" t="s">
        <v>781</v>
      </c>
      <c r="D27" s="1290">
        <v>6</v>
      </c>
      <c r="E27" s="382">
        <v>0</v>
      </c>
      <c r="F27" s="133">
        <v>86</v>
      </c>
      <c r="G27" s="1078">
        <f t="shared" si="8"/>
        <v>2395</v>
      </c>
      <c r="H27" s="1078">
        <f t="shared" si="9"/>
        <v>1249</v>
      </c>
      <c r="I27" s="1078">
        <f t="shared" si="10"/>
        <v>1146</v>
      </c>
      <c r="J27" s="133">
        <v>203</v>
      </c>
      <c r="K27" s="133">
        <v>193</v>
      </c>
      <c r="L27" s="133">
        <v>195</v>
      </c>
      <c r="M27" s="133">
        <v>167</v>
      </c>
      <c r="N27" s="133">
        <v>207</v>
      </c>
      <c r="O27" s="133">
        <v>206</v>
      </c>
      <c r="P27" s="133">
        <v>208</v>
      </c>
      <c r="Q27" s="133">
        <v>179</v>
      </c>
      <c r="R27" s="133">
        <v>216</v>
      </c>
      <c r="S27" s="133">
        <v>204</v>
      </c>
      <c r="T27" s="133">
        <v>220</v>
      </c>
      <c r="U27" s="133">
        <v>197</v>
      </c>
      <c r="V27" s="133">
        <v>49</v>
      </c>
      <c r="W27" s="133">
        <v>75</v>
      </c>
      <c r="X27" s="133">
        <v>8</v>
      </c>
      <c r="Y27" s="134">
        <v>12</v>
      </c>
    </row>
    <row r="28" spans="2:25" ht="12" customHeight="1">
      <c r="B28" s="96"/>
      <c r="C28" s="131" t="s">
        <v>782</v>
      </c>
      <c r="D28" s="1290">
        <v>13</v>
      </c>
      <c r="E28" s="382">
        <v>0</v>
      </c>
      <c r="F28" s="133">
        <v>158</v>
      </c>
      <c r="G28" s="1078">
        <f t="shared" si="8"/>
        <v>4439</v>
      </c>
      <c r="H28" s="1078">
        <f t="shared" si="9"/>
        <v>2304</v>
      </c>
      <c r="I28" s="1078">
        <f t="shared" si="10"/>
        <v>2135</v>
      </c>
      <c r="J28" s="133">
        <v>385</v>
      </c>
      <c r="K28" s="133">
        <v>345</v>
      </c>
      <c r="L28" s="133">
        <v>347</v>
      </c>
      <c r="M28" s="133">
        <v>341</v>
      </c>
      <c r="N28" s="133">
        <v>411</v>
      </c>
      <c r="O28" s="133">
        <v>394</v>
      </c>
      <c r="P28" s="133">
        <v>379</v>
      </c>
      <c r="Q28" s="133">
        <v>365</v>
      </c>
      <c r="R28" s="133">
        <v>377</v>
      </c>
      <c r="S28" s="133">
        <v>353</v>
      </c>
      <c r="T28" s="133">
        <v>405</v>
      </c>
      <c r="U28" s="133">
        <v>337</v>
      </c>
      <c r="V28" s="133">
        <v>82</v>
      </c>
      <c r="W28" s="133">
        <v>147</v>
      </c>
      <c r="X28" s="133">
        <v>22</v>
      </c>
      <c r="Y28" s="134">
        <v>14</v>
      </c>
    </row>
    <row r="29" spans="2:25" ht="12" customHeight="1">
      <c r="B29" s="96"/>
      <c r="C29" s="131" t="s">
        <v>783</v>
      </c>
      <c r="D29" s="1290">
        <v>7</v>
      </c>
      <c r="E29" s="382">
        <v>0</v>
      </c>
      <c r="F29" s="133">
        <v>112</v>
      </c>
      <c r="G29" s="1078">
        <f t="shared" si="8"/>
        <v>3212</v>
      </c>
      <c r="H29" s="1078">
        <f t="shared" si="9"/>
        <v>1664</v>
      </c>
      <c r="I29" s="1078">
        <f t="shared" si="10"/>
        <v>1548</v>
      </c>
      <c r="J29" s="133">
        <v>252</v>
      </c>
      <c r="K29" s="133">
        <v>234</v>
      </c>
      <c r="L29" s="133">
        <v>272</v>
      </c>
      <c r="M29" s="133">
        <v>241</v>
      </c>
      <c r="N29" s="133">
        <v>287</v>
      </c>
      <c r="O29" s="133">
        <v>271</v>
      </c>
      <c r="P29" s="133">
        <v>298</v>
      </c>
      <c r="Q29" s="133">
        <v>264</v>
      </c>
      <c r="R29" s="133">
        <v>259</v>
      </c>
      <c r="S29" s="133">
        <v>286</v>
      </c>
      <c r="T29" s="133">
        <v>296</v>
      </c>
      <c r="U29" s="133">
        <v>252</v>
      </c>
      <c r="V29" s="133">
        <v>58</v>
      </c>
      <c r="W29" s="133">
        <v>94</v>
      </c>
      <c r="X29" s="133">
        <v>10</v>
      </c>
      <c r="Y29" s="134">
        <v>15</v>
      </c>
    </row>
    <row r="30" spans="2:25" ht="12" customHeight="1">
      <c r="B30" s="96"/>
      <c r="C30" s="131" t="s">
        <v>784</v>
      </c>
      <c r="D30" s="1290">
        <v>12</v>
      </c>
      <c r="E30" s="382">
        <v>0</v>
      </c>
      <c r="F30" s="133">
        <v>81</v>
      </c>
      <c r="G30" s="1078">
        <f t="shared" si="8"/>
        <v>1808</v>
      </c>
      <c r="H30" s="1078">
        <f t="shared" si="9"/>
        <v>930</v>
      </c>
      <c r="I30" s="1078">
        <f t="shared" si="10"/>
        <v>878</v>
      </c>
      <c r="J30" s="133">
        <v>144</v>
      </c>
      <c r="K30" s="133">
        <v>138</v>
      </c>
      <c r="L30" s="133">
        <v>144</v>
      </c>
      <c r="M30" s="133">
        <v>159</v>
      </c>
      <c r="N30" s="133">
        <v>153</v>
      </c>
      <c r="O30" s="133">
        <v>133</v>
      </c>
      <c r="P30" s="133">
        <v>166</v>
      </c>
      <c r="Q30" s="133">
        <v>140</v>
      </c>
      <c r="R30" s="133">
        <v>177</v>
      </c>
      <c r="S30" s="133">
        <v>159</v>
      </c>
      <c r="T30" s="133">
        <v>146</v>
      </c>
      <c r="U30" s="133">
        <v>149</v>
      </c>
      <c r="V30" s="133">
        <v>59</v>
      </c>
      <c r="W30" s="133">
        <v>73</v>
      </c>
      <c r="X30" s="133">
        <v>4</v>
      </c>
      <c r="Y30" s="134">
        <v>26</v>
      </c>
    </row>
    <row r="31" spans="2:25" ht="12" customHeight="1">
      <c r="B31" s="96"/>
      <c r="C31" s="131" t="s">
        <v>785</v>
      </c>
      <c r="D31" s="1290">
        <v>8</v>
      </c>
      <c r="E31" s="133">
        <v>1</v>
      </c>
      <c r="F31" s="133">
        <v>95</v>
      </c>
      <c r="G31" s="1078">
        <f t="shared" si="8"/>
        <v>2774</v>
      </c>
      <c r="H31" s="1078">
        <f t="shared" si="9"/>
        <v>1424</v>
      </c>
      <c r="I31" s="1078">
        <f t="shared" si="10"/>
        <v>1350</v>
      </c>
      <c r="J31" s="133">
        <v>241</v>
      </c>
      <c r="K31" s="133">
        <v>210</v>
      </c>
      <c r="L31" s="133">
        <v>215</v>
      </c>
      <c r="M31" s="133">
        <v>218</v>
      </c>
      <c r="N31" s="133">
        <v>223</v>
      </c>
      <c r="O31" s="133">
        <v>251</v>
      </c>
      <c r="P31" s="133">
        <v>257</v>
      </c>
      <c r="Q31" s="133">
        <v>200</v>
      </c>
      <c r="R31" s="133">
        <v>224</v>
      </c>
      <c r="S31" s="133">
        <v>223</v>
      </c>
      <c r="T31" s="133">
        <v>264</v>
      </c>
      <c r="U31" s="133">
        <v>248</v>
      </c>
      <c r="V31" s="133">
        <v>63</v>
      </c>
      <c r="W31" s="133">
        <v>74</v>
      </c>
      <c r="X31" s="133">
        <v>8</v>
      </c>
      <c r="Y31" s="134">
        <v>39</v>
      </c>
    </row>
    <row r="32" spans="2:25" ht="12" customHeight="1">
      <c r="B32" s="96"/>
      <c r="C32" s="131" t="s">
        <v>786</v>
      </c>
      <c r="D32" s="1290">
        <v>5</v>
      </c>
      <c r="E32" s="382">
        <v>0</v>
      </c>
      <c r="F32" s="133">
        <v>46</v>
      </c>
      <c r="G32" s="1078">
        <f t="shared" si="8"/>
        <v>1154</v>
      </c>
      <c r="H32" s="1078">
        <f t="shared" si="9"/>
        <v>585</v>
      </c>
      <c r="I32" s="1078">
        <f t="shared" si="10"/>
        <v>569</v>
      </c>
      <c r="J32" s="133">
        <v>89</v>
      </c>
      <c r="K32" s="133">
        <v>102</v>
      </c>
      <c r="L32" s="133">
        <v>86</v>
      </c>
      <c r="M32" s="133">
        <v>99</v>
      </c>
      <c r="N32" s="133">
        <v>113</v>
      </c>
      <c r="O32" s="133">
        <v>85</v>
      </c>
      <c r="P32" s="133">
        <v>95</v>
      </c>
      <c r="Q32" s="133">
        <v>92</v>
      </c>
      <c r="R32" s="133">
        <v>92</v>
      </c>
      <c r="S32" s="133">
        <v>97</v>
      </c>
      <c r="T32" s="133">
        <v>110</v>
      </c>
      <c r="U32" s="133">
        <v>94</v>
      </c>
      <c r="V32" s="133">
        <v>28</v>
      </c>
      <c r="W32" s="133">
        <v>43</v>
      </c>
      <c r="X32" s="133">
        <v>6</v>
      </c>
      <c r="Y32" s="134">
        <v>4</v>
      </c>
    </row>
    <row r="33" spans="2:25" ht="12" customHeight="1">
      <c r="B33" s="96"/>
      <c r="C33" s="131" t="s">
        <v>787</v>
      </c>
      <c r="D33" s="1290">
        <v>2</v>
      </c>
      <c r="E33" s="382">
        <v>0</v>
      </c>
      <c r="F33" s="133">
        <v>30</v>
      </c>
      <c r="G33" s="1078">
        <f t="shared" si="8"/>
        <v>921</v>
      </c>
      <c r="H33" s="1078">
        <f t="shared" si="9"/>
        <v>464</v>
      </c>
      <c r="I33" s="1078">
        <f t="shared" si="10"/>
        <v>457</v>
      </c>
      <c r="J33" s="133">
        <v>56</v>
      </c>
      <c r="K33" s="133">
        <v>68</v>
      </c>
      <c r="L33" s="133">
        <v>84</v>
      </c>
      <c r="M33" s="133">
        <v>63</v>
      </c>
      <c r="N33" s="133">
        <v>81</v>
      </c>
      <c r="O33" s="133">
        <v>86</v>
      </c>
      <c r="P33" s="133">
        <v>87</v>
      </c>
      <c r="Q33" s="133">
        <v>83</v>
      </c>
      <c r="R33" s="133">
        <v>78</v>
      </c>
      <c r="S33" s="133">
        <v>82</v>
      </c>
      <c r="T33" s="133">
        <v>78</v>
      </c>
      <c r="U33" s="133">
        <v>75</v>
      </c>
      <c r="V33" s="133">
        <v>16</v>
      </c>
      <c r="W33" s="133">
        <v>30</v>
      </c>
      <c r="X33" s="133">
        <v>3</v>
      </c>
      <c r="Y33" s="134">
        <v>2</v>
      </c>
    </row>
    <row r="34" spans="2:25" ht="12" customHeight="1">
      <c r="B34" s="96"/>
      <c r="C34" s="131" t="s">
        <v>788</v>
      </c>
      <c r="D34" s="1290">
        <v>6</v>
      </c>
      <c r="E34" s="382">
        <v>0</v>
      </c>
      <c r="F34" s="133">
        <v>69</v>
      </c>
      <c r="G34" s="1078">
        <f t="shared" si="8"/>
        <v>1747</v>
      </c>
      <c r="H34" s="1078">
        <f t="shared" si="9"/>
        <v>896</v>
      </c>
      <c r="I34" s="1078">
        <f t="shared" si="10"/>
        <v>851</v>
      </c>
      <c r="J34" s="133">
        <v>140</v>
      </c>
      <c r="K34" s="133">
        <v>116</v>
      </c>
      <c r="L34" s="133">
        <v>132</v>
      </c>
      <c r="M34" s="133">
        <v>141</v>
      </c>
      <c r="N34" s="133">
        <v>162</v>
      </c>
      <c r="O34" s="133">
        <v>153</v>
      </c>
      <c r="P34" s="133">
        <v>157</v>
      </c>
      <c r="Q34" s="133">
        <v>147</v>
      </c>
      <c r="R34" s="133">
        <v>150</v>
      </c>
      <c r="S34" s="133">
        <v>150</v>
      </c>
      <c r="T34" s="133">
        <v>155</v>
      </c>
      <c r="U34" s="133">
        <v>144</v>
      </c>
      <c r="V34" s="133">
        <v>40</v>
      </c>
      <c r="W34" s="133">
        <v>62</v>
      </c>
      <c r="X34" s="133">
        <v>6</v>
      </c>
      <c r="Y34" s="134">
        <v>9</v>
      </c>
    </row>
    <row r="35" spans="2:25" ht="12" customHeight="1">
      <c r="B35" s="96"/>
      <c r="C35" s="131" t="s">
        <v>789</v>
      </c>
      <c r="D35" s="1290">
        <v>8</v>
      </c>
      <c r="E35" s="133">
        <v>2</v>
      </c>
      <c r="F35" s="133">
        <v>42</v>
      </c>
      <c r="G35" s="1078">
        <f t="shared" si="8"/>
        <v>588</v>
      </c>
      <c r="H35" s="1078">
        <f t="shared" si="9"/>
        <v>303</v>
      </c>
      <c r="I35" s="1078">
        <f t="shared" si="10"/>
        <v>285</v>
      </c>
      <c r="J35" s="133">
        <v>45</v>
      </c>
      <c r="K35" s="133">
        <v>41</v>
      </c>
      <c r="L35" s="133">
        <v>50</v>
      </c>
      <c r="M35" s="133">
        <v>50</v>
      </c>
      <c r="N35" s="133">
        <v>46</v>
      </c>
      <c r="O35" s="133">
        <v>44</v>
      </c>
      <c r="P35" s="133">
        <v>58</v>
      </c>
      <c r="Q35" s="133">
        <v>52</v>
      </c>
      <c r="R35" s="133">
        <v>43</v>
      </c>
      <c r="S35" s="133">
        <v>54</v>
      </c>
      <c r="T35" s="133">
        <v>61</v>
      </c>
      <c r="U35" s="133">
        <v>44</v>
      </c>
      <c r="V35" s="133">
        <v>30</v>
      </c>
      <c r="W35" s="133">
        <v>43</v>
      </c>
      <c r="X35" s="133">
        <v>4</v>
      </c>
      <c r="Y35" s="134">
        <v>16</v>
      </c>
    </row>
    <row r="36" spans="2:25" ht="12" customHeight="1">
      <c r="B36" s="96"/>
      <c r="C36" s="131" t="s">
        <v>790</v>
      </c>
      <c r="D36" s="1290">
        <v>8</v>
      </c>
      <c r="E36" s="133">
        <v>6</v>
      </c>
      <c r="F36" s="133">
        <v>54</v>
      </c>
      <c r="G36" s="1078">
        <f t="shared" si="8"/>
        <v>750</v>
      </c>
      <c r="H36" s="1078">
        <f t="shared" si="9"/>
        <v>389</v>
      </c>
      <c r="I36" s="1078">
        <f t="shared" si="10"/>
        <v>361</v>
      </c>
      <c r="J36" s="133">
        <v>72</v>
      </c>
      <c r="K36" s="133">
        <v>46</v>
      </c>
      <c r="L36" s="133">
        <v>58</v>
      </c>
      <c r="M36" s="133">
        <v>60</v>
      </c>
      <c r="N36" s="133">
        <v>73</v>
      </c>
      <c r="O36" s="133">
        <v>70</v>
      </c>
      <c r="P36" s="133">
        <v>58</v>
      </c>
      <c r="Q36" s="133">
        <v>63</v>
      </c>
      <c r="R36" s="133">
        <v>69</v>
      </c>
      <c r="S36" s="133">
        <v>65</v>
      </c>
      <c r="T36" s="133">
        <v>59</v>
      </c>
      <c r="U36" s="133">
        <v>57</v>
      </c>
      <c r="V36" s="133">
        <v>40</v>
      </c>
      <c r="W36" s="133">
        <v>45</v>
      </c>
      <c r="X36" s="133">
        <v>5</v>
      </c>
      <c r="Y36" s="134">
        <v>26</v>
      </c>
    </row>
    <row r="37" spans="2:25" ht="12" customHeight="1">
      <c r="B37" s="96"/>
      <c r="C37" s="131" t="s">
        <v>791</v>
      </c>
      <c r="D37" s="1290">
        <v>6</v>
      </c>
      <c r="E37" s="382">
        <v>1</v>
      </c>
      <c r="F37" s="133">
        <v>42</v>
      </c>
      <c r="G37" s="1078">
        <f t="shared" si="8"/>
        <v>747</v>
      </c>
      <c r="H37" s="1078">
        <f t="shared" si="9"/>
        <v>386</v>
      </c>
      <c r="I37" s="1078">
        <f t="shared" si="10"/>
        <v>361</v>
      </c>
      <c r="J37" s="133">
        <v>87</v>
      </c>
      <c r="K37" s="133">
        <v>47</v>
      </c>
      <c r="L37" s="133">
        <v>70</v>
      </c>
      <c r="M37" s="133">
        <v>65</v>
      </c>
      <c r="N37" s="133">
        <v>57</v>
      </c>
      <c r="O37" s="133">
        <v>60</v>
      </c>
      <c r="P37" s="133">
        <v>58</v>
      </c>
      <c r="Q37" s="133">
        <v>67</v>
      </c>
      <c r="R37" s="133">
        <v>61</v>
      </c>
      <c r="S37" s="133">
        <v>65</v>
      </c>
      <c r="T37" s="133">
        <v>53</v>
      </c>
      <c r="U37" s="133">
        <v>57</v>
      </c>
      <c r="V37" s="133">
        <v>31</v>
      </c>
      <c r="W37" s="133">
        <v>39</v>
      </c>
      <c r="X37" s="133">
        <v>8</v>
      </c>
      <c r="Y37" s="134">
        <v>16</v>
      </c>
    </row>
    <row r="38" spans="2:25" ht="12" customHeight="1">
      <c r="B38" s="96"/>
      <c r="C38" s="131" t="s">
        <v>792</v>
      </c>
      <c r="D38" s="1290">
        <v>8</v>
      </c>
      <c r="E38" s="382">
        <v>0</v>
      </c>
      <c r="F38" s="133">
        <v>52</v>
      </c>
      <c r="G38" s="1078">
        <f t="shared" si="8"/>
        <v>805</v>
      </c>
      <c r="H38" s="1078">
        <f t="shared" si="9"/>
        <v>403</v>
      </c>
      <c r="I38" s="1078">
        <f t="shared" si="10"/>
        <v>402</v>
      </c>
      <c r="J38" s="133">
        <v>58</v>
      </c>
      <c r="K38" s="133">
        <v>57</v>
      </c>
      <c r="L38" s="133">
        <v>63</v>
      </c>
      <c r="M38" s="133">
        <v>62</v>
      </c>
      <c r="N38" s="133">
        <v>63</v>
      </c>
      <c r="O38" s="133">
        <v>81</v>
      </c>
      <c r="P38" s="133">
        <v>55</v>
      </c>
      <c r="Q38" s="133">
        <v>70</v>
      </c>
      <c r="R38" s="133">
        <v>80</v>
      </c>
      <c r="S38" s="133">
        <v>74</v>
      </c>
      <c r="T38" s="133">
        <v>84</v>
      </c>
      <c r="U38" s="133">
        <v>58</v>
      </c>
      <c r="V38" s="133">
        <v>42</v>
      </c>
      <c r="W38" s="133">
        <v>45</v>
      </c>
      <c r="X38" s="133">
        <v>4</v>
      </c>
      <c r="Y38" s="134">
        <v>18</v>
      </c>
    </row>
    <row r="39" spans="2:25" ht="12" customHeight="1">
      <c r="B39" s="96"/>
      <c r="C39" s="131" t="s">
        <v>793</v>
      </c>
      <c r="D39" s="1290">
        <v>4</v>
      </c>
      <c r="E39" s="133">
        <v>4</v>
      </c>
      <c r="F39" s="133">
        <v>39</v>
      </c>
      <c r="G39" s="1078">
        <f t="shared" si="8"/>
        <v>596</v>
      </c>
      <c r="H39" s="1078">
        <f t="shared" si="9"/>
        <v>324</v>
      </c>
      <c r="I39" s="1078">
        <f t="shared" si="10"/>
        <v>272</v>
      </c>
      <c r="J39" s="133">
        <v>61</v>
      </c>
      <c r="K39" s="133">
        <v>52</v>
      </c>
      <c r="L39" s="133">
        <v>55</v>
      </c>
      <c r="M39" s="133">
        <v>42</v>
      </c>
      <c r="N39" s="133">
        <v>48</v>
      </c>
      <c r="O39" s="133">
        <v>41</v>
      </c>
      <c r="P39" s="133">
        <v>61</v>
      </c>
      <c r="Q39" s="133">
        <v>48</v>
      </c>
      <c r="R39" s="133">
        <v>42</v>
      </c>
      <c r="S39" s="133">
        <v>44</v>
      </c>
      <c r="T39" s="133">
        <v>57</v>
      </c>
      <c r="U39" s="133">
        <v>45</v>
      </c>
      <c r="V39" s="133">
        <v>26</v>
      </c>
      <c r="W39" s="133">
        <v>33</v>
      </c>
      <c r="X39" s="133">
        <v>2</v>
      </c>
      <c r="Y39" s="134">
        <v>8</v>
      </c>
    </row>
    <row r="40" spans="2:25" ht="12" customHeight="1">
      <c r="B40" s="96"/>
      <c r="C40" s="131" t="s">
        <v>794</v>
      </c>
      <c r="D40" s="1290">
        <v>8</v>
      </c>
      <c r="E40" s="382">
        <v>1</v>
      </c>
      <c r="F40" s="133">
        <v>56</v>
      </c>
      <c r="G40" s="1078">
        <f t="shared" si="8"/>
        <v>986</v>
      </c>
      <c r="H40" s="1078">
        <f t="shared" si="9"/>
        <v>505</v>
      </c>
      <c r="I40" s="1078">
        <f t="shared" si="10"/>
        <v>481</v>
      </c>
      <c r="J40" s="133">
        <v>80</v>
      </c>
      <c r="K40" s="133">
        <v>78</v>
      </c>
      <c r="L40" s="133">
        <v>75</v>
      </c>
      <c r="M40" s="133">
        <v>82</v>
      </c>
      <c r="N40" s="133">
        <v>84</v>
      </c>
      <c r="O40" s="133">
        <v>74</v>
      </c>
      <c r="P40" s="133">
        <v>93</v>
      </c>
      <c r="Q40" s="133">
        <v>76</v>
      </c>
      <c r="R40" s="133">
        <v>82</v>
      </c>
      <c r="S40" s="133">
        <v>90</v>
      </c>
      <c r="T40" s="133">
        <v>91</v>
      </c>
      <c r="U40" s="133">
        <v>81</v>
      </c>
      <c r="V40" s="133">
        <v>41</v>
      </c>
      <c r="W40" s="133">
        <v>43</v>
      </c>
      <c r="X40" s="133">
        <v>7</v>
      </c>
      <c r="Y40" s="134">
        <v>7</v>
      </c>
    </row>
    <row r="41" spans="2:25" ht="12" customHeight="1">
      <c r="B41" s="96"/>
      <c r="C41" s="131" t="s">
        <v>795</v>
      </c>
      <c r="D41" s="1290">
        <v>4</v>
      </c>
      <c r="E41" s="382">
        <v>0</v>
      </c>
      <c r="F41" s="133">
        <v>32</v>
      </c>
      <c r="G41" s="1078">
        <f t="shared" si="8"/>
        <v>638</v>
      </c>
      <c r="H41" s="1078">
        <f t="shared" si="9"/>
        <v>350</v>
      </c>
      <c r="I41" s="1078">
        <f t="shared" si="10"/>
        <v>288</v>
      </c>
      <c r="J41" s="133">
        <v>48</v>
      </c>
      <c r="K41" s="133">
        <v>60</v>
      </c>
      <c r="L41" s="133">
        <v>51</v>
      </c>
      <c r="M41" s="133">
        <v>50</v>
      </c>
      <c r="N41" s="133">
        <v>62</v>
      </c>
      <c r="O41" s="133">
        <v>44</v>
      </c>
      <c r="P41" s="133">
        <v>68</v>
      </c>
      <c r="Q41" s="133">
        <v>41</v>
      </c>
      <c r="R41" s="133">
        <v>56</v>
      </c>
      <c r="S41" s="133">
        <v>55</v>
      </c>
      <c r="T41" s="133">
        <v>65</v>
      </c>
      <c r="U41" s="133">
        <v>38</v>
      </c>
      <c r="V41" s="133">
        <v>21</v>
      </c>
      <c r="W41" s="133">
        <v>29</v>
      </c>
      <c r="X41" s="133">
        <v>6</v>
      </c>
      <c r="Y41" s="134">
        <v>12</v>
      </c>
    </row>
    <row r="42" spans="2:25" ht="12" customHeight="1">
      <c r="B42" s="96"/>
      <c r="C42" s="131" t="s">
        <v>796</v>
      </c>
      <c r="D42" s="1290">
        <v>8</v>
      </c>
      <c r="E42" s="133">
        <v>1</v>
      </c>
      <c r="F42" s="133">
        <v>47</v>
      </c>
      <c r="G42" s="1078">
        <f t="shared" si="8"/>
        <v>836</v>
      </c>
      <c r="H42" s="1078">
        <f t="shared" si="9"/>
        <v>420</v>
      </c>
      <c r="I42" s="1078">
        <f t="shared" si="10"/>
        <v>416</v>
      </c>
      <c r="J42" s="133">
        <v>58</v>
      </c>
      <c r="K42" s="133">
        <v>69</v>
      </c>
      <c r="L42" s="133">
        <v>72</v>
      </c>
      <c r="M42" s="133">
        <v>61</v>
      </c>
      <c r="N42" s="133">
        <v>67</v>
      </c>
      <c r="O42" s="133">
        <v>65</v>
      </c>
      <c r="P42" s="133">
        <v>71</v>
      </c>
      <c r="Q42" s="133">
        <v>68</v>
      </c>
      <c r="R42" s="133">
        <v>65</v>
      </c>
      <c r="S42" s="133">
        <v>79</v>
      </c>
      <c r="T42" s="133">
        <v>87</v>
      </c>
      <c r="U42" s="133">
        <v>74</v>
      </c>
      <c r="V42" s="133">
        <v>32</v>
      </c>
      <c r="W42" s="133">
        <v>43</v>
      </c>
      <c r="X42" s="133">
        <v>9</v>
      </c>
      <c r="Y42" s="134">
        <v>24</v>
      </c>
    </row>
    <row r="43" spans="2:25" ht="12" customHeight="1">
      <c r="B43" s="96"/>
      <c r="C43" s="131" t="s">
        <v>797</v>
      </c>
      <c r="D43" s="1290">
        <v>5</v>
      </c>
      <c r="E43" s="382">
        <v>1</v>
      </c>
      <c r="F43" s="133">
        <v>29</v>
      </c>
      <c r="G43" s="1078">
        <f t="shared" si="8"/>
        <v>391</v>
      </c>
      <c r="H43" s="1078">
        <f t="shared" si="9"/>
        <v>209</v>
      </c>
      <c r="I43" s="1078">
        <f t="shared" si="10"/>
        <v>182</v>
      </c>
      <c r="J43" s="133">
        <v>41</v>
      </c>
      <c r="K43" s="133">
        <v>30</v>
      </c>
      <c r="L43" s="133">
        <v>31</v>
      </c>
      <c r="M43" s="133">
        <v>29</v>
      </c>
      <c r="N43" s="133">
        <v>31</v>
      </c>
      <c r="O43" s="133">
        <v>28</v>
      </c>
      <c r="P43" s="133">
        <v>28</v>
      </c>
      <c r="Q43" s="133">
        <v>28</v>
      </c>
      <c r="R43" s="133">
        <v>32</v>
      </c>
      <c r="S43" s="133">
        <v>32</v>
      </c>
      <c r="T43" s="133">
        <v>46</v>
      </c>
      <c r="U43" s="133">
        <v>35</v>
      </c>
      <c r="V43" s="133">
        <v>21</v>
      </c>
      <c r="W43" s="133">
        <v>27</v>
      </c>
      <c r="X43" s="133">
        <v>3</v>
      </c>
      <c r="Y43" s="134">
        <v>13</v>
      </c>
    </row>
    <row r="44" spans="2:25" ht="12" customHeight="1">
      <c r="B44" s="96"/>
      <c r="C44" s="131" t="s">
        <v>798</v>
      </c>
      <c r="D44" s="1290">
        <v>4</v>
      </c>
      <c r="E44" s="133">
        <v>2</v>
      </c>
      <c r="F44" s="133">
        <v>30</v>
      </c>
      <c r="G44" s="1078">
        <f t="shared" si="8"/>
        <v>490</v>
      </c>
      <c r="H44" s="1078">
        <f t="shared" si="9"/>
        <v>250</v>
      </c>
      <c r="I44" s="1078">
        <f t="shared" si="10"/>
        <v>240</v>
      </c>
      <c r="J44" s="133">
        <v>36</v>
      </c>
      <c r="K44" s="133">
        <v>42</v>
      </c>
      <c r="L44" s="133">
        <v>41</v>
      </c>
      <c r="M44" s="133">
        <v>32</v>
      </c>
      <c r="N44" s="133">
        <v>43</v>
      </c>
      <c r="O44" s="133">
        <v>32</v>
      </c>
      <c r="P44" s="133">
        <v>42</v>
      </c>
      <c r="Q44" s="133">
        <v>43</v>
      </c>
      <c r="R44" s="133">
        <v>34</v>
      </c>
      <c r="S44" s="133">
        <v>42</v>
      </c>
      <c r="T44" s="133">
        <v>54</v>
      </c>
      <c r="U44" s="133">
        <v>49</v>
      </c>
      <c r="V44" s="133">
        <v>24</v>
      </c>
      <c r="W44" s="133">
        <v>24</v>
      </c>
      <c r="X44" s="133">
        <v>2</v>
      </c>
      <c r="Y44" s="134">
        <v>15</v>
      </c>
    </row>
    <row r="45" spans="2:25" ht="12" customHeight="1">
      <c r="B45" s="96"/>
      <c r="C45" s="131" t="s">
        <v>799</v>
      </c>
      <c r="D45" s="1290">
        <v>4</v>
      </c>
      <c r="E45" s="382">
        <v>2</v>
      </c>
      <c r="F45" s="133">
        <v>27</v>
      </c>
      <c r="G45" s="1078">
        <f t="shared" si="8"/>
        <v>569</v>
      </c>
      <c r="H45" s="1078">
        <f t="shared" si="9"/>
        <v>274</v>
      </c>
      <c r="I45" s="1078">
        <f t="shared" si="10"/>
        <v>295</v>
      </c>
      <c r="J45" s="133">
        <v>41</v>
      </c>
      <c r="K45" s="133">
        <v>53</v>
      </c>
      <c r="L45" s="133">
        <v>40</v>
      </c>
      <c r="M45" s="133">
        <v>50</v>
      </c>
      <c r="N45" s="133">
        <v>50</v>
      </c>
      <c r="O45" s="133">
        <v>57</v>
      </c>
      <c r="P45" s="133">
        <v>41</v>
      </c>
      <c r="Q45" s="133">
        <v>51</v>
      </c>
      <c r="R45" s="133">
        <v>51</v>
      </c>
      <c r="S45" s="133">
        <v>44</v>
      </c>
      <c r="T45" s="133">
        <v>51</v>
      </c>
      <c r="U45" s="133">
        <v>40</v>
      </c>
      <c r="V45" s="133">
        <v>19</v>
      </c>
      <c r="W45" s="133">
        <v>26</v>
      </c>
      <c r="X45" s="133">
        <v>4</v>
      </c>
      <c r="Y45" s="134">
        <v>12</v>
      </c>
    </row>
    <row r="46" spans="2:25" ht="12" customHeight="1">
      <c r="B46" s="96"/>
      <c r="C46" s="131" t="s">
        <v>800</v>
      </c>
      <c r="D46" s="1290">
        <v>7</v>
      </c>
      <c r="E46" s="133">
        <v>1</v>
      </c>
      <c r="F46" s="133">
        <v>79</v>
      </c>
      <c r="G46" s="1078">
        <f t="shared" si="8"/>
        <v>2149</v>
      </c>
      <c r="H46" s="1078">
        <f t="shared" si="9"/>
        <v>1125</v>
      </c>
      <c r="I46" s="1078">
        <f t="shared" si="10"/>
        <v>1024</v>
      </c>
      <c r="J46" s="133">
        <v>169</v>
      </c>
      <c r="K46" s="133">
        <v>146</v>
      </c>
      <c r="L46" s="133">
        <v>187</v>
      </c>
      <c r="M46" s="133">
        <v>152</v>
      </c>
      <c r="N46" s="133">
        <v>195</v>
      </c>
      <c r="O46" s="133">
        <v>178</v>
      </c>
      <c r="P46" s="133">
        <v>185</v>
      </c>
      <c r="Q46" s="133">
        <v>185</v>
      </c>
      <c r="R46" s="133">
        <v>188</v>
      </c>
      <c r="S46" s="133">
        <v>178</v>
      </c>
      <c r="T46" s="133">
        <v>201</v>
      </c>
      <c r="U46" s="133">
        <v>185</v>
      </c>
      <c r="V46" s="133">
        <v>53</v>
      </c>
      <c r="W46" s="133">
        <v>66</v>
      </c>
      <c r="X46" s="133">
        <v>8</v>
      </c>
      <c r="Y46" s="134">
        <v>27</v>
      </c>
    </row>
    <row r="47" spans="2:25" ht="12" customHeight="1">
      <c r="B47" s="96"/>
      <c r="C47" s="131" t="s">
        <v>801</v>
      </c>
      <c r="D47" s="1290">
        <v>8</v>
      </c>
      <c r="E47" s="382">
        <v>0</v>
      </c>
      <c r="F47" s="133">
        <v>68</v>
      </c>
      <c r="G47" s="1078">
        <f t="shared" si="8"/>
        <v>1593</v>
      </c>
      <c r="H47" s="1078">
        <f t="shared" si="9"/>
        <v>808</v>
      </c>
      <c r="I47" s="1078">
        <f t="shared" si="10"/>
        <v>785</v>
      </c>
      <c r="J47" s="133">
        <v>121</v>
      </c>
      <c r="K47" s="133">
        <v>127</v>
      </c>
      <c r="L47" s="133">
        <v>121</v>
      </c>
      <c r="M47" s="133">
        <v>109</v>
      </c>
      <c r="N47" s="133">
        <v>140</v>
      </c>
      <c r="O47" s="133">
        <v>135</v>
      </c>
      <c r="P47" s="133">
        <v>130</v>
      </c>
      <c r="Q47" s="133">
        <v>120</v>
      </c>
      <c r="R47" s="133">
        <v>157</v>
      </c>
      <c r="S47" s="133">
        <v>159</v>
      </c>
      <c r="T47" s="133">
        <v>139</v>
      </c>
      <c r="U47" s="133">
        <v>135</v>
      </c>
      <c r="V47" s="133">
        <v>45</v>
      </c>
      <c r="W47" s="133">
        <v>61</v>
      </c>
      <c r="X47" s="133">
        <v>9</v>
      </c>
      <c r="Y47" s="134">
        <v>24</v>
      </c>
    </row>
    <row r="48" spans="2:25" ht="12" customHeight="1">
      <c r="B48" s="96"/>
      <c r="C48" s="131" t="s">
        <v>802</v>
      </c>
      <c r="D48" s="1290">
        <v>8</v>
      </c>
      <c r="E48" s="133">
        <v>1</v>
      </c>
      <c r="F48" s="133">
        <v>48</v>
      </c>
      <c r="G48" s="1078">
        <f t="shared" si="8"/>
        <v>771</v>
      </c>
      <c r="H48" s="1078">
        <f t="shared" si="9"/>
        <v>404</v>
      </c>
      <c r="I48" s="1078">
        <f t="shared" si="10"/>
        <v>367</v>
      </c>
      <c r="J48" s="133">
        <v>66</v>
      </c>
      <c r="K48" s="133">
        <v>56</v>
      </c>
      <c r="L48" s="133">
        <v>66</v>
      </c>
      <c r="M48" s="133">
        <v>64</v>
      </c>
      <c r="N48" s="133">
        <v>67</v>
      </c>
      <c r="O48" s="133">
        <v>64</v>
      </c>
      <c r="P48" s="133">
        <v>72</v>
      </c>
      <c r="Q48" s="133">
        <v>58</v>
      </c>
      <c r="R48" s="133">
        <v>71</v>
      </c>
      <c r="S48" s="133">
        <v>61</v>
      </c>
      <c r="T48" s="133">
        <v>62</v>
      </c>
      <c r="U48" s="133">
        <v>64</v>
      </c>
      <c r="V48" s="133">
        <v>36</v>
      </c>
      <c r="W48" s="133">
        <v>43</v>
      </c>
      <c r="X48" s="382">
        <v>1</v>
      </c>
      <c r="Y48" s="134">
        <v>21</v>
      </c>
    </row>
    <row r="49" spans="2:25" ht="12" customHeight="1">
      <c r="B49" s="96"/>
      <c r="C49" s="131" t="s">
        <v>803</v>
      </c>
      <c r="D49" s="1290">
        <v>8</v>
      </c>
      <c r="E49" s="382">
        <v>0</v>
      </c>
      <c r="F49" s="133">
        <v>70</v>
      </c>
      <c r="G49" s="1078">
        <f t="shared" si="8"/>
        <v>1371</v>
      </c>
      <c r="H49" s="1078">
        <f t="shared" si="9"/>
        <v>673</v>
      </c>
      <c r="I49" s="1078">
        <f t="shared" si="10"/>
        <v>698</v>
      </c>
      <c r="J49" s="133">
        <v>100</v>
      </c>
      <c r="K49" s="133">
        <v>125</v>
      </c>
      <c r="L49" s="133">
        <v>117</v>
      </c>
      <c r="M49" s="133">
        <v>104</v>
      </c>
      <c r="N49" s="133">
        <v>110</v>
      </c>
      <c r="O49" s="133">
        <v>110</v>
      </c>
      <c r="P49" s="133">
        <v>108</v>
      </c>
      <c r="Q49" s="133">
        <v>128</v>
      </c>
      <c r="R49" s="133">
        <v>132</v>
      </c>
      <c r="S49" s="133">
        <v>114</v>
      </c>
      <c r="T49" s="133">
        <v>106</v>
      </c>
      <c r="U49" s="133">
        <v>117</v>
      </c>
      <c r="V49" s="133">
        <v>48</v>
      </c>
      <c r="W49" s="133">
        <v>60</v>
      </c>
      <c r="X49" s="133">
        <v>7</v>
      </c>
      <c r="Y49" s="134">
        <v>13</v>
      </c>
    </row>
    <row r="50" spans="2:25" ht="12" customHeight="1">
      <c r="B50" s="96"/>
      <c r="C50" s="131" t="s">
        <v>804</v>
      </c>
      <c r="D50" s="1290">
        <v>5</v>
      </c>
      <c r="E50" s="133">
        <v>1</v>
      </c>
      <c r="F50" s="133">
        <v>39</v>
      </c>
      <c r="G50" s="1078">
        <f t="shared" si="8"/>
        <v>831</v>
      </c>
      <c r="H50" s="1078">
        <f t="shared" si="9"/>
        <v>410</v>
      </c>
      <c r="I50" s="1078">
        <f t="shared" si="10"/>
        <v>421</v>
      </c>
      <c r="J50" s="133">
        <v>56</v>
      </c>
      <c r="K50" s="133">
        <v>72</v>
      </c>
      <c r="L50" s="133">
        <v>63</v>
      </c>
      <c r="M50" s="133">
        <v>64</v>
      </c>
      <c r="N50" s="133">
        <v>79</v>
      </c>
      <c r="O50" s="133">
        <v>63</v>
      </c>
      <c r="P50" s="133">
        <v>75</v>
      </c>
      <c r="Q50" s="133">
        <v>77</v>
      </c>
      <c r="R50" s="133">
        <v>51</v>
      </c>
      <c r="S50" s="133">
        <v>72</v>
      </c>
      <c r="T50" s="133">
        <v>86</v>
      </c>
      <c r="U50" s="133">
        <v>73</v>
      </c>
      <c r="V50" s="133">
        <v>30</v>
      </c>
      <c r="W50" s="133">
        <v>33</v>
      </c>
      <c r="X50" s="133">
        <v>5</v>
      </c>
      <c r="Y50" s="134">
        <v>8</v>
      </c>
    </row>
    <row r="51" spans="2:25" ht="12" customHeight="1">
      <c r="B51" s="96"/>
      <c r="C51" s="131" t="s">
        <v>827</v>
      </c>
      <c r="D51" s="1290">
        <v>4</v>
      </c>
      <c r="E51" s="382">
        <v>0</v>
      </c>
      <c r="F51" s="133">
        <v>26</v>
      </c>
      <c r="G51" s="1078">
        <f t="shared" si="8"/>
        <v>530</v>
      </c>
      <c r="H51" s="1078">
        <f t="shared" si="9"/>
        <v>271</v>
      </c>
      <c r="I51" s="1078">
        <f t="shared" si="10"/>
        <v>259</v>
      </c>
      <c r="J51" s="133">
        <v>46</v>
      </c>
      <c r="K51" s="133">
        <v>38</v>
      </c>
      <c r="L51" s="133">
        <v>54</v>
      </c>
      <c r="M51" s="133">
        <v>47</v>
      </c>
      <c r="N51" s="133">
        <v>42</v>
      </c>
      <c r="O51" s="133">
        <v>41</v>
      </c>
      <c r="P51" s="133">
        <v>32</v>
      </c>
      <c r="Q51" s="133">
        <v>45</v>
      </c>
      <c r="R51" s="133">
        <v>46</v>
      </c>
      <c r="S51" s="133">
        <v>44</v>
      </c>
      <c r="T51" s="133">
        <v>51</v>
      </c>
      <c r="U51" s="133">
        <v>44</v>
      </c>
      <c r="V51" s="133">
        <v>19</v>
      </c>
      <c r="W51" s="133">
        <v>22</v>
      </c>
      <c r="X51" s="133">
        <v>4</v>
      </c>
      <c r="Y51" s="134">
        <v>8</v>
      </c>
    </row>
    <row r="52" spans="2:25" ht="12" customHeight="1">
      <c r="B52" s="96"/>
      <c r="C52" s="131" t="s">
        <v>805</v>
      </c>
      <c r="D52" s="1290">
        <v>4</v>
      </c>
      <c r="E52" s="382">
        <v>0</v>
      </c>
      <c r="F52" s="133">
        <v>49</v>
      </c>
      <c r="G52" s="1078">
        <f t="shared" si="8"/>
        <v>1329</v>
      </c>
      <c r="H52" s="1078">
        <f t="shared" si="9"/>
        <v>712</v>
      </c>
      <c r="I52" s="1078">
        <f t="shared" si="10"/>
        <v>617</v>
      </c>
      <c r="J52" s="133">
        <v>114</v>
      </c>
      <c r="K52" s="133">
        <v>80</v>
      </c>
      <c r="L52" s="133">
        <v>113</v>
      </c>
      <c r="M52" s="133">
        <v>101</v>
      </c>
      <c r="N52" s="133">
        <v>107</v>
      </c>
      <c r="O52" s="133">
        <v>108</v>
      </c>
      <c r="P52" s="133">
        <v>122</v>
      </c>
      <c r="Q52" s="133">
        <v>112</v>
      </c>
      <c r="R52" s="133">
        <v>115</v>
      </c>
      <c r="S52" s="133">
        <v>106</v>
      </c>
      <c r="T52" s="133">
        <v>141</v>
      </c>
      <c r="U52" s="133">
        <v>110</v>
      </c>
      <c r="V52" s="133">
        <v>30</v>
      </c>
      <c r="W52" s="133">
        <v>42</v>
      </c>
      <c r="X52" s="133">
        <v>5</v>
      </c>
      <c r="Y52" s="134">
        <v>16</v>
      </c>
    </row>
    <row r="53" spans="2:25" ht="12" customHeight="1">
      <c r="B53" s="96"/>
      <c r="C53" s="131" t="s">
        <v>806</v>
      </c>
      <c r="D53" s="1290">
        <v>4</v>
      </c>
      <c r="E53" s="382">
        <v>0</v>
      </c>
      <c r="F53" s="133">
        <v>34</v>
      </c>
      <c r="G53" s="1078">
        <f t="shared" si="8"/>
        <v>963</v>
      </c>
      <c r="H53" s="1078">
        <f t="shared" si="9"/>
        <v>497</v>
      </c>
      <c r="I53" s="1078">
        <f t="shared" si="10"/>
        <v>466</v>
      </c>
      <c r="J53" s="133">
        <v>67</v>
      </c>
      <c r="K53" s="133">
        <v>89</v>
      </c>
      <c r="L53" s="133">
        <v>76</v>
      </c>
      <c r="M53" s="133">
        <v>69</v>
      </c>
      <c r="N53" s="133">
        <v>105</v>
      </c>
      <c r="O53" s="133">
        <v>61</v>
      </c>
      <c r="P53" s="133">
        <v>78</v>
      </c>
      <c r="Q53" s="133">
        <v>81</v>
      </c>
      <c r="R53" s="133">
        <v>85</v>
      </c>
      <c r="S53" s="133">
        <v>80</v>
      </c>
      <c r="T53" s="133">
        <v>86</v>
      </c>
      <c r="U53" s="133">
        <v>86</v>
      </c>
      <c r="V53" s="133">
        <v>24</v>
      </c>
      <c r="W53" s="133">
        <v>30</v>
      </c>
      <c r="X53" s="133">
        <v>5</v>
      </c>
      <c r="Y53" s="134">
        <v>6</v>
      </c>
    </row>
    <row r="54" spans="2:25" ht="12" customHeight="1">
      <c r="B54" s="96"/>
      <c r="C54" s="131" t="s">
        <v>807</v>
      </c>
      <c r="D54" s="1290">
        <v>4</v>
      </c>
      <c r="E54" s="382">
        <v>0</v>
      </c>
      <c r="F54" s="133">
        <v>32</v>
      </c>
      <c r="G54" s="1078">
        <f t="shared" si="8"/>
        <v>789</v>
      </c>
      <c r="H54" s="1078">
        <f t="shared" si="9"/>
        <v>411</v>
      </c>
      <c r="I54" s="1078">
        <f t="shared" si="10"/>
        <v>378</v>
      </c>
      <c r="J54" s="133">
        <v>72</v>
      </c>
      <c r="K54" s="133">
        <v>63</v>
      </c>
      <c r="L54" s="133">
        <v>68</v>
      </c>
      <c r="M54" s="133">
        <v>59</v>
      </c>
      <c r="N54" s="133">
        <v>68</v>
      </c>
      <c r="O54" s="133">
        <v>60</v>
      </c>
      <c r="P54" s="133">
        <v>82</v>
      </c>
      <c r="Q54" s="133">
        <v>69</v>
      </c>
      <c r="R54" s="133">
        <v>57</v>
      </c>
      <c r="S54" s="133">
        <v>61</v>
      </c>
      <c r="T54" s="133">
        <v>64</v>
      </c>
      <c r="U54" s="133">
        <v>66</v>
      </c>
      <c r="V54" s="133">
        <v>21</v>
      </c>
      <c r="W54" s="133">
        <v>29</v>
      </c>
      <c r="X54" s="133">
        <v>4</v>
      </c>
      <c r="Y54" s="134">
        <v>19</v>
      </c>
    </row>
    <row r="55" spans="2:25" ht="12" customHeight="1">
      <c r="B55" s="96"/>
      <c r="C55" s="131" t="s">
        <v>808</v>
      </c>
      <c r="D55" s="1290">
        <v>3</v>
      </c>
      <c r="E55" s="133">
        <v>1</v>
      </c>
      <c r="F55" s="133">
        <v>30</v>
      </c>
      <c r="G55" s="1078">
        <f t="shared" si="8"/>
        <v>694</v>
      </c>
      <c r="H55" s="1078">
        <f t="shared" si="9"/>
        <v>332</v>
      </c>
      <c r="I55" s="1078">
        <f t="shared" si="10"/>
        <v>362</v>
      </c>
      <c r="J55" s="133">
        <v>48</v>
      </c>
      <c r="K55" s="133">
        <v>58</v>
      </c>
      <c r="L55" s="133">
        <v>63</v>
      </c>
      <c r="M55" s="133">
        <v>55</v>
      </c>
      <c r="N55" s="133">
        <v>39</v>
      </c>
      <c r="O55" s="133">
        <v>52</v>
      </c>
      <c r="P55" s="133">
        <v>57</v>
      </c>
      <c r="Q55" s="133">
        <v>62</v>
      </c>
      <c r="R55" s="133">
        <v>61</v>
      </c>
      <c r="S55" s="133">
        <v>57</v>
      </c>
      <c r="T55" s="133">
        <v>64</v>
      </c>
      <c r="U55" s="133">
        <v>78</v>
      </c>
      <c r="V55" s="133">
        <v>20</v>
      </c>
      <c r="W55" s="133">
        <v>24</v>
      </c>
      <c r="X55" s="133">
        <v>3</v>
      </c>
      <c r="Y55" s="134">
        <v>5</v>
      </c>
    </row>
    <row r="56" spans="2:25" ht="12" customHeight="1">
      <c r="B56" s="96"/>
      <c r="C56" s="131" t="s">
        <v>809</v>
      </c>
      <c r="D56" s="1290">
        <v>3</v>
      </c>
      <c r="E56" s="382">
        <v>0</v>
      </c>
      <c r="F56" s="133">
        <v>22</v>
      </c>
      <c r="G56" s="1078">
        <f t="shared" si="8"/>
        <v>574</v>
      </c>
      <c r="H56" s="1078">
        <f t="shared" si="9"/>
        <v>295</v>
      </c>
      <c r="I56" s="1078">
        <f t="shared" si="10"/>
        <v>279</v>
      </c>
      <c r="J56" s="133">
        <v>54</v>
      </c>
      <c r="K56" s="133">
        <v>40</v>
      </c>
      <c r="L56" s="133">
        <v>42</v>
      </c>
      <c r="M56" s="133">
        <v>50</v>
      </c>
      <c r="N56" s="133">
        <v>42</v>
      </c>
      <c r="O56" s="133">
        <v>45</v>
      </c>
      <c r="P56" s="133">
        <v>51</v>
      </c>
      <c r="Q56" s="133">
        <v>49</v>
      </c>
      <c r="R56" s="133">
        <v>60</v>
      </c>
      <c r="S56" s="133">
        <v>41</v>
      </c>
      <c r="T56" s="133">
        <v>46</v>
      </c>
      <c r="U56" s="133">
        <v>54</v>
      </c>
      <c r="V56" s="133">
        <v>16</v>
      </c>
      <c r="W56" s="133">
        <v>19</v>
      </c>
      <c r="X56" s="133">
        <v>3</v>
      </c>
      <c r="Y56" s="134">
        <v>12</v>
      </c>
    </row>
    <row r="57" spans="2:25" ht="12" customHeight="1">
      <c r="B57" s="96"/>
      <c r="C57" s="131" t="s">
        <v>810</v>
      </c>
      <c r="D57" s="1290">
        <v>3</v>
      </c>
      <c r="E57" s="133">
        <v>1</v>
      </c>
      <c r="F57" s="133">
        <v>25</v>
      </c>
      <c r="G57" s="1078">
        <f t="shared" si="8"/>
        <v>523</v>
      </c>
      <c r="H57" s="1078">
        <f t="shared" si="9"/>
        <v>267</v>
      </c>
      <c r="I57" s="1078">
        <f t="shared" si="10"/>
        <v>256</v>
      </c>
      <c r="J57" s="133">
        <v>35</v>
      </c>
      <c r="K57" s="133">
        <v>39</v>
      </c>
      <c r="L57" s="133">
        <v>50</v>
      </c>
      <c r="M57" s="133">
        <v>45</v>
      </c>
      <c r="N57" s="133">
        <v>50</v>
      </c>
      <c r="O57" s="133">
        <v>35</v>
      </c>
      <c r="P57" s="133">
        <v>43</v>
      </c>
      <c r="Q57" s="133">
        <v>45</v>
      </c>
      <c r="R57" s="133">
        <v>45</v>
      </c>
      <c r="S57" s="133">
        <v>49</v>
      </c>
      <c r="T57" s="133">
        <v>44</v>
      </c>
      <c r="U57" s="133">
        <v>43</v>
      </c>
      <c r="V57" s="133">
        <v>19</v>
      </c>
      <c r="W57" s="133">
        <v>19</v>
      </c>
      <c r="X57" s="133">
        <v>3</v>
      </c>
      <c r="Y57" s="134">
        <v>12</v>
      </c>
    </row>
    <row r="58" spans="2:25" ht="12" customHeight="1">
      <c r="B58" s="96"/>
      <c r="C58" s="131" t="s">
        <v>811</v>
      </c>
      <c r="D58" s="1290">
        <v>6</v>
      </c>
      <c r="E58" s="382">
        <v>0</v>
      </c>
      <c r="F58" s="133">
        <v>43</v>
      </c>
      <c r="G58" s="1078">
        <f t="shared" si="8"/>
        <v>815</v>
      </c>
      <c r="H58" s="1078">
        <f t="shared" si="9"/>
        <v>414</v>
      </c>
      <c r="I58" s="1078">
        <f t="shared" si="10"/>
        <v>401</v>
      </c>
      <c r="J58" s="133">
        <v>76</v>
      </c>
      <c r="K58" s="133">
        <v>62</v>
      </c>
      <c r="L58" s="133">
        <v>63</v>
      </c>
      <c r="M58" s="133">
        <v>70</v>
      </c>
      <c r="N58" s="133">
        <v>59</v>
      </c>
      <c r="O58" s="133">
        <v>65</v>
      </c>
      <c r="P58" s="133">
        <v>75</v>
      </c>
      <c r="Q58" s="133">
        <v>62</v>
      </c>
      <c r="R58" s="133">
        <v>64</v>
      </c>
      <c r="S58" s="133">
        <v>74</v>
      </c>
      <c r="T58" s="133">
        <v>77</v>
      </c>
      <c r="U58" s="133">
        <v>68</v>
      </c>
      <c r="V58" s="133">
        <v>33</v>
      </c>
      <c r="W58" s="133">
        <v>36</v>
      </c>
      <c r="X58" s="133">
        <v>2</v>
      </c>
      <c r="Y58" s="134">
        <v>15</v>
      </c>
    </row>
    <row r="59" spans="2:25" ht="12" customHeight="1">
      <c r="B59" s="96"/>
      <c r="C59" s="131" t="s">
        <v>812</v>
      </c>
      <c r="D59" s="1290">
        <v>6</v>
      </c>
      <c r="E59" s="382">
        <v>0</v>
      </c>
      <c r="F59" s="133">
        <v>50</v>
      </c>
      <c r="G59" s="1078">
        <f t="shared" si="8"/>
        <v>1443</v>
      </c>
      <c r="H59" s="1078">
        <f t="shared" si="9"/>
        <v>759</v>
      </c>
      <c r="I59" s="1078">
        <f t="shared" si="10"/>
        <v>684</v>
      </c>
      <c r="J59" s="133">
        <v>135</v>
      </c>
      <c r="K59" s="133">
        <v>111</v>
      </c>
      <c r="L59" s="133">
        <v>125</v>
      </c>
      <c r="M59" s="133">
        <v>117</v>
      </c>
      <c r="N59" s="133">
        <v>110</v>
      </c>
      <c r="O59" s="133">
        <v>111</v>
      </c>
      <c r="P59" s="133">
        <v>135</v>
      </c>
      <c r="Q59" s="133">
        <v>119</v>
      </c>
      <c r="R59" s="133">
        <v>123</v>
      </c>
      <c r="S59" s="133">
        <v>113</v>
      </c>
      <c r="T59" s="133">
        <v>131</v>
      </c>
      <c r="U59" s="133">
        <v>113</v>
      </c>
      <c r="V59" s="133">
        <v>32</v>
      </c>
      <c r="W59" s="133">
        <v>47</v>
      </c>
      <c r="X59" s="133">
        <v>6</v>
      </c>
      <c r="Y59" s="134">
        <v>19</v>
      </c>
    </row>
    <row r="60" spans="2:25" ht="12" customHeight="1">
      <c r="B60" s="96"/>
      <c r="C60" s="131" t="s">
        <v>813</v>
      </c>
      <c r="D60" s="1290">
        <v>4</v>
      </c>
      <c r="E60" s="382">
        <v>0</v>
      </c>
      <c r="F60" s="133">
        <v>32</v>
      </c>
      <c r="G60" s="1078">
        <f t="shared" si="8"/>
        <v>572</v>
      </c>
      <c r="H60" s="1078">
        <f t="shared" si="9"/>
        <v>276</v>
      </c>
      <c r="I60" s="1078">
        <f t="shared" si="10"/>
        <v>296</v>
      </c>
      <c r="J60" s="133">
        <v>45</v>
      </c>
      <c r="K60" s="133">
        <v>54</v>
      </c>
      <c r="L60" s="133">
        <v>42</v>
      </c>
      <c r="M60" s="133">
        <v>55</v>
      </c>
      <c r="N60" s="133">
        <v>50</v>
      </c>
      <c r="O60" s="133">
        <v>43</v>
      </c>
      <c r="P60" s="133">
        <v>49</v>
      </c>
      <c r="Q60" s="133">
        <v>50</v>
      </c>
      <c r="R60" s="133">
        <v>34</v>
      </c>
      <c r="S60" s="133">
        <v>53</v>
      </c>
      <c r="T60" s="133">
        <v>56</v>
      </c>
      <c r="U60" s="133">
        <v>41</v>
      </c>
      <c r="V60" s="133">
        <v>22</v>
      </c>
      <c r="W60" s="133">
        <v>28</v>
      </c>
      <c r="X60" s="133">
        <v>4</v>
      </c>
      <c r="Y60" s="134">
        <v>11</v>
      </c>
    </row>
    <row r="61" spans="2:25" ht="12" customHeight="1">
      <c r="B61" s="96"/>
      <c r="C61" s="131" t="s">
        <v>814</v>
      </c>
      <c r="D61" s="1290">
        <v>3</v>
      </c>
      <c r="E61" s="382">
        <v>0</v>
      </c>
      <c r="F61" s="133">
        <v>18</v>
      </c>
      <c r="G61" s="1078">
        <f t="shared" si="8"/>
        <v>427</v>
      </c>
      <c r="H61" s="1078">
        <f t="shared" si="9"/>
        <v>220</v>
      </c>
      <c r="I61" s="1078">
        <f t="shared" si="10"/>
        <v>207</v>
      </c>
      <c r="J61" s="133">
        <v>38</v>
      </c>
      <c r="K61" s="133">
        <v>26</v>
      </c>
      <c r="L61" s="133">
        <v>29</v>
      </c>
      <c r="M61" s="133">
        <v>37</v>
      </c>
      <c r="N61" s="133">
        <v>33</v>
      </c>
      <c r="O61" s="133">
        <v>35</v>
      </c>
      <c r="P61" s="133">
        <v>39</v>
      </c>
      <c r="Q61" s="133">
        <v>33</v>
      </c>
      <c r="R61" s="133">
        <v>46</v>
      </c>
      <c r="S61" s="133">
        <v>42</v>
      </c>
      <c r="T61" s="133">
        <v>35</v>
      </c>
      <c r="U61" s="133">
        <v>34</v>
      </c>
      <c r="V61" s="133">
        <v>13</v>
      </c>
      <c r="W61" s="133">
        <v>17</v>
      </c>
      <c r="X61" s="133">
        <v>3</v>
      </c>
      <c r="Y61" s="134">
        <v>6</v>
      </c>
    </row>
    <row r="62" spans="2:25" ht="12" customHeight="1">
      <c r="B62" s="115"/>
      <c r="C62" s="138" t="s">
        <v>815</v>
      </c>
      <c r="D62" s="1291">
        <v>3</v>
      </c>
      <c r="E62" s="596">
        <v>0</v>
      </c>
      <c r="F62" s="140">
        <v>24</v>
      </c>
      <c r="G62" s="1088">
        <f t="shared" si="8"/>
        <v>562</v>
      </c>
      <c r="H62" s="1088">
        <f t="shared" si="9"/>
        <v>284</v>
      </c>
      <c r="I62" s="1088">
        <f t="shared" si="10"/>
        <v>278</v>
      </c>
      <c r="J62" s="140">
        <v>52</v>
      </c>
      <c r="K62" s="140">
        <v>33</v>
      </c>
      <c r="L62" s="140">
        <v>46</v>
      </c>
      <c r="M62" s="140">
        <v>51</v>
      </c>
      <c r="N62" s="140">
        <v>42</v>
      </c>
      <c r="O62" s="140">
        <v>45</v>
      </c>
      <c r="P62" s="140">
        <v>48</v>
      </c>
      <c r="Q62" s="140">
        <v>49</v>
      </c>
      <c r="R62" s="140">
        <v>49</v>
      </c>
      <c r="S62" s="140">
        <v>48</v>
      </c>
      <c r="T62" s="140">
        <v>47</v>
      </c>
      <c r="U62" s="140">
        <v>52</v>
      </c>
      <c r="V62" s="140">
        <v>16</v>
      </c>
      <c r="W62" s="140">
        <v>21</v>
      </c>
      <c r="X62" s="140">
        <v>3</v>
      </c>
      <c r="Y62" s="646">
        <v>5</v>
      </c>
    </row>
    <row r="63" spans="2:15" ht="12" customHeight="1">
      <c r="B63" s="81" t="s">
        <v>1264</v>
      </c>
      <c r="F63" s="1285"/>
      <c r="G63" s="1285"/>
      <c r="J63" s="351"/>
      <c r="K63" s="351"/>
      <c r="L63" s="351"/>
      <c r="M63" s="351"/>
      <c r="N63" s="351"/>
      <c r="O63" s="351"/>
    </row>
    <row r="64" spans="2:15" ht="12">
      <c r="B64" s="467" t="s">
        <v>1265</v>
      </c>
      <c r="F64" s="1285"/>
      <c r="G64" s="1285"/>
      <c r="J64" s="351"/>
      <c r="K64" s="351"/>
      <c r="L64" s="351"/>
      <c r="M64" s="351"/>
      <c r="N64" s="351"/>
      <c r="O64" s="351"/>
    </row>
    <row r="65" spans="10:15" ht="12">
      <c r="J65" s="351"/>
      <c r="K65" s="351"/>
      <c r="L65" s="351"/>
      <c r="M65" s="351"/>
      <c r="N65" s="351"/>
      <c r="O65" s="351"/>
    </row>
    <row r="66" spans="10:15" ht="12">
      <c r="J66" s="351"/>
      <c r="K66" s="351"/>
      <c r="L66" s="351"/>
      <c r="M66" s="351"/>
      <c r="N66" s="351"/>
      <c r="O66" s="351"/>
    </row>
    <row r="67" spans="10:15" ht="12">
      <c r="J67" s="351"/>
      <c r="K67" s="351"/>
      <c r="L67" s="351"/>
      <c r="M67" s="351"/>
      <c r="N67" s="351"/>
      <c r="O67" s="351"/>
    </row>
    <row r="68" spans="10:15" ht="12">
      <c r="J68" s="351"/>
      <c r="K68" s="351"/>
      <c r="L68" s="351"/>
      <c r="M68" s="351"/>
      <c r="N68" s="351"/>
      <c r="O68" s="351"/>
    </row>
    <row r="69" spans="10:15" ht="12">
      <c r="J69" s="351"/>
      <c r="K69" s="351"/>
      <c r="L69" s="351"/>
      <c r="M69" s="351"/>
      <c r="N69" s="351"/>
      <c r="O69" s="351"/>
    </row>
    <row r="70" spans="10:15" ht="12">
      <c r="J70" s="351"/>
      <c r="K70" s="351"/>
      <c r="L70" s="351"/>
      <c r="M70" s="351"/>
      <c r="N70" s="351"/>
      <c r="O70" s="351"/>
    </row>
    <row r="71" spans="10:15" ht="12">
      <c r="J71" s="351"/>
      <c r="K71" s="351"/>
      <c r="L71" s="351"/>
      <c r="M71" s="351"/>
      <c r="N71" s="351"/>
      <c r="O71" s="351"/>
    </row>
    <row r="72" spans="10:15" ht="12">
      <c r="J72" s="351"/>
      <c r="K72" s="351"/>
      <c r="L72" s="351"/>
      <c r="M72" s="351"/>
      <c r="N72" s="351"/>
      <c r="O72" s="351"/>
    </row>
    <row r="73" spans="10:15" ht="12">
      <c r="J73" s="351"/>
      <c r="K73" s="351"/>
      <c r="L73" s="351"/>
      <c r="M73" s="351"/>
      <c r="N73" s="351"/>
      <c r="O73" s="351"/>
    </row>
    <row r="74" spans="10:15" ht="12">
      <c r="J74" s="351"/>
      <c r="K74" s="351"/>
      <c r="L74" s="351"/>
      <c r="M74" s="351"/>
      <c r="N74" s="351"/>
      <c r="O74" s="351"/>
    </row>
    <row r="75" spans="10:15" ht="12">
      <c r="J75" s="351"/>
      <c r="K75" s="351"/>
      <c r="L75" s="351"/>
      <c r="M75" s="351"/>
      <c r="N75" s="351"/>
      <c r="O75" s="351"/>
    </row>
    <row r="76" spans="10:15" ht="12">
      <c r="J76" s="351"/>
      <c r="K76" s="351"/>
      <c r="L76" s="351"/>
      <c r="M76" s="351"/>
      <c r="N76" s="351"/>
      <c r="O76" s="351"/>
    </row>
    <row r="77" spans="10:15" ht="12">
      <c r="J77" s="351"/>
      <c r="K77" s="351"/>
      <c r="L77" s="351"/>
      <c r="M77" s="351"/>
      <c r="N77" s="351"/>
      <c r="O77" s="351"/>
    </row>
    <row r="78" spans="10:15" ht="12">
      <c r="J78" s="351"/>
      <c r="K78" s="351"/>
      <c r="L78" s="351"/>
      <c r="M78" s="351"/>
      <c r="N78" s="351"/>
      <c r="O78" s="351"/>
    </row>
    <row r="79" spans="10:15" ht="12">
      <c r="J79" s="351"/>
      <c r="K79" s="351"/>
      <c r="L79" s="351"/>
      <c r="M79" s="351"/>
      <c r="N79" s="351"/>
      <c r="O79" s="351"/>
    </row>
    <row r="80" spans="10:15" ht="12">
      <c r="J80" s="351"/>
      <c r="K80" s="351"/>
      <c r="L80" s="351"/>
      <c r="M80" s="351"/>
      <c r="N80" s="351"/>
      <c r="O80" s="351"/>
    </row>
    <row r="81" spans="10:15" ht="12">
      <c r="J81" s="351"/>
      <c r="K81" s="351"/>
      <c r="L81" s="351"/>
      <c r="M81" s="351"/>
      <c r="N81" s="351"/>
      <c r="O81" s="351"/>
    </row>
    <row r="82" spans="10:15" ht="12">
      <c r="J82" s="351"/>
      <c r="K82" s="351"/>
      <c r="L82" s="351"/>
      <c r="M82" s="351"/>
      <c r="N82" s="351"/>
      <c r="O82" s="351"/>
    </row>
    <row r="83" spans="10:15" ht="12">
      <c r="J83" s="351"/>
      <c r="K83" s="351"/>
      <c r="L83" s="351"/>
      <c r="M83" s="351"/>
      <c r="N83" s="351"/>
      <c r="O83" s="351"/>
    </row>
    <row r="84" spans="10:15" ht="12">
      <c r="J84" s="351"/>
      <c r="K84" s="351"/>
      <c r="L84" s="351"/>
      <c r="M84" s="351"/>
      <c r="N84" s="351"/>
      <c r="O84" s="351"/>
    </row>
    <row r="85" spans="10:15" ht="12">
      <c r="J85" s="351"/>
      <c r="K85" s="351"/>
      <c r="L85" s="351"/>
      <c r="M85" s="351"/>
      <c r="N85" s="351"/>
      <c r="O85" s="351"/>
    </row>
    <row r="86" spans="10:15" ht="12">
      <c r="J86" s="351"/>
      <c r="K86" s="351"/>
      <c r="L86" s="351"/>
      <c r="M86" s="351"/>
      <c r="N86" s="351"/>
      <c r="O86" s="351"/>
    </row>
    <row r="87" spans="10:15" ht="12">
      <c r="J87" s="351"/>
      <c r="K87" s="351"/>
      <c r="L87" s="351"/>
      <c r="M87" s="351"/>
      <c r="N87" s="351"/>
      <c r="O87" s="351"/>
    </row>
    <row r="88" spans="10:15" ht="12">
      <c r="J88" s="351"/>
      <c r="K88" s="351"/>
      <c r="L88" s="351"/>
      <c r="M88" s="351"/>
      <c r="N88" s="351"/>
      <c r="O88" s="351"/>
    </row>
    <row r="89" spans="10:15" ht="12">
      <c r="J89" s="351"/>
      <c r="K89" s="351"/>
      <c r="L89" s="351"/>
      <c r="M89" s="351"/>
      <c r="N89" s="351"/>
      <c r="O89" s="351"/>
    </row>
    <row r="90" spans="10:15" ht="12">
      <c r="J90" s="351"/>
      <c r="K90" s="351"/>
      <c r="L90" s="351"/>
      <c r="M90" s="351"/>
      <c r="N90" s="351"/>
      <c r="O90" s="351"/>
    </row>
    <row r="91" spans="10:15" ht="12">
      <c r="J91" s="351"/>
      <c r="K91" s="351"/>
      <c r="L91" s="351"/>
      <c r="M91" s="351"/>
      <c r="N91" s="351"/>
      <c r="O91" s="351"/>
    </row>
    <row r="92" spans="10:15" ht="12">
      <c r="J92" s="351"/>
      <c r="K92" s="351"/>
      <c r="L92" s="351"/>
      <c r="M92" s="351"/>
      <c r="N92" s="351"/>
      <c r="O92" s="351"/>
    </row>
    <row r="93" spans="10:15" ht="12">
      <c r="J93" s="351"/>
      <c r="K93" s="351"/>
      <c r="L93" s="351"/>
      <c r="M93" s="351"/>
      <c r="N93" s="351"/>
      <c r="O93" s="351"/>
    </row>
    <row r="94" spans="10:15" ht="12">
      <c r="J94" s="351"/>
      <c r="K94" s="351"/>
      <c r="L94" s="351"/>
      <c r="M94" s="351"/>
      <c r="N94" s="351"/>
      <c r="O94" s="351"/>
    </row>
    <row r="95" spans="10:15" ht="12">
      <c r="J95" s="351"/>
      <c r="K95" s="351"/>
      <c r="L95" s="351"/>
      <c r="M95" s="351"/>
      <c r="N95" s="351"/>
      <c r="O95" s="351"/>
    </row>
    <row r="96" spans="10:15" ht="12">
      <c r="J96" s="351"/>
      <c r="K96" s="351"/>
      <c r="L96" s="351"/>
      <c r="M96" s="351"/>
      <c r="N96" s="351"/>
      <c r="O96" s="351"/>
    </row>
    <row r="97" spans="10:15" ht="12">
      <c r="J97" s="351"/>
      <c r="K97" s="351"/>
      <c r="L97" s="351"/>
      <c r="M97" s="351"/>
      <c r="N97" s="351"/>
      <c r="O97" s="351"/>
    </row>
    <row r="98" spans="10:15" ht="12">
      <c r="J98" s="351"/>
      <c r="K98" s="351"/>
      <c r="L98" s="351"/>
      <c r="M98" s="351"/>
      <c r="N98" s="351"/>
      <c r="O98" s="351"/>
    </row>
    <row r="99" spans="10:15" ht="12">
      <c r="J99" s="351"/>
      <c r="K99" s="351"/>
      <c r="L99" s="351"/>
      <c r="M99" s="351"/>
      <c r="N99" s="351"/>
      <c r="O99" s="351"/>
    </row>
    <row r="100" spans="10:15" ht="12">
      <c r="J100" s="351"/>
      <c r="K100" s="351"/>
      <c r="L100" s="351"/>
      <c r="M100" s="351"/>
      <c r="N100" s="351"/>
      <c r="O100" s="351"/>
    </row>
    <row r="101" spans="10:15" ht="12">
      <c r="J101" s="351"/>
      <c r="K101" s="351"/>
      <c r="L101" s="351"/>
      <c r="M101" s="351"/>
      <c r="N101" s="351"/>
      <c r="O101" s="351"/>
    </row>
    <row r="102" spans="10:15" ht="12">
      <c r="J102" s="351"/>
      <c r="K102" s="351"/>
      <c r="L102" s="351"/>
      <c r="M102" s="351"/>
      <c r="N102" s="351"/>
      <c r="O102" s="351"/>
    </row>
    <row r="103" spans="10:15" ht="12">
      <c r="J103" s="351"/>
      <c r="K103" s="351"/>
      <c r="L103" s="351"/>
      <c r="M103" s="351"/>
      <c r="N103" s="351"/>
      <c r="O103" s="351"/>
    </row>
    <row r="104" spans="10:15" ht="12">
      <c r="J104" s="351"/>
      <c r="K104" s="351"/>
      <c r="L104" s="351"/>
      <c r="M104" s="351"/>
      <c r="N104" s="351"/>
      <c r="O104" s="351"/>
    </row>
    <row r="105" spans="10:15" ht="12">
      <c r="J105" s="351"/>
      <c r="K105" s="351"/>
      <c r="L105" s="351"/>
      <c r="M105" s="351"/>
      <c r="N105" s="351"/>
      <c r="O105" s="351"/>
    </row>
    <row r="106" spans="10:15" ht="12">
      <c r="J106" s="351"/>
      <c r="K106" s="351"/>
      <c r="L106" s="351"/>
      <c r="M106" s="351"/>
      <c r="N106" s="351"/>
      <c r="O106" s="351"/>
    </row>
    <row r="107" spans="10:15" ht="12">
      <c r="J107" s="351"/>
      <c r="K107" s="351"/>
      <c r="L107" s="351"/>
      <c r="M107" s="351"/>
      <c r="N107" s="351"/>
      <c r="O107" s="351"/>
    </row>
    <row r="108" spans="10:15" ht="12">
      <c r="J108" s="351"/>
      <c r="K108" s="351"/>
      <c r="L108" s="351"/>
      <c r="M108" s="351"/>
      <c r="N108" s="351"/>
      <c r="O108" s="351"/>
    </row>
    <row r="109" spans="10:15" ht="12">
      <c r="J109" s="351"/>
      <c r="K109" s="351"/>
      <c r="L109" s="351"/>
      <c r="M109" s="351"/>
      <c r="N109" s="351"/>
      <c r="O109" s="351"/>
    </row>
    <row r="110" spans="10:15" ht="12">
      <c r="J110" s="351"/>
      <c r="K110" s="351"/>
      <c r="L110" s="351"/>
      <c r="M110" s="351"/>
      <c r="N110" s="351"/>
      <c r="O110" s="351"/>
    </row>
    <row r="111" spans="10:15" ht="12">
      <c r="J111" s="351"/>
      <c r="K111" s="351"/>
      <c r="L111" s="351"/>
      <c r="M111" s="351"/>
      <c r="N111" s="351"/>
      <c r="O111" s="351"/>
    </row>
    <row r="112" spans="10:15" ht="12">
      <c r="J112" s="351"/>
      <c r="K112" s="351"/>
      <c r="L112" s="351"/>
      <c r="M112" s="351"/>
      <c r="N112" s="351"/>
      <c r="O112" s="351"/>
    </row>
    <row r="113" spans="10:15" ht="12">
      <c r="J113" s="351"/>
      <c r="K113" s="351"/>
      <c r="L113" s="351"/>
      <c r="M113" s="351"/>
      <c r="N113" s="351"/>
      <c r="O113" s="351"/>
    </row>
    <row r="114" spans="10:15" ht="12">
      <c r="J114" s="351"/>
      <c r="K114" s="351"/>
      <c r="L114" s="351"/>
      <c r="M114" s="351"/>
      <c r="N114" s="351"/>
      <c r="O114" s="351"/>
    </row>
    <row r="115" spans="10:15" ht="12">
      <c r="J115" s="351"/>
      <c r="K115" s="351"/>
      <c r="L115" s="351"/>
      <c r="M115" s="351"/>
      <c r="N115" s="351"/>
      <c r="O115" s="351"/>
    </row>
    <row r="116" spans="10:15" ht="12">
      <c r="J116" s="351"/>
      <c r="K116" s="351"/>
      <c r="L116" s="351"/>
      <c r="M116" s="351"/>
      <c r="N116" s="351"/>
      <c r="O116" s="351"/>
    </row>
    <row r="117" spans="10:15" ht="12">
      <c r="J117" s="351"/>
      <c r="K117" s="351"/>
      <c r="L117" s="351"/>
      <c r="M117" s="351"/>
      <c r="N117" s="351"/>
      <c r="O117" s="351"/>
    </row>
    <row r="118" spans="10:15" ht="12">
      <c r="J118" s="351"/>
      <c r="K118" s="351"/>
      <c r="L118" s="351"/>
      <c r="M118" s="351"/>
      <c r="N118" s="351"/>
      <c r="O118" s="351"/>
    </row>
    <row r="119" spans="10:15" ht="12">
      <c r="J119" s="351"/>
      <c r="K119" s="351"/>
      <c r="L119" s="351"/>
      <c r="M119" s="351"/>
      <c r="N119" s="351"/>
      <c r="O119" s="351"/>
    </row>
    <row r="120" spans="10:15" ht="12">
      <c r="J120" s="351"/>
      <c r="K120" s="351"/>
      <c r="L120" s="351"/>
      <c r="M120" s="351"/>
      <c r="N120" s="351"/>
      <c r="O120" s="351"/>
    </row>
    <row r="121" spans="10:15" ht="12">
      <c r="J121" s="351"/>
      <c r="K121" s="351"/>
      <c r="L121" s="351"/>
      <c r="M121" s="351"/>
      <c r="N121" s="351"/>
      <c r="O121" s="351"/>
    </row>
    <row r="122" spans="10:15" ht="12">
      <c r="J122" s="351"/>
      <c r="K122" s="351"/>
      <c r="L122" s="351"/>
      <c r="M122" s="351"/>
      <c r="N122" s="351"/>
      <c r="O122" s="351"/>
    </row>
    <row r="123" spans="10:15" ht="12">
      <c r="J123" s="351"/>
      <c r="K123" s="351"/>
      <c r="L123" s="351"/>
      <c r="M123" s="351"/>
      <c r="N123" s="351"/>
      <c r="O123" s="351"/>
    </row>
    <row r="124" spans="10:15" ht="12">
      <c r="J124" s="351"/>
      <c r="K124" s="351"/>
      <c r="L124" s="351"/>
      <c r="M124" s="351"/>
      <c r="N124" s="351"/>
      <c r="O124" s="351"/>
    </row>
    <row r="125" spans="10:15" ht="12">
      <c r="J125" s="351"/>
      <c r="K125" s="351"/>
      <c r="L125" s="351"/>
      <c r="M125" s="351"/>
      <c r="N125" s="351"/>
      <c r="O125" s="351"/>
    </row>
    <row r="126" spans="10:15" ht="12">
      <c r="J126" s="351"/>
      <c r="K126" s="351"/>
      <c r="L126" s="351"/>
      <c r="M126" s="351"/>
      <c r="N126" s="351"/>
      <c r="O126" s="351"/>
    </row>
    <row r="127" spans="10:15" ht="12">
      <c r="J127" s="351"/>
      <c r="K127" s="351"/>
      <c r="L127" s="351"/>
      <c r="M127" s="351"/>
      <c r="N127" s="351"/>
      <c r="O127" s="351"/>
    </row>
    <row r="128" spans="10:15" ht="12">
      <c r="J128" s="351"/>
      <c r="K128" s="351"/>
      <c r="L128" s="351"/>
      <c r="M128" s="351"/>
      <c r="N128" s="351"/>
      <c r="O128" s="351"/>
    </row>
    <row r="129" spans="10:15" ht="12">
      <c r="J129" s="351"/>
      <c r="K129" s="351"/>
      <c r="L129" s="351"/>
      <c r="M129" s="351"/>
      <c r="N129" s="351"/>
      <c r="O129" s="351"/>
    </row>
    <row r="130" spans="10:15" ht="12">
      <c r="J130" s="351"/>
      <c r="K130" s="351"/>
      <c r="L130" s="351"/>
      <c r="M130" s="351"/>
      <c r="N130" s="351"/>
      <c r="O130" s="351"/>
    </row>
    <row r="131" spans="10:15" ht="12">
      <c r="J131" s="351"/>
      <c r="K131" s="351"/>
      <c r="L131" s="351"/>
      <c r="M131" s="351"/>
      <c r="N131" s="351"/>
      <c r="O131" s="351"/>
    </row>
    <row r="132" spans="10:15" ht="12">
      <c r="J132" s="351"/>
      <c r="K132" s="351"/>
      <c r="L132" s="351"/>
      <c r="M132" s="351"/>
      <c r="N132" s="351"/>
      <c r="O132" s="351"/>
    </row>
    <row r="133" spans="10:15" ht="12">
      <c r="J133" s="351"/>
      <c r="K133" s="351"/>
      <c r="L133" s="351"/>
      <c r="M133" s="351"/>
      <c r="N133" s="351"/>
      <c r="O133" s="351"/>
    </row>
    <row r="134" spans="10:15" ht="12">
      <c r="J134" s="351"/>
      <c r="K134" s="351"/>
      <c r="L134" s="351"/>
      <c r="M134" s="351"/>
      <c r="N134" s="351"/>
      <c r="O134" s="351"/>
    </row>
    <row r="135" spans="10:15" ht="12">
      <c r="J135" s="351"/>
      <c r="K135" s="351"/>
      <c r="L135" s="351"/>
      <c r="M135" s="351"/>
      <c r="N135" s="351"/>
      <c r="O135" s="351"/>
    </row>
    <row r="136" spans="10:15" ht="12">
      <c r="J136" s="351"/>
      <c r="K136" s="351"/>
      <c r="L136" s="351"/>
      <c r="M136" s="351"/>
      <c r="N136" s="351"/>
      <c r="O136" s="351"/>
    </row>
    <row r="137" spans="10:15" ht="12">
      <c r="J137" s="351"/>
      <c r="K137" s="351"/>
      <c r="L137" s="351"/>
      <c r="M137" s="351"/>
      <c r="N137" s="351"/>
      <c r="O137" s="351"/>
    </row>
    <row r="138" spans="10:15" ht="12">
      <c r="J138" s="351"/>
      <c r="K138" s="351"/>
      <c r="L138" s="351"/>
      <c r="M138" s="351"/>
      <c r="N138" s="351"/>
      <c r="O138" s="351"/>
    </row>
    <row r="139" spans="10:15" ht="12">
      <c r="J139" s="351"/>
      <c r="K139" s="351"/>
      <c r="L139" s="351"/>
      <c r="M139" s="351"/>
      <c r="N139" s="351"/>
      <c r="O139" s="351"/>
    </row>
    <row r="140" spans="10:15" ht="12">
      <c r="J140" s="351"/>
      <c r="K140" s="351"/>
      <c r="L140" s="351"/>
      <c r="M140" s="351"/>
      <c r="N140" s="351"/>
      <c r="O140" s="351"/>
    </row>
    <row r="141" spans="10:15" ht="12">
      <c r="J141" s="351"/>
      <c r="K141" s="351"/>
      <c r="L141" s="351"/>
      <c r="M141" s="351"/>
      <c r="N141" s="351"/>
      <c r="O141" s="351"/>
    </row>
    <row r="142" spans="10:15" ht="12">
      <c r="J142" s="351"/>
      <c r="K142" s="351"/>
      <c r="L142" s="351"/>
      <c r="M142" s="351"/>
      <c r="N142" s="351"/>
      <c r="O142" s="351"/>
    </row>
    <row r="143" spans="10:15" ht="12">
      <c r="J143" s="351"/>
      <c r="K143" s="351"/>
      <c r="L143" s="351"/>
      <c r="M143" s="351"/>
      <c r="N143" s="351"/>
      <c r="O143" s="351"/>
    </row>
    <row r="144" spans="10:15" ht="12">
      <c r="J144" s="351"/>
      <c r="K144" s="351"/>
      <c r="L144" s="351"/>
      <c r="M144" s="351"/>
      <c r="N144" s="351"/>
      <c r="O144" s="351"/>
    </row>
    <row r="145" spans="10:15" ht="12">
      <c r="J145" s="351"/>
      <c r="K145" s="351"/>
      <c r="L145" s="351"/>
      <c r="M145" s="351"/>
      <c r="N145" s="351"/>
      <c r="O145" s="351"/>
    </row>
    <row r="146" spans="10:15" ht="12">
      <c r="J146" s="351"/>
      <c r="K146" s="351"/>
      <c r="L146" s="351"/>
      <c r="M146" s="351"/>
      <c r="N146" s="351"/>
      <c r="O146" s="351"/>
    </row>
    <row r="147" spans="10:15" ht="12">
      <c r="J147" s="351"/>
      <c r="K147" s="351"/>
      <c r="L147" s="351"/>
      <c r="M147" s="351"/>
      <c r="N147" s="351"/>
      <c r="O147" s="351"/>
    </row>
    <row r="148" spans="10:15" ht="12">
      <c r="J148" s="351"/>
      <c r="K148" s="351"/>
      <c r="L148" s="351"/>
      <c r="M148" s="351"/>
      <c r="N148" s="351"/>
      <c r="O148" s="351"/>
    </row>
    <row r="149" spans="10:15" ht="12">
      <c r="J149" s="351"/>
      <c r="K149" s="351"/>
      <c r="L149" s="351"/>
      <c r="M149" s="351"/>
      <c r="N149" s="351"/>
      <c r="O149" s="351"/>
    </row>
  </sheetData>
  <mergeCells count="23">
    <mergeCell ref="X5:Y5"/>
    <mergeCell ref="V4:W4"/>
    <mergeCell ref="X4:Y4"/>
    <mergeCell ref="T5:U5"/>
    <mergeCell ref="V5:W5"/>
    <mergeCell ref="G4:U4"/>
    <mergeCell ref="P5:Q5"/>
    <mergeCell ref="R5:S5"/>
    <mergeCell ref="D4:E5"/>
    <mergeCell ref="L5:M5"/>
    <mergeCell ref="G5:I5"/>
    <mergeCell ref="B14:C14"/>
    <mergeCell ref="J5:K5"/>
    <mergeCell ref="B15:C15"/>
    <mergeCell ref="B16:C16"/>
    <mergeCell ref="N5:O5"/>
    <mergeCell ref="B8:C8"/>
    <mergeCell ref="B13:C13"/>
    <mergeCell ref="B10:C10"/>
    <mergeCell ref="B11:C11"/>
    <mergeCell ref="B7:C7"/>
    <mergeCell ref="F4:F6"/>
    <mergeCell ref="B4:C6"/>
  </mergeCells>
  <printOptions/>
  <pageMargins left="0.3937007874015748" right="0.31496062992125984" top="0.5905511811023623" bottom="0.3937007874015748" header="0.2755905511811024" footer="0.1968503937007874"/>
  <pageSetup horizontalDpi="400" verticalDpi="400" orientation="portrait" paperSize="9" scale="90" r:id="rId1"/>
  <colBreaks count="1" manualBreakCount="1">
    <brk id="25" min="1" max="66" man="1"/>
  </colBreaks>
</worksheet>
</file>

<file path=xl/worksheets/sheet37.xml><?xml version="1.0" encoding="utf-8"?>
<worksheet xmlns="http://schemas.openxmlformats.org/spreadsheetml/2006/main" xmlns:r="http://schemas.openxmlformats.org/officeDocument/2006/relationships">
  <dimension ref="B2:P64"/>
  <sheetViews>
    <sheetView workbookViewId="0" topLeftCell="A1">
      <selection activeCell="A1" sqref="A1"/>
    </sheetView>
  </sheetViews>
  <sheetFormatPr defaultColWidth="9.00390625" defaultRowHeight="13.5"/>
  <cols>
    <col min="1" max="1" width="2.625" style="1295" customWidth="1"/>
    <col min="2" max="2" width="10.125" style="1295" customWidth="1"/>
    <col min="3" max="3" width="5.75390625" style="1295" customWidth="1"/>
    <col min="4" max="4" width="4.75390625" style="1295" customWidth="1"/>
    <col min="5" max="5" width="7.75390625" style="1295" customWidth="1"/>
    <col min="6" max="14" width="8.125" style="1295" customWidth="1"/>
    <col min="15" max="16" width="7.625" style="1295" customWidth="1"/>
    <col min="17" max="16384" width="9.00390625" style="1295" customWidth="1"/>
  </cols>
  <sheetData>
    <row r="2" spans="2:11" s="467" customFormat="1" ht="14.25">
      <c r="B2" s="82" t="s">
        <v>1280</v>
      </c>
      <c r="C2" s="1292"/>
      <c r="K2" s="105"/>
    </row>
    <row r="3" spans="2:16" s="467" customFormat="1" ht="12" thickBot="1">
      <c r="B3" s="105"/>
      <c r="C3" s="105"/>
      <c r="D3" s="105"/>
      <c r="E3" s="105"/>
      <c r="F3" s="105"/>
      <c r="G3" s="105"/>
      <c r="H3" s="105"/>
      <c r="I3" s="105"/>
      <c r="J3" s="105"/>
      <c r="K3" s="105"/>
      <c r="L3" s="105"/>
      <c r="M3" s="105"/>
      <c r="N3" s="105"/>
      <c r="O3" s="1293"/>
      <c r="P3" s="1294" t="s">
        <v>1274</v>
      </c>
    </row>
    <row r="4" spans="2:16" ht="13.5" customHeight="1" thickTop="1">
      <c r="B4" s="1768" t="s">
        <v>829</v>
      </c>
      <c r="C4" s="1771" t="s">
        <v>1267</v>
      </c>
      <c r="D4" s="1772"/>
      <c r="E4" s="1746" t="s">
        <v>1268</v>
      </c>
      <c r="F4" s="1776" t="s">
        <v>1275</v>
      </c>
      <c r="G4" s="1777"/>
      <c r="H4" s="1777"/>
      <c r="I4" s="1777"/>
      <c r="J4" s="1777"/>
      <c r="K4" s="1777"/>
      <c r="L4" s="1777"/>
      <c r="M4" s="1777"/>
      <c r="N4" s="1778"/>
      <c r="O4" s="1286" t="s">
        <v>1269</v>
      </c>
      <c r="P4" s="1286" t="s">
        <v>1270</v>
      </c>
    </row>
    <row r="5" spans="2:16" ht="13.5" customHeight="1">
      <c r="B5" s="1769"/>
      <c r="C5" s="1483" t="s">
        <v>1271</v>
      </c>
      <c r="D5" s="1483" t="s">
        <v>1272</v>
      </c>
      <c r="E5" s="1484"/>
      <c r="F5" s="1493" t="s">
        <v>1276</v>
      </c>
      <c r="G5" s="1774"/>
      <c r="H5" s="1775"/>
      <c r="I5" s="1757" t="s">
        <v>1259</v>
      </c>
      <c r="J5" s="1767"/>
      <c r="K5" s="1493">
        <v>2</v>
      </c>
      <c r="L5" s="1779"/>
      <c r="M5" s="1493">
        <v>3</v>
      </c>
      <c r="N5" s="1779"/>
      <c r="O5" s="1296" t="s">
        <v>1273</v>
      </c>
      <c r="P5" s="1296" t="s">
        <v>1273</v>
      </c>
    </row>
    <row r="6" spans="2:16" ht="12" customHeight="1">
      <c r="B6" s="1770"/>
      <c r="C6" s="1773"/>
      <c r="D6" s="1773"/>
      <c r="E6" s="1485"/>
      <c r="F6" s="1297" t="s">
        <v>850</v>
      </c>
      <c r="G6" s="1298" t="s">
        <v>1184</v>
      </c>
      <c r="H6" s="1298" t="s">
        <v>1185</v>
      </c>
      <c r="I6" s="1298" t="s">
        <v>1184</v>
      </c>
      <c r="J6" s="1298" t="s">
        <v>1185</v>
      </c>
      <c r="K6" s="1298" t="s">
        <v>1184</v>
      </c>
      <c r="L6" s="1298" t="s">
        <v>1185</v>
      </c>
      <c r="M6" s="1298" t="s">
        <v>1184</v>
      </c>
      <c r="N6" s="1298" t="s">
        <v>1185</v>
      </c>
      <c r="O6" s="1299"/>
      <c r="P6" s="1299"/>
    </row>
    <row r="7" spans="2:16" s="1300" customFormat="1" ht="12" customHeight="1">
      <c r="B7" s="1301" t="s">
        <v>1277</v>
      </c>
      <c r="C7" s="313">
        <v>146</v>
      </c>
      <c r="D7" s="314">
        <v>3</v>
      </c>
      <c r="E7" s="314">
        <v>1593</v>
      </c>
      <c r="F7" s="314">
        <f>SUM(G7:H7)</f>
        <v>51984</v>
      </c>
      <c r="G7" s="133">
        <f>SUM(I7,K7,M7)</f>
        <v>26646</v>
      </c>
      <c r="H7" s="133">
        <f>SUM(J7,L7,N7)</f>
        <v>25338</v>
      </c>
      <c r="I7" s="314">
        <v>8753</v>
      </c>
      <c r="J7" s="314">
        <v>8373</v>
      </c>
      <c r="K7" s="314">
        <v>8869</v>
      </c>
      <c r="L7" s="314">
        <v>8416</v>
      </c>
      <c r="M7" s="314">
        <v>9024</v>
      </c>
      <c r="N7" s="314">
        <v>8549</v>
      </c>
      <c r="O7" s="314">
        <v>3114</v>
      </c>
      <c r="P7" s="315">
        <v>421</v>
      </c>
    </row>
    <row r="8" spans="2:16" s="1302" customFormat="1" ht="15" customHeight="1">
      <c r="B8" s="1303">
        <v>5</v>
      </c>
      <c r="C8" s="627">
        <f aca="true" t="shared" si="0" ref="C8:P8">SUM(C13:C16)</f>
        <v>141</v>
      </c>
      <c r="D8" s="392">
        <f t="shared" si="0"/>
        <v>3</v>
      </c>
      <c r="E8" s="392">
        <f t="shared" si="0"/>
        <v>1560</v>
      </c>
      <c r="F8" s="392">
        <f t="shared" si="0"/>
        <v>50966</v>
      </c>
      <c r="G8" s="392">
        <f t="shared" si="0"/>
        <v>25947</v>
      </c>
      <c r="H8" s="392">
        <f t="shared" si="0"/>
        <v>25019</v>
      </c>
      <c r="I8" s="392">
        <f t="shared" si="0"/>
        <v>8328</v>
      </c>
      <c r="J8" s="392">
        <f t="shared" si="0"/>
        <v>8228</v>
      </c>
      <c r="K8" s="392">
        <f t="shared" si="0"/>
        <v>8756</v>
      </c>
      <c r="L8" s="392">
        <f t="shared" si="0"/>
        <v>8370</v>
      </c>
      <c r="M8" s="392">
        <f t="shared" si="0"/>
        <v>8863</v>
      </c>
      <c r="N8" s="392">
        <f t="shared" si="0"/>
        <v>8421</v>
      </c>
      <c r="O8" s="392">
        <f t="shared" si="0"/>
        <v>3047</v>
      </c>
      <c r="P8" s="628">
        <f t="shared" si="0"/>
        <v>410</v>
      </c>
    </row>
    <row r="9" spans="2:16" ht="15" customHeight="1">
      <c r="B9" s="1304"/>
      <c r="C9" s="1305"/>
      <c r="D9" s="327"/>
      <c r="E9" s="327"/>
      <c r="F9" s="327"/>
      <c r="G9" s="327"/>
      <c r="H9" s="327"/>
      <c r="I9" s="327"/>
      <c r="J9" s="327"/>
      <c r="K9" s="327"/>
      <c r="L9" s="327"/>
      <c r="M9" s="327"/>
      <c r="N9" s="327"/>
      <c r="O9" s="327"/>
      <c r="P9" s="328"/>
    </row>
    <row r="10" spans="2:16" ht="15" customHeight="1">
      <c r="B10" s="1303" t="s">
        <v>851</v>
      </c>
      <c r="C10" s="627">
        <f>SUM(C19:C31)</f>
        <v>83</v>
      </c>
      <c r="D10" s="392">
        <f>SUM(D19:D31)</f>
        <v>3</v>
      </c>
      <c r="E10" s="392">
        <f>SUM(E19:E31)</f>
        <v>1056</v>
      </c>
      <c r="F10" s="392">
        <f>SUM(F19:F31)</f>
        <v>35814</v>
      </c>
      <c r="G10" s="392">
        <f>SUM(I10,K10,M10)</f>
        <v>18301</v>
      </c>
      <c r="H10" s="392">
        <f>SUM(J10,L10,N10)</f>
        <v>17513</v>
      </c>
      <c r="I10" s="392">
        <f aca="true" t="shared" si="1" ref="I10:P10">SUM(I19:I31)</f>
        <v>5830</v>
      </c>
      <c r="J10" s="392">
        <f t="shared" si="1"/>
        <v>5775</v>
      </c>
      <c r="K10" s="392">
        <f t="shared" si="1"/>
        <v>6217</v>
      </c>
      <c r="L10" s="392">
        <f t="shared" si="1"/>
        <v>5869</v>
      </c>
      <c r="M10" s="392">
        <f t="shared" si="1"/>
        <v>6254</v>
      </c>
      <c r="N10" s="392">
        <f t="shared" si="1"/>
        <v>5869</v>
      </c>
      <c r="O10" s="392">
        <f t="shared" si="1"/>
        <v>2029</v>
      </c>
      <c r="P10" s="628">
        <f t="shared" si="1"/>
        <v>239</v>
      </c>
    </row>
    <row r="11" spans="2:16" ht="15" customHeight="1">
      <c r="B11" s="1303" t="s">
        <v>1874</v>
      </c>
      <c r="C11" s="627">
        <f>SUM(C32:C62)</f>
        <v>58</v>
      </c>
      <c r="D11" s="392">
        <f>SUM(D32:D62)</f>
        <v>0</v>
      </c>
      <c r="E11" s="392">
        <f>SUM(E32:E62)</f>
        <v>504</v>
      </c>
      <c r="F11" s="392">
        <f>SUM(F32:F62)</f>
        <v>15152</v>
      </c>
      <c r="G11" s="392">
        <f>SUM(I11,K11,M11)</f>
        <v>7646</v>
      </c>
      <c r="H11" s="392">
        <f>SUM(J11,L11,N11)</f>
        <v>7506</v>
      </c>
      <c r="I11" s="392">
        <f aca="true" t="shared" si="2" ref="I11:P11">SUM(I32:I62)</f>
        <v>2498</v>
      </c>
      <c r="J11" s="392">
        <f t="shared" si="2"/>
        <v>2453</v>
      </c>
      <c r="K11" s="392">
        <f t="shared" si="2"/>
        <v>2539</v>
      </c>
      <c r="L11" s="392">
        <f t="shared" si="2"/>
        <v>2501</v>
      </c>
      <c r="M11" s="392">
        <f t="shared" si="2"/>
        <v>2609</v>
      </c>
      <c r="N11" s="392">
        <f t="shared" si="2"/>
        <v>2552</v>
      </c>
      <c r="O11" s="392">
        <f t="shared" si="2"/>
        <v>1018</v>
      </c>
      <c r="P11" s="628">
        <f t="shared" si="2"/>
        <v>171</v>
      </c>
    </row>
    <row r="12" spans="2:16" ht="15" customHeight="1">
      <c r="B12" s="1304"/>
      <c r="C12" s="1305"/>
      <c r="D12" s="327"/>
      <c r="E12" s="327"/>
      <c r="F12" s="327"/>
      <c r="G12" s="327"/>
      <c r="H12" s="327"/>
      <c r="I12" s="327"/>
      <c r="J12" s="327"/>
      <c r="K12" s="327"/>
      <c r="L12" s="327"/>
      <c r="M12" s="327"/>
      <c r="N12" s="327"/>
      <c r="O12" s="327"/>
      <c r="P12" s="328"/>
    </row>
    <row r="13" spans="2:16" s="1302" customFormat="1" ht="15" customHeight="1">
      <c r="B13" s="1303" t="s">
        <v>769</v>
      </c>
      <c r="C13" s="627">
        <f aca="true" t="shared" si="3" ref="C13:P13">SUM(C19,C24:C26,C28:C30,C32:C38)</f>
        <v>56</v>
      </c>
      <c r="D13" s="392">
        <f t="shared" si="3"/>
        <v>0</v>
      </c>
      <c r="E13" s="392">
        <f t="shared" si="3"/>
        <v>691</v>
      </c>
      <c r="F13" s="392">
        <f t="shared" si="3"/>
        <v>23420</v>
      </c>
      <c r="G13" s="392">
        <f t="shared" si="3"/>
        <v>11918</v>
      </c>
      <c r="H13" s="392">
        <f t="shared" si="3"/>
        <v>11502</v>
      </c>
      <c r="I13" s="392">
        <f t="shared" si="3"/>
        <v>3821</v>
      </c>
      <c r="J13" s="392">
        <f t="shared" si="3"/>
        <v>3740</v>
      </c>
      <c r="K13" s="392">
        <f t="shared" si="3"/>
        <v>4032</v>
      </c>
      <c r="L13" s="392">
        <f t="shared" si="3"/>
        <v>3912</v>
      </c>
      <c r="M13" s="392">
        <f t="shared" si="3"/>
        <v>4065</v>
      </c>
      <c r="N13" s="392">
        <f t="shared" si="3"/>
        <v>3850</v>
      </c>
      <c r="O13" s="392">
        <f t="shared" si="3"/>
        <v>1336</v>
      </c>
      <c r="P13" s="628">
        <f t="shared" si="3"/>
        <v>148</v>
      </c>
    </row>
    <row r="14" spans="2:16" s="1302" customFormat="1" ht="15" customHeight="1">
      <c r="B14" s="1303" t="s">
        <v>770</v>
      </c>
      <c r="C14" s="627">
        <f aca="true" t="shared" si="4" ref="C14:P14">SUM(C23,C39:C45)</f>
        <v>18</v>
      </c>
      <c r="D14" s="392">
        <f t="shared" si="4"/>
        <v>0</v>
      </c>
      <c r="E14" s="392">
        <f t="shared" si="4"/>
        <v>148</v>
      </c>
      <c r="F14" s="392">
        <f t="shared" si="4"/>
        <v>4361</v>
      </c>
      <c r="G14" s="392">
        <f t="shared" si="4"/>
        <v>2191</v>
      </c>
      <c r="H14" s="392">
        <f t="shared" si="4"/>
        <v>2170</v>
      </c>
      <c r="I14" s="392">
        <f t="shared" si="4"/>
        <v>700</v>
      </c>
      <c r="J14" s="392">
        <f t="shared" si="4"/>
        <v>709</v>
      </c>
      <c r="K14" s="392">
        <f t="shared" si="4"/>
        <v>723</v>
      </c>
      <c r="L14" s="392">
        <f t="shared" si="4"/>
        <v>703</v>
      </c>
      <c r="M14" s="392">
        <f t="shared" si="4"/>
        <v>768</v>
      </c>
      <c r="N14" s="392">
        <f t="shared" si="4"/>
        <v>758</v>
      </c>
      <c r="O14" s="392">
        <f t="shared" si="4"/>
        <v>308</v>
      </c>
      <c r="P14" s="628">
        <f t="shared" si="4"/>
        <v>57</v>
      </c>
    </row>
    <row r="15" spans="2:16" s="1302" customFormat="1" ht="15" customHeight="1">
      <c r="B15" s="1303" t="s">
        <v>771</v>
      </c>
      <c r="C15" s="627">
        <f aca="true" t="shared" si="5" ref="C15:P15">SUM(C20,C27,C31,C46:C50)</f>
        <v>36</v>
      </c>
      <c r="D15" s="392">
        <f t="shared" si="5"/>
        <v>2</v>
      </c>
      <c r="E15" s="392">
        <f t="shared" si="5"/>
        <v>328</v>
      </c>
      <c r="F15" s="392">
        <f t="shared" si="5"/>
        <v>9985</v>
      </c>
      <c r="G15" s="392">
        <f t="shared" si="5"/>
        <v>5119</v>
      </c>
      <c r="H15" s="392">
        <f t="shared" si="5"/>
        <v>4866</v>
      </c>
      <c r="I15" s="392">
        <f t="shared" si="5"/>
        <v>1638</v>
      </c>
      <c r="J15" s="392">
        <f t="shared" si="5"/>
        <v>1645</v>
      </c>
      <c r="K15" s="392">
        <f t="shared" si="5"/>
        <v>1731</v>
      </c>
      <c r="L15" s="392">
        <f t="shared" si="5"/>
        <v>1655</v>
      </c>
      <c r="M15" s="392">
        <f t="shared" si="5"/>
        <v>1750</v>
      </c>
      <c r="N15" s="392">
        <f t="shared" si="5"/>
        <v>1566</v>
      </c>
      <c r="O15" s="392">
        <f t="shared" si="5"/>
        <v>667</v>
      </c>
      <c r="P15" s="628">
        <f t="shared" si="5"/>
        <v>79</v>
      </c>
    </row>
    <row r="16" spans="2:16" s="1302" customFormat="1" ht="15" customHeight="1">
      <c r="B16" s="1303" t="s">
        <v>772</v>
      </c>
      <c r="C16" s="627">
        <f aca="true" t="shared" si="6" ref="C16:P16">SUM(C21:C22,C51:C62)</f>
        <v>31</v>
      </c>
      <c r="D16" s="392">
        <f t="shared" si="6"/>
        <v>1</v>
      </c>
      <c r="E16" s="392">
        <f t="shared" si="6"/>
        <v>393</v>
      </c>
      <c r="F16" s="392">
        <f t="shared" si="6"/>
        <v>13200</v>
      </c>
      <c r="G16" s="392">
        <f t="shared" si="6"/>
        <v>6719</v>
      </c>
      <c r="H16" s="392">
        <f t="shared" si="6"/>
        <v>6481</v>
      </c>
      <c r="I16" s="392">
        <f t="shared" si="6"/>
        <v>2169</v>
      </c>
      <c r="J16" s="392">
        <f t="shared" si="6"/>
        <v>2134</v>
      </c>
      <c r="K16" s="392">
        <f t="shared" si="6"/>
        <v>2270</v>
      </c>
      <c r="L16" s="392">
        <f t="shared" si="6"/>
        <v>2100</v>
      </c>
      <c r="M16" s="392">
        <f t="shared" si="6"/>
        <v>2280</v>
      </c>
      <c r="N16" s="392">
        <f t="shared" si="6"/>
        <v>2247</v>
      </c>
      <c r="O16" s="392">
        <f t="shared" si="6"/>
        <v>736</v>
      </c>
      <c r="P16" s="628">
        <f t="shared" si="6"/>
        <v>126</v>
      </c>
    </row>
    <row r="17" spans="2:16" ht="6" customHeight="1">
      <c r="B17" s="1306"/>
      <c r="C17" s="1305"/>
      <c r="D17" s="327"/>
      <c r="E17" s="327"/>
      <c r="F17" s="327"/>
      <c r="G17" s="327"/>
      <c r="H17" s="327"/>
      <c r="I17" s="327"/>
      <c r="J17" s="327"/>
      <c r="K17" s="327"/>
      <c r="L17" s="327"/>
      <c r="M17" s="327"/>
      <c r="N17" s="327"/>
      <c r="O17" s="327"/>
      <c r="P17" s="328"/>
    </row>
    <row r="18" spans="2:16" s="1302" customFormat="1" ht="6" customHeight="1">
      <c r="B18" s="1306"/>
      <c r="C18" s="627"/>
      <c r="D18" s="392"/>
      <c r="E18" s="392"/>
      <c r="F18" s="392"/>
      <c r="G18" s="392"/>
      <c r="H18" s="392"/>
      <c r="I18" s="392"/>
      <c r="J18" s="392"/>
      <c r="K18" s="392"/>
      <c r="L18" s="392"/>
      <c r="M18" s="392"/>
      <c r="N18" s="392"/>
      <c r="O18" s="392"/>
      <c r="P18" s="591"/>
    </row>
    <row r="19" spans="2:16" s="1300" customFormat="1" ht="12" customHeight="1">
      <c r="B19" s="1301" t="s">
        <v>773</v>
      </c>
      <c r="C19" s="1290">
        <v>17</v>
      </c>
      <c r="D19" s="133">
        <v>0</v>
      </c>
      <c r="E19" s="382">
        <v>280</v>
      </c>
      <c r="F19" s="133">
        <f aca="true" t="shared" si="7" ref="F19:F62">SUM(G19:H19)</f>
        <v>10056</v>
      </c>
      <c r="G19" s="133">
        <f aca="true" t="shared" si="8" ref="G19:G62">SUM(I19,K19,M19)</f>
        <v>5177</v>
      </c>
      <c r="H19" s="133">
        <f aca="true" t="shared" si="9" ref="H19:H62">SUM(J19,L19,N19)</f>
        <v>4879</v>
      </c>
      <c r="I19" s="133">
        <v>1629</v>
      </c>
      <c r="J19" s="133">
        <v>1607</v>
      </c>
      <c r="K19" s="133">
        <v>1766</v>
      </c>
      <c r="L19" s="133">
        <v>1637</v>
      </c>
      <c r="M19" s="133">
        <v>1782</v>
      </c>
      <c r="N19" s="133">
        <v>1635</v>
      </c>
      <c r="O19" s="133">
        <v>518</v>
      </c>
      <c r="P19" s="134">
        <v>49</v>
      </c>
    </row>
    <row r="20" spans="2:16" s="1300" customFormat="1" ht="12" customHeight="1">
      <c r="B20" s="1301" t="s">
        <v>774</v>
      </c>
      <c r="C20" s="1290">
        <v>8</v>
      </c>
      <c r="D20" s="133">
        <v>2</v>
      </c>
      <c r="E20" s="133">
        <v>110</v>
      </c>
      <c r="F20" s="133">
        <f t="shared" si="7"/>
        <v>3581</v>
      </c>
      <c r="G20" s="133">
        <f t="shared" si="8"/>
        <v>1843</v>
      </c>
      <c r="H20" s="133">
        <f t="shared" si="9"/>
        <v>1738</v>
      </c>
      <c r="I20" s="133">
        <v>579</v>
      </c>
      <c r="J20" s="133">
        <v>570</v>
      </c>
      <c r="K20" s="133">
        <v>643</v>
      </c>
      <c r="L20" s="133">
        <v>593</v>
      </c>
      <c r="M20" s="133">
        <v>621</v>
      </c>
      <c r="N20" s="133">
        <v>575</v>
      </c>
      <c r="O20" s="133">
        <v>207</v>
      </c>
      <c r="P20" s="134">
        <v>23</v>
      </c>
    </row>
    <row r="21" spans="2:16" s="1300" customFormat="1" ht="12" customHeight="1">
      <c r="B21" s="1301" t="s">
        <v>775</v>
      </c>
      <c r="C21" s="1290">
        <v>8</v>
      </c>
      <c r="D21" s="133">
        <v>1</v>
      </c>
      <c r="E21" s="133">
        <v>112</v>
      </c>
      <c r="F21" s="133">
        <f t="shared" si="7"/>
        <v>3910</v>
      </c>
      <c r="G21" s="133">
        <f t="shared" si="8"/>
        <v>2007</v>
      </c>
      <c r="H21" s="133">
        <f t="shared" si="9"/>
        <v>1903</v>
      </c>
      <c r="I21" s="133">
        <v>632</v>
      </c>
      <c r="J21" s="133">
        <v>608</v>
      </c>
      <c r="K21" s="133">
        <v>687</v>
      </c>
      <c r="L21" s="133">
        <v>631</v>
      </c>
      <c r="M21" s="133">
        <v>688</v>
      </c>
      <c r="N21" s="133">
        <v>664</v>
      </c>
      <c r="O21" s="133">
        <v>204</v>
      </c>
      <c r="P21" s="134">
        <v>33</v>
      </c>
    </row>
    <row r="22" spans="2:16" s="1300" customFormat="1" ht="12" customHeight="1">
      <c r="B22" s="1301" t="s">
        <v>776</v>
      </c>
      <c r="C22" s="1290">
        <v>9</v>
      </c>
      <c r="D22" s="133">
        <v>0</v>
      </c>
      <c r="E22" s="382">
        <v>119</v>
      </c>
      <c r="F22" s="133">
        <f t="shared" si="7"/>
        <v>4035</v>
      </c>
      <c r="G22" s="133">
        <f t="shared" si="8"/>
        <v>2055</v>
      </c>
      <c r="H22" s="133">
        <f t="shared" si="9"/>
        <v>1980</v>
      </c>
      <c r="I22" s="133">
        <v>658</v>
      </c>
      <c r="J22" s="133">
        <v>680</v>
      </c>
      <c r="K22" s="133">
        <v>709</v>
      </c>
      <c r="L22" s="133">
        <v>616</v>
      </c>
      <c r="M22" s="133">
        <v>688</v>
      </c>
      <c r="N22" s="133">
        <v>684</v>
      </c>
      <c r="O22" s="133">
        <v>221</v>
      </c>
      <c r="P22" s="134">
        <v>25</v>
      </c>
    </row>
    <row r="23" spans="2:16" s="1300" customFormat="1" ht="12" customHeight="1">
      <c r="B23" s="1301" t="s">
        <v>777</v>
      </c>
      <c r="C23" s="1290">
        <v>5</v>
      </c>
      <c r="D23" s="133">
        <v>0</v>
      </c>
      <c r="E23" s="382">
        <v>54</v>
      </c>
      <c r="F23" s="133">
        <f t="shared" si="7"/>
        <v>1781</v>
      </c>
      <c r="G23" s="133">
        <f t="shared" si="8"/>
        <v>879</v>
      </c>
      <c r="H23" s="133">
        <f t="shared" si="9"/>
        <v>902</v>
      </c>
      <c r="I23" s="133">
        <v>265</v>
      </c>
      <c r="J23" s="133">
        <v>304</v>
      </c>
      <c r="K23" s="133">
        <v>295</v>
      </c>
      <c r="L23" s="133">
        <v>284</v>
      </c>
      <c r="M23" s="133">
        <v>319</v>
      </c>
      <c r="N23" s="133">
        <v>314</v>
      </c>
      <c r="O23" s="133">
        <v>112</v>
      </c>
      <c r="P23" s="134">
        <v>13</v>
      </c>
    </row>
    <row r="24" spans="2:16" s="1300" customFormat="1" ht="12" customHeight="1">
      <c r="B24" s="1301" t="s">
        <v>778</v>
      </c>
      <c r="C24" s="1290">
        <v>3</v>
      </c>
      <c r="D24" s="133">
        <v>0</v>
      </c>
      <c r="E24" s="382">
        <v>49</v>
      </c>
      <c r="F24" s="133">
        <f t="shared" si="7"/>
        <v>1732</v>
      </c>
      <c r="G24" s="133">
        <f t="shared" si="8"/>
        <v>889</v>
      </c>
      <c r="H24" s="133">
        <f t="shared" si="9"/>
        <v>843</v>
      </c>
      <c r="I24" s="133">
        <v>296</v>
      </c>
      <c r="J24" s="133">
        <v>276</v>
      </c>
      <c r="K24" s="133">
        <v>292</v>
      </c>
      <c r="L24" s="133">
        <v>296</v>
      </c>
      <c r="M24" s="133">
        <v>301</v>
      </c>
      <c r="N24" s="133">
        <v>271</v>
      </c>
      <c r="O24" s="133">
        <v>92</v>
      </c>
      <c r="P24" s="134">
        <v>8</v>
      </c>
    </row>
    <row r="25" spans="2:16" s="1300" customFormat="1" ht="12" customHeight="1">
      <c r="B25" s="1301" t="s">
        <v>779</v>
      </c>
      <c r="C25" s="1290">
        <v>4</v>
      </c>
      <c r="D25" s="133">
        <v>0</v>
      </c>
      <c r="E25" s="382">
        <v>44</v>
      </c>
      <c r="F25" s="133">
        <f t="shared" si="7"/>
        <v>1436</v>
      </c>
      <c r="G25" s="133">
        <f t="shared" si="8"/>
        <v>697</v>
      </c>
      <c r="H25" s="133">
        <f t="shared" si="9"/>
        <v>739</v>
      </c>
      <c r="I25" s="133">
        <v>212</v>
      </c>
      <c r="J25" s="133">
        <v>217</v>
      </c>
      <c r="K25" s="133">
        <v>239</v>
      </c>
      <c r="L25" s="133">
        <v>254</v>
      </c>
      <c r="M25" s="133">
        <v>246</v>
      </c>
      <c r="N25" s="133">
        <v>268</v>
      </c>
      <c r="O25" s="133">
        <v>89</v>
      </c>
      <c r="P25" s="134">
        <v>11</v>
      </c>
    </row>
    <row r="26" spans="2:16" s="1300" customFormat="1" ht="12" customHeight="1">
      <c r="B26" s="1301" t="s">
        <v>780</v>
      </c>
      <c r="C26" s="1290">
        <v>6</v>
      </c>
      <c r="D26" s="133">
        <v>0</v>
      </c>
      <c r="E26" s="382">
        <v>39</v>
      </c>
      <c r="F26" s="133">
        <f t="shared" si="7"/>
        <v>1270</v>
      </c>
      <c r="G26" s="133">
        <f t="shared" si="8"/>
        <v>632</v>
      </c>
      <c r="H26" s="133">
        <f t="shared" si="9"/>
        <v>638</v>
      </c>
      <c r="I26" s="133">
        <v>209</v>
      </c>
      <c r="J26" s="133">
        <v>240</v>
      </c>
      <c r="K26" s="133">
        <v>230</v>
      </c>
      <c r="L26" s="133">
        <v>209</v>
      </c>
      <c r="M26" s="133">
        <v>193</v>
      </c>
      <c r="N26" s="133">
        <v>189</v>
      </c>
      <c r="O26" s="133">
        <v>89</v>
      </c>
      <c r="P26" s="134">
        <v>16</v>
      </c>
    </row>
    <row r="27" spans="2:16" s="1300" customFormat="1" ht="12" customHeight="1">
      <c r="B27" s="1301" t="s">
        <v>781</v>
      </c>
      <c r="C27" s="1290">
        <v>2</v>
      </c>
      <c r="D27" s="133">
        <v>0</v>
      </c>
      <c r="E27" s="382">
        <v>39</v>
      </c>
      <c r="F27" s="133">
        <f t="shared" si="7"/>
        <v>1321</v>
      </c>
      <c r="G27" s="133">
        <f t="shared" si="8"/>
        <v>703</v>
      </c>
      <c r="H27" s="133">
        <f t="shared" si="9"/>
        <v>618</v>
      </c>
      <c r="I27" s="133">
        <v>223</v>
      </c>
      <c r="J27" s="133">
        <v>210</v>
      </c>
      <c r="K27" s="133">
        <v>217</v>
      </c>
      <c r="L27" s="133">
        <v>208</v>
      </c>
      <c r="M27" s="133">
        <v>263</v>
      </c>
      <c r="N27" s="133">
        <v>200</v>
      </c>
      <c r="O27" s="133">
        <v>73</v>
      </c>
      <c r="P27" s="134">
        <v>8</v>
      </c>
    </row>
    <row r="28" spans="2:16" s="1300" customFormat="1" ht="12" customHeight="1">
      <c r="B28" s="1301" t="s">
        <v>782</v>
      </c>
      <c r="C28" s="1290">
        <v>4</v>
      </c>
      <c r="D28" s="133">
        <v>0</v>
      </c>
      <c r="E28" s="382">
        <v>70</v>
      </c>
      <c r="F28" s="133">
        <f t="shared" si="7"/>
        <v>2456</v>
      </c>
      <c r="G28" s="133">
        <f t="shared" si="8"/>
        <v>1266</v>
      </c>
      <c r="H28" s="133">
        <f t="shared" si="9"/>
        <v>1190</v>
      </c>
      <c r="I28" s="133">
        <v>408</v>
      </c>
      <c r="J28" s="133">
        <v>366</v>
      </c>
      <c r="K28" s="133">
        <v>420</v>
      </c>
      <c r="L28" s="133">
        <v>428</v>
      </c>
      <c r="M28" s="133">
        <v>438</v>
      </c>
      <c r="N28" s="133">
        <v>396</v>
      </c>
      <c r="O28" s="133">
        <v>137</v>
      </c>
      <c r="P28" s="134">
        <v>12</v>
      </c>
    </row>
    <row r="29" spans="2:16" s="1300" customFormat="1" ht="12" customHeight="1">
      <c r="B29" s="1301" t="s">
        <v>783</v>
      </c>
      <c r="C29" s="1290">
        <v>4</v>
      </c>
      <c r="D29" s="133">
        <v>0</v>
      </c>
      <c r="E29" s="382">
        <v>53</v>
      </c>
      <c r="F29" s="133">
        <f t="shared" si="7"/>
        <v>1756</v>
      </c>
      <c r="G29" s="133">
        <f t="shared" si="8"/>
        <v>898</v>
      </c>
      <c r="H29" s="133">
        <f t="shared" si="9"/>
        <v>858</v>
      </c>
      <c r="I29" s="133">
        <v>282</v>
      </c>
      <c r="J29" s="133">
        <v>281</v>
      </c>
      <c r="K29" s="133">
        <v>297</v>
      </c>
      <c r="L29" s="133">
        <v>291</v>
      </c>
      <c r="M29" s="133">
        <v>319</v>
      </c>
      <c r="N29" s="133">
        <v>286</v>
      </c>
      <c r="O29" s="133">
        <v>95</v>
      </c>
      <c r="P29" s="134">
        <v>14</v>
      </c>
    </row>
    <row r="30" spans="2:16" s="1300" customFormat="1" ht="12" customHeight="1">
      <c r="B30" s="1301" t="s">
        <v>784</v>
      </c>
      <c r="C30" s="1290">
        <v>6</v>
      </c>
      <c r="D30" s="133">
        <v>0</v>
      </c>
      <c r="E30" s="382">
        <v>36</v>
      </c>
      <c r="F30" s="133">
        <f t="shared" si="7"/>
        <v>981</v>
      </c>
      <c r="G30" s="133">
        <f t="shared" si="8"/>
        <v>476</v>
      </c>
      <c r="H30" s="133">
        <f t="shared" si="9"/>
        <v>505</v>
      </c>
      <c r="I30" s="133">
        <v>171</v>
      </c>
      <c r="J30" s="133">
        <v>161</v>
      </c>
      <c r="K30" s="133">
        <v>160</v>
      </c>
      <c r="L30" s="133">
        <v>179</v>
      </c>
      <c r="M30" s="133">
        <v>145</v>
      </c>
      <c r="N30" s="133">
        <v>165</v>
      </c>
      <c r="O30" s="133">
        <v>80</v>
      </c>
      <c r="P30" s="134">
        <v>8</v>
      </c>
    </row>
    <row r="31" spans="2:16" s="1300" customFormat="1" ht="12" customHeight="1">
      <c r="B31" s="1301" t="s">
        <v>785</v>
      </c>
      <c r="C31" s="1290">
        <v>7</v>
      </c>
      <c r="D31" s="133">
        <v>0</v>
      </c>
      <c r="E31" s="382">
        <v>51</v>
      </c>
      <c r="F31" s="133">
        <f t="shared" si="7"/>
        <v>1499</v>
      </c>
      <c r="G31" s="133">
        <f t="shared" si="8"/>
        <v>779</v>
      </c>
      <c r="H31" s="133">
        <f t="shared" si="9"/>
        <v>720</v>
      </c>
      <c r="I31" s="133">
        <v>266</v>
      </c>
      <c r="J31" s="133">
        <v>255</v>
      </c>
      <c r="K31" s="133">
        <v>262</v>
      </c>
      <c r="L31" s="133">
        <v>243</v>
      </c>
      <c r="M31" s="133">
        <v>251</v>
      </c>
      <c r="N31" s="133">
        <v>222</v>
      </c>
      <c r="O31" s="133">
        <v>112</v>
      </c>
      <c r="P31" s="134">
        <v>19</v>
      </c>
    </row>
    <row r="32" spans="2:16" s="1300" customFormat="1" ht="12" customHeight="1">
      <c r="B32" s="1301" t="s">
        <v>786</v>
      </c>
      <c r="C32" s="1290">
        <v>3</v>
      </c>
      <c r="D32" s="133">
        <v>0</v>
      </c>
      <c r="E32" s="382">
        <v>21</v>
      </c>
      <c r="F32" s="133">
        <f t="shared" si="7"/>
        <v>627</v>
      </c>
      <c r="G32" s="133">
        <f t="shared" si="8"/>
        <v>324</v>
      </c>
      <c r="H32" s="133">
        <f t="shared" si="9"/>
        <v>303</v>
      </c>
      <c r="I32" s="133">
        <v>116</v>
      </c>
      <c r="J32" s="133">
        <v>100</v>
      </c>
      <c r="K32" s="133">
        <v>99</v>
      </c>
      <c r="L32" s="133">
        <v>108</v>
      </c>
      <c r="M32" s="133">
        <v>109</v>
      </c>
      <c r="N32" s="133">
        <v>95</v>
      </c>
      <c r="O32" s="133">
        <v>42</v>
      </c>
      <c r="P32" s="134">
        <v>4</v>
      </c>
    </row>
    <row r="33" spans="2:16" s="1300" customFormat="1" ht="12" customHeight="1">
      <c r="B33" s="1301" t="s">
        <v>787</v>
      </c>
      <c r="C33" s="1290">
        <v>1</v>
      </c>
      <c r="D33" s="133">
        <v>0</v>
      </c>
      <c r="E33" s="382">
        <v>15</v>
      </c>
      <c r="F33" s="133">
        <f t="shared" si="7"/>
        <v>510</v>
      </c>
      <c r="G33" s="133">
        <f t="shared" si="8"/>
        <v>249</v>
      </c>
      <c r="H33" s="133">
        <f t="shared" si="9"/>
        <v>261</v>
      </c>
      <c r="I33" s="133">
        <v>86</v>
      </c>
      <c r="J33" s="133">
        <v>84</v>
      </c>
      <c r="K33" s="133">
        <v>74</v>
      </c>
      <c r="L33" s="133">
        <v>85</v>
      </c>
      <c r="M33" s="133">
        <v>89</v>
      </c>
      <c r="N33" s="133">
        <v>92</v>
      </c>
      <c r="O33" s="133">
        <v>26</v>
      </c>
      <c r="P33" s="134">
        <v>5</v>
      </c>
    </row>
    <row r="34" spans="2:16" s="1300" customFormat="1" ht="12" customHeight="1">
      <c r="B34" s="1301" t="s">
        <v>788</v>
      </c>
      <c r="C34" s="1290">
        <v>1</v>
      </c>
      <c r="D34" s="133">
        <v>0</v>
      </c>
      <c r="E34" s="382">
        <v>27</v>
      </c>
      <c r="F34" s="133">
        <f t="shared" si="7"/>
        <v>951</v>
      </c>
      <c r="G34" s="133">
        <f t="shared" si="8"/>
        <v>476</v>
      </c>
      <c r="H34" s="133">
        <f t="shared" si="9"/>
        <v>475</v>
      </c>
      <c r="I34" s="133">
        <v>139</v>
      </c>
      <c r="J34" s="133">
        <v>159</v>
      </c>
      <c r="K34" s="133">
        <v>177</v>
      </c>
      <c r="L34" s="133">
        <v>151</v>
      </c>
      <c r="M34" s="133">
        <v>160</v>
      </c>
      <c r="N34" s="133">
        <v>165</v>
      </c>
      <c r="O34" s="133">
        <v>48</v>
      </c>
      <c r="P34" s="134">
        <v>4</v>
      </c>
    </row>
    <row r="35" spans="2:16" s="1300" customFormat="1" ht="12" customHeight="1">
      <c r="B35" s="1301" t="s">
        <v>789</v>
      </c>
      <c r="C35" s="1290">
        <v>3</v>
      </c>
      <c r="D35" s="133">
        <v>0</v>
      </c>
      <c r="E35" s="382">
        <v>14</v>
      </c>
      <c r="F35" s="133">
        <f t="shared" si="7"/>
        <v>342</v>
      </c>
      <c r="G35" s="133">
        <f t="shared" si="8"/>
        <v>163</v>
      </c>
      <c r="H35" s="133">
        <f t="shared" si="9"/>
        <v>179</v>
      </c>
      <c r="I35" s="133">
        <v>59</v>
      </c>
      <c r="J35" s="133">
        <v>54</v>
      </c>
      <c r="K35" s="133">
        <v>53</v>
      </c>
      <c r="L35" s="133">
        <v>58</v>
      </c>
      <c r="M35" s="133">
        <v>51</v>
      </c>
      <c r="N35" s="133">
        <v>67</v>
      </c>
      <c r="O35" s="133">
        <v>34</v>
      </c>
      <c r="P35" s="134">
        <v>4</v>
      </c>
    </row>
    <row r="36" spans="2:16" s="1300" customFormat="1" ht="12" customHeight="1">
      <c r="B36" s="1301" t="s">
        <v>790</v>
      </c>
      <c r="C36" s="1290">
        <v>1</v>
      </c>
      <c r="D36" s="133">
        <v>0</v>
      </c>
      <c r="E36" s="382">
        <v>14</v>
      </c>
      <c r="F36" s="133">
        <f t="shared" si="7"/>
        <v>419</v>
      </c>
      <c r="G36" s="133">
        <f t="shared" si="8"/>
        <v>222</v>
      </c>
      <c r="H36" s="133">
        <f t="shared" si="9"/>
        <v>197</v>
      </c>
      <c r="I36" s="133">
        <v>63</v>
      </c>
      <c r="J36" s="133">
        <v>59</v>
      </c>
      <c r="K36" s="133">
        <v>76</v>
      </c>
      <c r="L36" s="133">
        <v>74</v>
      </c>
      <c r="M36" s="133">
        <v>83</v>
      </c>
      <c r="N36" s="133">
        <v>64</v>
      </c>
      <c r="O36" s="133">
        <v>26</v>
      </c>
      <c r="P36" s="134">
        <v>4</v>
      </c>
    </row>
    <row r="37" spans="2:16" s="1300" customFormat="1" ht="12" customHeight="1">
      <c r="B37" s="1301" t="s">
        <v>791</v>
      </c>
      <c r="C37" s="1290">
        <v>1</v>
      </c>
      <c r="D37" s="133">
        <v>0</v>
      </c>
      <c r="E37" s="382">
        <v>13</v>
      </c>
      <c r="F37" s="133">
        <f t="shared" si="7"/>
        <v>425</v>
      </c>
      <c r="G37" s="133">
        <f t="shared" si="8"/>
        <v>213</v>
      </c>
      <c r="H37" s="133">
        <f t="shared" si="9"/>
        <v>212</v>
      </c>
      <c r="I37" s="133">
        <v>73</v>
      </c>
      <c r="J37" s="133">
        <v>64</v>
      </c>
      <c r="K37" s="133">
        <v>68</v>
      </c>
      <c r="L37" s="133">
        <v>70</v>
      </c>
      <c r="M37" s="133">
        <v>72</v>
      </c>
      <c r="N37" s="133">
        <v>78</v>
      </c>
      <c r="O37" s="133">
        <v>26</v>
      </c>
      <c r="P37" s="134">
        <v>4</v>
      </c>
    </row>
    <row r="38" spans="2:16" s="1300" customFormat="1" ht="12" customHeight="1">
      <c r="B38" s="1301" t="s">
        <v>792</v>
      </c>
      <c r="C38" s="1290">
        <v>2</v>
      </c>
      <c r="D38" s="133">
        <v>0</v>
      </c>
      <c r="E38" s="382">
        <v>16</v>
      </c>
      <c r="F38" s="133">
        <f t="shared" si="7"/>
        <v>459</v>
      </c>
      <c r="G38" s="133">
        <f t="shared" si="8"/>
        <v>236</v>
      </c>
      <c r="H38" s="133">
        <f t="shared" si="9"/>
        <v>223</v>
      </c>
      <c r="I38" s="133">
        <v>78</v>
      </c>
      <c r="J38" s="133">
        <v>72</v>
      </c>
      <c r="K38" s="133">
        <v>81</v>
      </c>
      <c r="L38" s="133">
        <v>72</v>
      </c>
      <c r="M38" s="133">
        <v>77</v>
      </c>
      <c r="N38" s="133">
        <v>79</v>
      </c>
      <c r="O38" s="133">
        <v>34</v>
      </c>
      <c r="P38" s="134">
        <v>5</v>
      </c>
    </row>
    <row r="39" spans="2:16" s="1300" customFormat="1" ht="12" customHeight="1">
      <c r="B39" s="1301" t="s">
        <v>793</v>
      </c>
      <c r="C39" s="1290">
        <v>1</v>
      </c>
      <c r="D39" s="133">
        <v>0</v>
      </c>
      <c r="E39" s="382">
        <v>10</v>
      </c>
      <c r="F39" s="133">
        <f t="shared" si="7"/>
        <v>352</v>
      </c>
      <c r="G39" s="133">
        <f t="shared" si="8"/>
        <v>175</v>
      </c>
      <c r="H39" s="133">
        <f t="shared" si="9"/>
        <v>177</v>
      </c>
      <c r="I39" s="133">
        <v>57</v>
      </c>
      <c r="J39" s="133">
        <v>63</v>
      </c>
      <c r="K39" s="133">
        <v>61</v>
      </c>
      <c r="L39" s="133">
        <v>56</v>
      </c>
      <c r="M39" s="133">
        <v>57</v>
      </c>
      <c r="N39" s="133">
        <v>58</v>
      </c>
      <c r="O39" s="133">
        <v>18</v>
      </c>
      <c r="P39" s="134">
        <v>3</v>
      </c>
    </row>
    <row r="40" spans="2:16" s="1300" customFormat="1" ht="12" customHeight="1">
      <c r="B40" s="1301" t="s">
        <v>794</v>
      </c>
      <c r="C40" s="1290">
        <v>1</v>
      </c>
      <c r="D40" s="133">
        <v>0</v>
      </c>
      <c r="E40" s="382">
        <v>17</v>
      </c>
      <c r="F40" s="133">
        <f t="shared" si="7"/>
        <v>567</v>
      </c>
      <c r="G40" s="133">
        <f t="shared" si="8"/>
        <v>295</v>
      </c>
      <c r="H40" s="133">
        <f t="shared" si="9"/>
        <v>272</v>
      </c>
      <c r="I40" s="133">
        <v>108</v>
      </c>
      <c r="J40" s="133">
        <v>95</v>
      </c>
      <c r="K40" s="133">
        <v>90</v>
      </c>
      <c r="L40" s="133">
        <v>86</v>
      </c>
      <c r="M40" s="133">
        <v>97</v>
      </c>
      <c r="N40" s="133">
        <v>91</v>
      </c>
      <c r="O40" s="133">
        <v>30</v>
      </c>
      <c r="P40" s="134">
        <v>4</v>
      </c>
    </row>
    <row r="41" spans="2:16" s="1300" customFormat="1" ht="12" customHeight="1">
      <c r="B41" s="1301" t="s">
        <v>795</v>
      </c>
      <c r="C41" s="1290">
        <v>2</v>
      </c>
      <c r="D41" s="133">
        <v>0</v>
      </c>
      <c r="E41" s="382">
        <v>13</v>
      </c>
      <c r="F41" s="133">
        <f t="shared" si="7"/>
        <v>331</v>
      </c>
      <c r="G41" s="133">
        <f t="shared" si="8"/>
        <v>176</v>
      </c>
      <c r="H41" s="133">
        <f t="shared" si="9"/>
        <v>155</v>
      </c>
      <c r="I41" s="133">
        <v>60</v>
      </c>
      <c r="J41" s="133">
        <v>44</v>
      </c>
      <c r="K41" s="133">
        <v>63</v>
      </c>
      <c r="L41" s="133">
        <v>53</v>
      </c>
      <c r="M41" s="133">
        <v>53</v>
      </c>
      <c r="N41" s="133">
        <v>58</v>
      </c>
      <c r="O41" s="133">
        <v>28</v>
      </c>
      <c r="P41" s="134">
        <v>7</v>
      </c>
    </row>
    <row r="42" spans="2:16" s="1300" customFormat="1" ht="12" customHeight="1">
      <c r="B42" s="1301" t="s">
        <v>796</v>
      </c>
      <c r="C42" s="1290">
        <v>2</v>
      </c>
      <c r="D42" s="133">
        <v>0</v>
      </c>
      <c r="E42" s="382">
        <v>18</v>
      </c>
      <c r="F42" s="133">
        <f t="shared" si="7"/>
        <v>531</v>
      </c>
      <c r="G42" s="133">
        <f t="shared" si="8"/>
        <v>262</v>
      </c>
      <c r="H42" s="133">
        <f t="shared" si="9"/>
        <v>269</v>
      </c>
      <c r="I42" s="133">
        <v>83</v>
      </c>
      <c r="J42" s="133">
        <v>95</v>
      </c>
      <c r="K42" s="133">
        <v>83</v>
      </c>
      <c r="L42" s="133">
        <v>86</v>
      </c>
      <c r="M42" s="133">
        <v>96</v>
      </c>
      <c r="N42" s="133">
        <v>88</v>
      </c>
      <c r="O42" s="133">
        <v>37</v>
      </c>
      <c r="P42" s="134">
        <v>6</v>
      </c>
    </row>
    <row r="43" spans="2:16" s="1300" customFormat="1" ht="12" customHeight="1">
      <c r="B43" s="1301" t="s">
        <v>797</v>
      </c>
      <c r="C43" s="1290">
        <v>3</v>
      </c>
      <c r="D43" s="133">
        <v>0</v>
      </c>
      <c r="E43" s="382">
        <v>13</v>
      </c>
      <c r="F43" s="133">
        <f t="shared" si="7"/>
        <v>224</v>
      </c>
      <c r="G43" s="133">
        <f t="shared" si="8"/>
        <v>104</v>
      </c>
      <c r="H43" s="133">
        <f t="shared" si="9"/>
        <v>120</v>
      </c>
      <c r="I43" s="133">
        <v>28</v>
      </c>
      <c r="J43" s="133">
        <v>39</v>
      </c>
      <c r="K43" s="133">
        <v>32</v>
      </c>
      <c r="L43" s="133">
        <v>40</v>
      </c>
      <c r="M43" s="133">
        <v>44</v>
      </c>
      <c r="N43" s="133">
        <v>41</v>
      </c>
      <c r="O43" s="133">
        <v>32</v>
      </c>
      <c r="P43" s="134">
        <v>6</v>
      </c>
    </row>
    <row r="44" spans="2:16" s="1300" customFormat="1" ht="12" customHeight="1">
      <c r="B44" s="1301" t="s">
        <v>798</v>
      </c>
      <c r="C44" s="1290">
        <v>2</v>
      </c>
      <c r="D44" s="133">
        <v>0</v>
      </c>
      <c r="E44" s="382">
        <v>12</v>
      </c>
      <c r="F44" s="133">
        <f t="shared" si="7"/>
        <v>269</v>
      </c>
      <c r="G44" s="133">
        <f t="shared" si="8"/>
        <v>143</v>
      </c>
      <c r="H44" s="133">
        <f t="shared" si="9"/>
        <v>126</v>
      </c>
      <c r="I44" s="133">
        <v>52</v>
      </c>
      <c r="J44" s="133">
        <v>28</v>
      </c>
      <c r="K44" s="133">
        <v>49</v>
      </c>
      <c r="L44" s="133">
        <v>45</v>
      </c>
      <c r="M44" s="133">
        <v>42</v>
      </c>
      <c r="N44" s="133">
        <v>53</v>
      </c>
      <c r="O44" s="133">
        <v>25</v>
      </c>
      <c r="P44" s="134">
        <v>9</v>
      </c>
    </row>
    <row r="45" spans="2:16" s="1300" customFormat="1" ht="12" customHeight="1">
      <c r="B45" s="1301" t="s">
        <v>799</v>
      </c>
      <c r="C45" s="1290">
        <v>2</v>
      </c>
      <c r="D45" s="133">
        <v>0</v>
      </c>
      <c r="E45" s="382">
        <v>11</v>
      </c>
      <c r="F45" s="133">
        <f t="shared" si="7"/>
        <v>306</v>
      </c>
      <c r="G45" s="133">
        <f t="shared" si="8"/>
        <v>157</v>
      </c>
      <c r="H45" s="133">
        <f t="shared" si="9"/>
        <v>149</v>
      </c>
      <c r="I45" s="133">
        <v>47</v>
      </c>
      <c r="J45" s="133">
        <v>41</v>
      </c>
      <c r="K45" s="133">
        <v>50</v>
      </c>
      <c r="L45" s="133">
        <v>53</v>
      </c>
      <c r="M45" s="133">
        <v>60</v>
      </c>
      <c r="N45" s="133">
        <v>55</v>
      </c>
      <c r="O45" s="133">
        <v>26</v>
      </c>
      <c r="P45" s="134">
        <v>9</v>
      </c>
    </row>
    <row r="46" spans="2:16" s="1300" customFormat="1" ht="12" customHeight="1">
      <c r="B46" s="1301" t="s">
        <v>800</v>
      </c>
      <c r="C46" s="1290">
        <v>4</v>
      </c>
      <c r="D46" s="133">
        <v>0</v>
      </c>
      <c r="E46" s="382">
        <v>38</v>
      </c>
      <c r="F46" s="133">
        <f t="shared" si="7"/>
        <v>1221</v>
      </c>
      <c r="G46" s="133">
        <f t="shared" si="8"/>
        <v>604</v>
      </c>
      <c r="H46" s="133">
        <f t="shared" si="9"/>
        <v>617</v>
      </c>
      <c r="I46" s="133">
        <v>184</v>
      </c>
      <c r="J46" s="133">
        <v>209</v>
      </c>
      <c r="K46" s="133">
        <v>219</v>
      </c>
      <c r="L46" s="133">
        <v>228</v>
      </c>
      <c r="M46" s="133">
        <v>201</v>
      </c>
      <c r="N46" s="133">
        <v>180</v>
      </c>
      <c r="O46" s="133">
        <v>74</v>
      </c>
      <c r="P46" s="134">
        <v>8</v>
      </c>
    </row>
    <row r="47" spans="2:16" s="1300" customFormat="1" ht="12" customHeight="1">
      <c r="B47" s="1301" t="s">
        <v>801</v>
      </c>
      <c r="C47" s="1290">
        <v>5</v>
      </c>
      <c r="D47" s="133">
        <v>0</v>
      </c>
      <c r="E47" s="382">
        <v>31</v>
      </c>
      <c r="F47" s="133">
        <f t="shared" si="7"/>
        <v>845</v>
      </c>
      <c r="G47" s="133">
        <f t="shared" si="8"/>
        <v>439</v>
      </c>
      <c r="H47" s="133">
        <f t="shared" si="9"/>
        <v>406</v>
      </c>
      <c r="I47" s="133">
        <v>154</v>
      </c>
      <c r="J47" s="133">
        <v>128</v>
      </c>
      <c r="K47" s="133">
        <v>126</v>
      </c>
      <c r="L47" s="133">
        <v>144</v>
      </c>
      <c r="M47" s="133">
        <v>159</v>
      </c>
      <c r="N47" s="133">
        <v>134</v>
      </c>
      <c r="O47" s="133">
        <v>71</v>
      </c>
      <c r="P47" s="134">
        <v>10</v>
      </c>
    </row>
    <row r="48" spans="2:16" s="1300" customFormat="1" ht="12" customHeight="1">
      <c r="B48" s="1301" t="s">
        <v>802</v>
      </c>
      <c r="C48" s="1290">
        <v>6</v>
      </c>
      <c r="D48" s="133">
        <v>0</v>
      </c>
      <c r="E48" s="382">
        <v>21</v>
      </c>
      <c r="F48" s="133">
        <f t="shared" si="7"/>
        <v>388</v>
      </c>
      <c r="G48" s="133">
        <f t="shared" si="8"/>
        <v>191</v>
      </c>
      <c r="H48" s="133">
        <f t="shared" si="9"/>
        <v>197</v>
      </c>
      <c r="I48" s="133">
        <v>48</v>
      </c>
      <c r="J48" s="133">
        <v>83</v>
      </c>
      <c r="K48" s="133">
        <v>84</v>
      </c>
      <c r="L48" s="133">
        <v>68</v>
      </c>
      <c r="M48" s="133">
        <v>59</v>
      </c>
      <c r="N48" s="133">
        <v>46</v>
      </c>
      <c r="O48" s="133">
        <v>54</v>
      </c>
      <c r="P48" s="134">
        <v>2</v>
      </c>
    </row>
    <row r="49" spans="2:16" s="1300" customFormat="1" ht="12" customHeight="1">
      <c r="B49" s="1301" t="s">
        <v>803</v>
      </c>
      <c r="C49" s="1290">
        <v>2</v>
      </c>
      <c r="D49" s="133">
        <v>0</v>
      </c>
      <c r="E49" s="382">
        <v>23</v>
      </c>
      <c r="F49" s="133">
        <f t="shared" si="7"/>
        <v>714</v>
      </c>
      <c r="G49" s="133">
        <f t="shared" si="8"/>
        <v>349</v>
      </c>
      <c r="H49" s="133">
        <f t="shared" si="9"/>
        <v>365</v>
      </c>
      <c r="I49" s="133">
        <v>112</v>
      </c>
      <c r="J49" s="133">
        <v>118</v>
      </c>
      <c r="K49" s="133">
        <v>119</v>
      </c>
      <c r="L49" s="133">
        <v>111</v>
      </c>
      <c r="M49" s="133">
        <v>118</v>
      </c>
      <c r="N49" s="133">
        <v>136</v>
      </c>
      <c r="O49" s="133">
        <v>43</v>
      </c>
      <c r="P49" s="134">
        <v>4</v>
      </c>
    </row>
    <row r="50" spans="2:16" s="1300" customFormat="1" ht="12" customHeight="1">
      <c r="B50" s="1301" t="s">
        <v>804</v>
      </c>
      <c r="C50" s="1290">
        <v>2</v>
      </c>
      <c r="D50" s="133">
        <v>0</v>
      </c>
      <c r="E50" s="382">
        <v>15</v>
      </c>
      <c r="F50" s="133">
        <f t="shared" si="7"/>
        <v>416</v>
      </c>
      <c r="G50" s="133">
        <f t="shared" si="8"/>
        <v>211</v>
      </c>
      <c r="H50" s="133">
        <f t="shared" si="9"/>
        <v>205</v>
      </c>
      <c r="I50" s="133">
        <v>72</v>
      </c>
      <c r="J50" s="133">
        <v>72</v>
      </c>
      <c r="K50" s="133">
        <v>61</v>
      </c>
      <c r="L50" s="133">
        <v>60</v>
      </c>
      <c r="M50" s="133">
        <v>78</v>
      </c>
      <c r="N50" s="133">
        <v>73</v>
      </c>
      <c r="O50" s="133">
        <v>33</v>
      </c>
      <c r="P50" s="134">
        <v>5</v>
      </c>
    </row>
    <row r="51" spans="2:16" s="1300" customFormat="1" ht="12" customHeight="1">
      <c r="B51" s="1301" t="s">
        <v>827</v>
      </c>
      <c r="C51" s="1290">
        <v>1</v>
      </c>
      <c r="D51" s="133">
        <v>0</v>
      </c>
      <c r="E51" s="382">
        <v>9</v>
      </c>
      <c r="F51" s="133">
        <f t="shared" si="7"/>
        <v>326</v>
      </c>
      <c r="G51" s="133">
        <f t="shared" si="8"/>
        <v>171</v>
      </c>
      <c r="H51" s="133">
        <f t="shared" si="9"/>
        <v>155</v>
      </c>
      <c r="I51" s="133">
        <v>47</v>
      </c>
      <c r="J51" s="133">
        <v>57</v>
      </c>
      <c r="K51" s="133">
        <v>59</v>
      </c>
      <c r="L51" s="133">
        <v>50</v>
      </c>
      <c r="M51" s="133">
        <v>65</v>
      </c>
      <c r="N51" s="133">
        <v>48</v>
      </c>
      <c r="O51" s="133">
        <v>17</v>
      </c>
      <c r="P51" s="134">
        <v>2</v>
      </c>
    </row>
    <row r="52" spans="2:16" s="1300" customFormat="1" ht="12" customHeight="1">
      <c r="B52" s="1301" t="s">
        <v>805</v>
      </c>
      <c r="C52" s="1290">
        <v>1</v>
      </c>
      <c r="D52" s="133">
        <v>0</v>
      </c>
      <c r="E52" s="382">
        <v>24</v>
      </c>
      <c r="F52" s="133">
        <f t="shared" si="7"/>
        <v>812</v>
      </c>
      <c r="G52" s="133">
        <f t="shared" si="8"/>
        <v>420</v>
      </c>
      <c r="H52" s="133">
        <f t="shared" si="9"/>
        <v>392</v>
      </c>
      <c r="I52" s="133">
        <v>136</v>
      </c>
      <c r="J52" s="133">
        <v>127</v>
      </c>
      <c r="K52" s="133">
        <v>130</v>
      </c>
      <c r="L52" s="133">
        <v>126</v>
      </c>
      <c r="M52" s="133">
        <v>154</v>
      </c>
      <c r="N52" s="133">
        <v>139</v>
      </c>
      <c r="O52" s="133">
        <v>41</v>
      </c>
      <c r="P52" s="134">
        <v>6</v>
      </c>
    </row>
    <row r="53" spans="2:16" s="1300" customFormat="1" ht="12" customHeight="1">
      <c r="B53" s="1301" t="s">
        <v>806</v>
      </c>
      <c r="C53" s="1290">
        <v>1</v>
      </c>
      <c r="D53" s="133">
        <v>0</v>
      </c>
      <c r="E53" s="382">
        <v>17</v>
      </c>
      <c r="F53" s="133">
        <f t="shared" si="7"/>
        <v>568</v>
      </c>
      <c r="G53" s="133">
        <f t="shared" si="8"/>
        <v>296</v>
      </c>
      <c r="H53" s="133">
        <f t="shared" si="9"/>
        <v>272</v>
      </c>
      <c r="I53" s="133">
        <v>98</v>
      </c>
      <c r="J53" s="133">
        <v>87</v>
      </c>
      <c r="K53" s="133">
        <v>92</v>
      </c>
      <c r="L53" s="133">
        <v>97</v>
      </c>
      <c r="M53" s="133">
        <v>106</v>
      </c>
      <c r="N53" s="133">
        <v>88</v>
      </c>
      <c r="O53" s="133">
        <v>31</v>
      </c>
      <c r="P53" s="134">
        <v>5</v>
      </c>
    </row>
    <row r="54" spans="2:16" s="1300" customFormat="1" ht="12" customHeight="1">
      <c r="B54" s="1301" t="s">
        <v>807</v>
      </c>
      <c r="C54" s="1290">
        <v>1</v>
      </c>
      <c r="D54" s="133">
        <v>0</v>
      </c>
      <c r="E54" s="382">
        <v>13</v>
      </c>
      <c r="F54" s="133">
        <f t="shared" si="7"/>
        <v>444</v>
      </c>
      <c r="G54" s="133">
        <f t="shared" si="8"/>
        <v>227</v>
      </c>
      <c r="H54" s="133">
        <f t="shared" si="9"/>
        <v>217</v>
      </c>
      <c r="I54" s="133">
        <v>71</v>
      </c>
      <c r="J54" s="133">
        <v>83</v>
      </c>
      <c r="K54" s="133">
        <v>77</v>
      </c>
      <c r="L54" s="133">
        <v>65</v>
      </c>
      <c r="M54" s="133">
        <v>79</v>
      </c>
      <c r="N54" s="133">
        <v>69</v>
      </c>
      <c r="O54" s="133">
        <v>24</v>
      </c>
      <c r="P54" s="134">
        <v>9</v>
      </c>
    </row>
    <row r="55" spans="2:16" s="1300" customFormat="1" ht="12" customHeight="1">
      <c r="B55" s="1301" t="s">
        <v>808</v>
      </c>
      <c r="C55" s="1290">
        <v>1</v>
      </c>
      <c r="D55" s="133">
        <v>0</v>
      </c>
      <c r="E55" s="382">
        <v>12</v>
      </c>
      <c r="F55" s="133">
        <f t="shared" si="7"/>
        <v>395</v>
      </c>
      <c r="G55" s="133">
        <f t="shared" si="8"/>
        <v>218</v>
      </c>
      <c r="H55" s="133">
        <f t="shared" si="9"/>
        <v>177</v>
      </c>
      <c r="I55" s="133">
        <v>69</v>
      </c>
      <c r="J55" s="133">
        <v>54</v>
      </c>
      <c r="K55" s="133">
        <v>83</v>
      </c>
      <c r="L55" s="133">
        <v>54</v>
      </c>
      <c r="M55" s="133">
        <v>66</v>
      </c>
      <c r="N55" s="133">
        <v>69</v>
      </c>
      <c r="O55" s="133">
        <v>22</v>
      </c>
      <c r="P55" s="134">
        <v>3</v>
      </c>
    </row>
    <row r="56" spans="2:16" s="1300" customFormat="1" ht="12" customHeight="1">
      <c r="B56" s="1301" t="s">
        <v>809</v>
      </c>
      <c r="C56" s="1290">
        <v>1</v>
      </c>
      <c r="D56" s="133">
        <v>0</v>
      </c>
      <c r="E56" s="382">
        <v>10</v>
      </c>
      <c r="F56" s="133">
        <f t="shared" si="7"/>
        <v>334</v>
      </c>
      <c r="G56" s="133">
        <f t="shared" si="8"/>
        <v>153</v>
      </c>
      <c r="H56" s="133">
        <f t="shared" si="9"/>
        <v>181</v>
      </c>
      <c r="I56" s="133">
        <v>59</v>
      </c>
      <c r="J56" s="133">
        <v>55</v>
      </c>
      <c r="K56" s="133">
        <v>46</v>
      </c>
      <c r="L56" s="133">
        <v>66</v>
      </c>
      <c r="M56" s="133">
        <v>48</v>
      </c>
      <c r="N56" s="133">
        <v>60</v>
      </c>
      <c r="O56" s="133">
        <v>24</v>
      </c>
      <c r="P56" s="134">
        <v>8</v>
      </c>
    </row>
    <row r="57" spans="2:16" s="1300" customFormat="1" ht="12" customHeight="1">
      <c r="B57" s="1301" t="s">
        <v>810</v>
      </c>
      <c r="C57" s="1290">
        <v>1</v>
      </c>
      <c r="D57" s="133">
        <v>0</v>
      </c>
      <c r="E57" s="382">
        <v>9</v>
      </c>
      <c r="F57" s="133">
        <f t="shared" si="7"/>
        <v>255</v>
      </c>
      <c r="G57" s="133">
        <f t="shared" si="8"/>
        <v>120</v>
      </c>
      <c r="H57" s="133">
        <f t="shared" si="9"/>
        <v>135</v>
      </c>
      <c r="I57" s="133">
        <v>42</v>
      </c>
      <c r="J57" s="133">
        <v>47</v>
      </c>
      <c r="K57" s="133">
        <v>32</v>
      </c>
      <c r="L57" s="133">
        <v>46</v>
      </c>
      <c r="M57" s="133">
        <v>46</v>
      </c>
      <c r="N57" s="133">
        <v>42</v>
      </c>
      <c r="O57" s="133">
        <v>18</v>
      </c>
      <c r="P57" s="134">
        <v>5</v>
      </c>
    </row>
    <row r="58" spans="2:16" s="1300" customFormat="1" ht="12" customHeight="1">
      <c r="B58" s="1301" t="s">
        <v>811</v>
      </c>
      <c r="C58" s="1290">
        <v>3</v>
      </c>
      <c r="D58" s="133">
        <v>0</v>
      </c>
      <c r="E58" s="382">
        <v>18</v>
      </c>
      <c r="F58" s="133">
        <f t="shared" si="7"/>
        <v>486</v>
      </c>
      <c r="G58" s="133">
        <f t="shared" si="8"/>
        <v>243</v>
      </c>
      <c r="H58" s="133">
        <f t="shared" si="9"/>
        <v>243</v>
      </c>
      <c r="I58" s="133">
        <v>89</v>
      </c>
      <c r="J58" s="133">
        <v>64</v>
      </c>
      <c r="K58" s="133">
        <v>74</v>
      </c>
      <c r="L58" s="133">
        <v>97</v>
      </c>
      <c r="M58" s="133">
        <v>80</v>
      </c>
      <c r="N58" s="133">
        <v>82</v>
      </c>
      <c r="O58" s="133">
        <v>39</v>
      </c>
      <c r="P58" s="134">
        <v>7</v>
      </c>
    </row>
    <row r="59" spans="2:16" s="1300" customFormat="1" ht="12" customHeight="1">
      <c r="B59" s="1301" t="s">
        <v>812</v>
      </c>
      <c r="C59" s="1290">
        <v>1</v>
      </c>
      <c r="D59" s="133">
        <v>0</v>
      </c>
      <c r="E59" s="382">
        <v>21</v>
      </c>
      <c r="F59" s="133">
        <f t="shared" si="7"/>
        <v>738</v>
      </c>
      <c r="G59" s="133">
        <f t="shared" si="8"/>
        <v>364</v>
      </c>
      <c r="H59" s="133">
        <f t="shared" si="9"/>
        <v>374</v>
      </c>
      <c r="I59" s="133">
        <v>120</v>
      </c>
      <c r="J59" s="133">
        <v>120</v>
      </c>
      <c r="K59" s="133">
        <v>135</v>
      </c>
      <c r="L59" s="133">
        <v>117</v>
      </c>
      <c r="M59" s="133">
        <v>109</v>
      </c>
      <c r="N59" s="133">
        <v>137</v>
      </c>
      <c r="O59" s="133">
        <v>37</v>
      </c>
      <c r="P59" s="134">
        <v>9</v>
      </c>
    </row>
    <row r="60" spans="2:16" s="1300" customFormat="1" ht="12" customHeight="1">
      <c r="B60" s="1301" t="s">
        <v>813</v>
      </c>
      <c r="C60" s="1290">
        <v>1</v>
      </c>
      <c r="D60" s="133">
        <v>0</v>
      </c>
      <c r="E60" s="382">
        <v>11</v>
      </c>
      <c r="F60" s="133">
        <f t="shared" si="7"/>
        <v>331</v>
      </c>
      <c r="G60" s="133">
        <f t="shared" si="8"/>
        <v>164</v>
      </c>
      <c r="H60" s="133">
        <f t="shared" si="9"/>
        <v>167</v>
      </c>
      <c r="I60" s="133">
        <v>52</v>
      </c>
      <c r="J60" s="133">
        <v>50</v>
      </c>
      <c r="K60" s="133">
        <v>55</v>
      </c>
      <c r="L60" s="133">
        <v>49</v>
      </c>
      <c r="M60" s="133">
        <v>57</v>
      </c>
      <c r="N60" s="133">
        <v>68</v>
      </c>
      <c r="O60" s="133">
        <v>21</v>
      </c>
      <c r="P60" s="134">
        <v>7</v>
      </c>
    </row>
    <row r="61" spans="2:16" s="1300" customFormat="1" ht="12" customHeight="1">
      <c r="B61" s="1301" t="s">
        <v>814</v>
      </c>
      <c r="C61" s="1290">
        <v>1</v>
      </c>
      <c r="D61" s="133">
        <v>0</v>
      </c>
      <c r="E61" s="382">
        <v>8</v>
      </c>
      <c r="F61" s="133">
        <f t="shared" si="7"/>
        <v>237</v>
      </c>
      <c r="G61" s="133">
        <f t="shared" si="8"/>
        <v>120</v>
      </c>
      <c r="H61" s="133">
        <f t="shared" si="9"/>
        <v>117</v>
      </c>
      <c r="I61" s="133">
        <v>43</v>
      </c>
      <c r="J61" s="133">
        <v>43</v>
      </c>
      <c r="K61" s="133">
        <v>27</v>
      </c>
      <c r="L61" s="133">
        <v>32</v>
      </c>
      <c r="M61" s="133">
        <v>50</v>
      </c>
      <c r="N61" s="133">
        <v>42</v>
      </c>
      <c r="O61" s="133">
        <v>16</v>
      </c>
      <c r="P61" s="134">
        <v>4</v>
      </c>
    </row>
    <row r="62" spans="2:16" s="1300" customFormat="1" ht="12" customHeight="1">
      <c r="B62" s="1307" t="s">
        <v>815</v>
      </c>
      <c r="C62" s="1291">
        <v>1</v>
      </c>
      <c r="D62" s="140">
        <v>0</v>
      </c>
      <c r="E62" s="596">
        <v>10</v>
      </c>
      <c r="F62" s="140">
        <f t="shared" si="7"/>
        <v>329</v>
      </c>
      <c r="G62" s="140">
        <f t="shared" si="8"/>
        <v>161</v>
      </c>
      <c r="H62" s="140">
        <f t="shared" si="9"/>
        <v>168</v>
      </c>
      <c r="I62" s="140">
        <v>53</v>
      </c>
      <c r="J62" s="140">
        <v>59</v>
      </c>
      <c r="K62" s="140">
        <v>64</v>
      </c>
      <c r="L62" s="140">
        <v>54</v>
      </c>
      <c r="M62" s="140">
        <v>44</v>
      </c>
      <c r="N62" s="140">
        <v>55</v>
      </c>
      <c r="O62" s="140">
        <v>21</v>
      </c>
      <c r="P62" s="646">
        <v>3</v>
      </c>
    </row>
    <row r="63" ht="12" customHeight="1">
      <c r="B63" s="467" t="s">
        <v>1278</v>
      </c>
    </row>
    <row r="64" ht="12" customHeight="1">
      <c r="B64" s="81" t="s">
        <v>1279</v>
      </c>
    </row>
  </sheetData>
  <mergeCells count="10">
    <mergeCell ref="E4:E6"/>
    <mergeCell ref="I5:J5"/>
    <mergeCell ref="B4:B6"/>
    <mergeCell ref="C4:D4"/>
    <mergeCell ref="C5:C6"/>
    <mergeCell ref="D5:D6"/>
    <mergeCell ref="F5:H5"/>
    <mergeCell ref="F4:N4"/>
    <mergeCell ref="K5:L5"/>
    <mergeCell ref="M5:N5"/>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8.xml><?xml version="1.0" encoding="utf-8"?>
<worksheet xmlns="http://schemas.openxmlformats.org/spreadsheetml/2006/main" xmlns:r="http://schemas.openxmlformats.org/officeDocument/2006/relationships">
  <sheetPr codeName="Sheet2"/>
  <dimension ref="B2:K19"/>
  <sheetViews>
    <sheetView workbookViewId="0" topLeftCell="A1">
      <selection activeCell="A1" sqref="A1"/>
    </sheetView>
  </sheetViews>
  <sheetFormatPr defaultColWidth="9.00390625" defaultRowHeight="13.5"/>
  <cols>
    <col min="1" max="1" width="2.625" style="81" customWidth="1"/>
    <col min="2" max="3" width="10.625" style="81" customWidth="1"/>
    <col min="4" max="5" width="9.00390625" style="81" customWidth="1"/>
    <col min="6" max="6" width="10.125" style="81" customWidth="1"/>
    <col min="7" max="8" width="9.00390625" style="81" customWidth="1"/>
    <col min="9" max="9" width="10.125" style="81" customWidth="1"/>
    <col min="10" max="16384" width="9.00390625" style="81" customWidth="1"/>
  </cols>
  <sheetData>
    <row r="2" spans="2:4" ht="14.25">
      <c r="B2" s="1308" t="s">
        <v>1297</v>
      </c>
      <c r="C2" s="1309"/>
      <c r="D2" s="1309"/>
    </row>
    <row r="4" spans="2:11" ht="12.75" thickBot="1">
      <c r="B4" s="85" t="s">
        <v>1289</v>
      </c>
      <c r="C4" s="85"/>
      <c r="E4" s="81" t="s">
        <v>1290</v>
      </c>
      <c r="K4" s="81" t="s">
        <v>1291</v>
      </c>
    </row>
    <row r="5" spans="2:11" ht="20.25" customHeight="1" thickTop="1">
      <c r="B5" s="1746" t="s">
        <v>1281</v>
      </c>
      <c r="C5" s="1771" t="s">
        <v>1282</v>
      </c>
      <c r="D5" s="1771"/>
      <c r="E5" s="1771"/>
      <c r="F5" s="1780" t="s">
        <v>1292</v>
      </c>
      <c r="G5" s="1780"/>
      <c r="H5" s="1780"/>
      <c r="I5" s="1780" t="s">
        <v>1293</v>
      </c>
      <c r="J5" s="1780"/>
      <c r="K5" s="1780"/>
    </row>
    <row r="6" spans="2:11" ht="22.5" customHeight="1">
      <c r="B6" s="1485"/>
      <c r="C6" s="882" t="s">
        <v>1294</v>
      </c>
      <c r="D6" s="882">
        <v>4</v>
      </c>
      <c r="E6" s="882">
        <v>5</v>
      </c>
      <c r="F6" s="882" t="s">
        <v>1294</v>
      </c>
      <c r="G6" s="882">
        <v>4</v>
      </c>
      <c r="H6" s="882">
        <v>5</v>
      </c>
      <c r="I6" s="882" t="s">
        <v>1294</v>
      </c>
      <c r="J6" s="882">
        <v>4</v>
      </c>
      <c r="K6" s="882">
        <v>5</v>
      </c>
    </row>
    <row r="7" spans="2:11" ht="9" customHeight="1">
      <c r="B7" s="34"/>
      <c r="C7" s="1310"/>
      <c r="D7" s="1311"/>
      <c r="E7" s="1311"/>
      <c r="F7" s="1311"/>
      <c r="G7" s="1311"/>
      <c r="H7" s="1311"/>
      <c r="I7" s="1311"/>
      <c r="J7" s="1311"/>
      <c r="K7" s="1312"/>
    </row>
    <row r="8" spans="2:11" s="467" customFormat="1" ht="28.5" customHeight="1">
      <c r="B8" s="91" t="s">
        <v>748</v>
      </c>
      <c r="C8" s="92">
        <f aca="true" t="shared" si="0" ref="C8:I8">SUM(C10:C17)</f>
        <v>388042</v>
      </c>
      <c r="D8" s="94">
        <f t="shared" si="0"/>
        <v>408004</v>
      </c>
      <c r="E8" s="94">
        <f t="shared" si="0"/>
        <v>392190</v>
      </c>
      <c r="F8" s="94">
        <f t="shared" si="0"/>
        <v>201552</v>
      </c>
      <c r="G8" s="94">
        <f t="shared" si="0"/>
        <v>211121</v>
      </c>
      <c r="H8" s="94">
        <f t="shared" si="0"/>
        <v>205350</v>
      </c>
      <c r="I8" s="94">
        <f t="shared" si="0"/>
        <v>186490</v>
      </c>
      <c r="J8" s="94">
        <v>196883</v>
      </c>
      <c r="K8" s="1242">
        <f>SUM(K10:K17)</f>
        <v>186840</v>
      </c>
    </row>
    <row r="9" spans="2:11" ht="9" customHeight="1">
      <c r="B9" s="199"/>
      <c r="C9" s="1313"/>
      <c r="D9" s="1314"/>
      <c r="E9" s="1314"/>
      <c r="F9" s="1314"/>
      <c r="G9" s="1314"/>
      <c r="H9" s="1314"/>
      <c r="I9" s="1314"/>
      <c r="J9" s="1314"/>
      <c r="K9" s="1315"/>
    </row>
    <row r="10" spans="2:11" ht="19.5" customHeight="1">
      <c r="B10" s="111" t="s">
        <v>1283</v>
      </c>
      <c r="C10" s="112">
        <v>11896</v>
      </c>
      <c r="D10" s="113">
        <v>13413</v>
      </c>
      <c r="E10" s="113">
        <v>13270</v>
      </c>
      <c r="F10" s="113">
        <v>6233</v>
      </c>
      <c r="G10" s="113">
        <v>6801</v>
      </c>
      <c r="H10" s="113">
        <v>6808</v>
      </c>
      <c r="I10" s="113">
        <v>5663</v>
      </c>
      <c r="J10" s="113">
        <v>6612</v>
      </c>
      <c r="K10" s="887">
        <v>6462</v>
      </c>
    </row>
    <row r="11" spans="2:11" ht="19.5" customHeight="1">
      <c r="B11" s="111" t="s">
        <v>1284</v>
      </c>
      <c r="C11" s="112">
        <v>114880</v>
      </c>
      <c r="D11" s="113">
        <v>121828</v>
      </c>
      <c r="E11" s="113">
        <v>121418</v>
      </c>
      <c r="F11" s="113">
        <v>60954</v>
      </c>
      <c r="G11" s="113">
        <v>65273</v>
      </c>
      <c r="H11" s="113">
        <v>67878</v>
      </c>
      <c r="I11" s="113">
        <v>53926</v>
      </c>
      <c r="J11" s="113">
        <v>56555</v>
      </c>
      <c r="K11" s="887">
        <v>53540</v>
      </c>
    </row>
    <row r="12" spans="2:11" ht="19.5" customHeight="1">
      <c r="B12" s="111" t="s">
        <v>1285</v>
      </c>
      <c r="C12" s="112">
        <v>33712</v>
      </c>
      <c r="D12" s="113">
        <v>33827</v>
      </c>
      <c r="E12" s="113">
        <v>33213</v>
      </c>
      <c r="F12" s="113">
        <v>13857</v>
      </c>
      <c r="G12" s="113">
        <v>14361</v>
      </c>
      <c r="H12" s="113">
        <v>15348</v>
      </c>
      <c r="I12" s="113">
        <v>19855</v>
      </c>
      <c r="J12" s="113">
        <v>19466</v>
      </c>
      <c r="K12" s="887">
        <v>17865</v>
      </c>
    </row>
    <row r="13" spans="2:11" ht="19.5" customHeight="1">
      <c r="B13" s="111" t="s">
        <v>1286</v>
      </c>
      <c r="C13" s="112">
        <v>15932</v>
      </c>
      <c r="D13" s="113">
        <v>17550</v>
      </c>
      <c r="E13" s="113">
        <v>10092</v>
      </c>
      <c r="F13" s="113">
        <v>11954</v>
      </c>
      <c r="G13" s="113">
        <v>13066</v>
      </c>
      <c r="H13" s="113">
        <v>7444</v>
      </c>
      <c r="I13" s="113">
        <v>3978</v>
      </c>
      <c r="J13" s="113">
        <v>4484</v>
      </c>
      <c r="K13" s="887">
        <v>2648</v>
      </c>
    </row>
    <row r="14" spans="2:11" ht="5.25" customHeight="1">
      <c r="B14" s="111"/>
      <c r="D14" s="113"/>
      <c r="E14" s="113"/>
      <c r="F14" s="84"/>
      <c r="G14" s="113"/>
      <c r="H14" s="113"/>
      <c r="I14" s="113"/>
      <c r="J14" s="113"/>
      <c r="K14" s="887"/>
    </row>
    <row r="15" spans="2:11" ht="19.5" customHeight="1">
      <c r="B15" s="111" t="s">
        <v>1287</v>
      </c>
      <c r="C15" s="112">
        <v>132827</v>
      </c>
      <c r="D15" s="113">
        <v>138844</v>
      </c>
      <c r="E15" s="113">
        <v>140104</v>
      </c>
      <c r="F15" s="113">
        <v>70995</v>
      </c>
      <c r="G15" s="113">
        <v>72423</v>
      </c>
      <c r="H15" s="113">
        <v>72859</v>
      </c>
      <c r="I15" s="113">
        <v>61832</v>
      </c>
      <c r="J15" s="113">
        <v>66421</v>
      </c>
      <c r="K15" s="887">
        <v>67245</v>
      </c>
    </row>
    <row r="16" spans="2:11" ht="19.5" customHeight="1">
      <c r="B16" s="111" t="s">
        <v>1295</v>
      </c>
      <c r="C16" s="112">
        <v>37593</v>
      </c>
      <c r="D16" s="113">
        <v>37308</v>
      </c>
      <c r="E16" s="113">
        <v>31609</v>
      </c>
      <c r="F16" s="113">
        <v>15193</v>
      </c>
      <c r="G16" s="113">
        <v>15162</v>
      </c>
      <c r="H16" s="113">
        <v>12951</v>
      </c>
      <c r="I16" s="113">
        <v>22400</v>
      </c>
      <c r="J16" s="113">
        <v>22146</v>
      </c>
      <c r="K16" s="887">
        <v>18658</v>
      </c>
    </row>
    <row r="17" spans="2:11" ht="19.5" customHeight="1">
      <c r="B17" s="111" t="s">
        <v>1288</v>
      </c>
      <c r="C17" s="112">
        <v>41202</v>
      </c>
      <c r="D17" s="113">
        <v>45234</v>
      </c>
      <c r="E17" s="113">
        <v>42484</v>
      </c>
      <c r="F17" s="113">
        <v>22366</v>
      </c>
      <c r="G17" s="113">
        <v>24035</v>
      </c>
      <c r="H17" s="113">
        <v>22062</v>
      </c>
      <c r="I17" s="113">
        <v>18836</v>
      </c>
      <c r="J17" s="113">
        <v>21999</v>
      </c>
      <c r="K17" s="887">
        <v>20422</v>
      </c>
    </row>
    <row r="18" spans="2:11" ht="10.5" customHeight="1">
      <c r="B18" s="187"/>
      <c r="C18" s="1316"/>
      <c r="D18" s="116"/>
      <c r="E18" s="116"/>
      <c r="F18" s="116"/>
      <c r="G18" s="116"/>
      <c r="H18" s="116"/>
      <c r="I18" s="1317"/>
      <c r="J18" s="1317"/>
      <c r="K18" s="1027"/>
    </row>
    <row r="19" spans="2:8" ht="19.5" customHeight="1">
      <c r="B19" s="81" t="s">
        <v>1296</v>
      </c>
      <c r="H19" s="1318"/>
    </row>
  </sheetData>
  <mergeCells count="4">
    <mergeCell ref="I5:K5"/>
    <mergeCell ref="B5:B6"/>
    <mergeCell ref="C5:E5"/>
    <mergeCell ref="F5:H5"/>
  </mergeCells>
  <printOptions/>
  <pageMargins left="0.75" right="0.75" top="1" bottom="1" header="0.512" footer="0.512"/>
  <pageSetup orientation="portrait" paperSize="9"/>
</worksheet>
</file>

<file path=xl/worksheets/sheet39.xml><?xml version="1.0" encoding="utf-8"?>
<worksheet xmlns="http://schemas.openxmlformats.org/spreadsheetml/2006/main" xmlns:r="http://schemas.openxmlformats.org/officeDocument/2006/relationships">
  <dimension ref="B2:S49"/>
  <sheetViews>
    <sheetView workbookViewId="0" topLeftCell="A1">
      <selection activeCell="A1" sqref="A1"/>
    </sheetView>
  </sheetViews>
  <sheetFormatPr defaultColWidth="9.00390625" defaultRowHeight="13.5"/>
  <cols>
    <col min="1" max="1" width="2.625" style="467" customWidth="1"/>
    <col min="2" max="14" width="6.625" style="467" customWidth="1"/>
    <col min="15" max="15" width="6.375" style="467" customWidth="1"/>
    <col min="16" max="16" width="6.625" style="467" customWidth="1"/>
    <col min="17" max="17" width="7.75390625" style="467" customWidth="1"/>
    <col min="18" max="18" width="10.375" style="467" customWidth="1"/>
    <col min="19" max="19" width="10.625" style="467" customWidth="1"/>
    <col min="20" max="24" width="6.625" style="467" customWidth="1"/>
    <col min="25" max="26" width="13.25390625" style="467" customWidth="1"/>
    <col min="27" max="27" width="13.375" style="467" customWidth="1"/>
    <col min="28" max="28" width="13.00390625" style="467" customWidth="1"/>
    <col min="29" max="29" width="7.875" style="467" customWidth="1"/>
    <col min="30" max="30" width="6.625" style="467" customWidth="1"/>
    <col min="31" max="31" width="7.50390625" style="467" customWidth="1"/>
    <col min="32" max="32" width="7.625" style="467" customWidth="1"/>
    <col min="33" max="16384" width="6.625" style="467" customWidth="1"/>
  </cols>
  <sheetData>
    <row r="1" ht="12" customHeight="1"/>
    <row r="2" ht="14.25">
      <c r="B2" s="82" t="s">
        <v>1349</v>
      </c>
    </row>
    <row r="3" spans="3:18" ht="12" customHeight="1">
      <c r="C3" s="82"/>
      <c r="D3" s="82"/>
      <c r="E3" s="82"/>
      <c r="F3" s="82"/>
      <c r="G3" s="82"/>
      <c r="H3" s="82"/>
      <c r="I3" s="1319"/>
      <c r="J3" s="1319"/>
      <c r="K3" s="1319"/>
      <c r="L3" s="1319"/>
      <c r="M3" s="1319"/>
      <c r="P3" s="1783"/>
      <c r="Q3" s="1783" t="s">
        <v>1319</v>
      </c>
      <c r="R3" s="1320" t="s">
        <v>1320</v>
      </c>
    </row>
    <row r="4" spans="2:19" ht="17.25" customHeight="1" thickBot="1">
      <c r="B4" s="81" t="s">
        <v>1321</v>
      </c>
      <c r="P4" s="1784"/>
      <c r="Q4" s="1784"/>
      <c r="R4" s="1321" t="s">
        <v>1322</v>
      </c>
      <c r="S4" s="1321"/>
    </row>
    <row r="5" spans="2:19" s="81" customFormat="1" ht="15.75" customHeight="1" thickTop="1">
      <c r="B5" s="1562" t="s">
        <v>1323</v>
      </c>
      <c r="C5" s="1787" t="s">
        <v>1324</v>
      </c>
      <c r="D5" s="1788"/>
      <c r="E5" s="1788"/>
      <c r="F5" s="1788"/>
      <c r="G5" s="1788"/>
      <c r="H5" s="1788"/>
      <c r="I5" s="1789"/>
      <c r="J5" s="1790" t="s">
        <v>1325</v>
      </c>
      <c r="K5" s="1788"/>
      <c r="L5" s="1788"/>
      <c r="M5" s="1789"/>
      <c r="N5" s="1790" t="s">
        <v>1326</v>
      </c>
      <c r="O5" s="1789"/>
      <c r="P5" s="1791" t="s">
        <v>1327</v>
      </c>
      <c r="Q5" s="1791" t="s">
        <v>1328</v>
      </c>
      <c r="R5" s="1781" t="s">
        <v>1329</v>
      </c>
      <c r="S5" s="1782"/>
    </row>
    <row r="6" spans="2:19" s="81" customFormat="1" ht="15.75" customHeight="1">
      <c r="B6" s="1785"/>
      <c r="C6" s="1322"/>
      <c r="D6" s="1322"/>
      <c r="E6" s="1322"/>
      <c r="F6" s="1322"/>
      <c r="G6" s="1322"/>
      <c r="H6" s="1322"/>
      <c r="I6" s="1322"/>
      <c r="J6" s="1322"/>
      <c r="K6" s="1322"/>
      <c r="L6" s="1322"/>
      <c r="M6" s="1322"/>
      <c r="N6" s="1323"/>
      <c r="O6" s="1322"/>
      <c r="P6" s="1792"/>
      <c r="Q6" s="1792"/>
      <c r="R6" s="1324"/>
      <c r="S6" s="1325"/>
    </row>
    <row r="7" spans="2:19" s="81" customFormat="1" ht="15.75" customHeight="1">
      <c r="B7" s="1786"/>
      <c r="C7" s="1326" t="s">
        <v>748</v>
      </c>
      <c r="D7" s="1326" t="s">
        <v>1298</v>
      </c>
      <c r="E7" s="1326" t="s">
        <v>1299</v>
      </c>
      <c r="F7" s="1326" t="s">
        <v>1300</v>
      </c>
      <c r="G7" s="1326" t="s">
        <v>1301</v>
      </c>
      <c r="H7" s="1326" t="s">
        <v>1302</v>
      </c>
      <c r="I7" s="1326" t="s">
        <v>1288</v>
      </c>
      <c r="J7" s="1326" t="s">
        <v>748</v>
      </c>
      <c r="K7" s="1326" t="s">
        <v>1330</v>
      </c>
      <c r="L7" s="1326" t="s">
        <v>1331</v>
      </c>
      <c r="M7" s="1326" t="s">
        <v>1332</v>
      </c>
      <c r="N7" s="1327" t="s">
        <v>1298</v>
      </c>
      <c r="O7" s="1326" t="s">
        <v>1299</v>
      </c>
      <c r="P7" s="1793"/>
      <c r="Q7" s="1793"/>
      <c r="R7" s="1327" t="s">
        <v>1333</v>
      </c>
      <c r="S7" s="138" t="s">
        <v>1334</v>
      </c>
    </row>
    <row r="8" spans="2:19" s="81" customFormat="1" ht="15" customHeight="1">
      <c r="B8" s="111"/>
      <c r="C8" s="1328"/>
      <c r="D8" s="97"/>
      <c r="E8" s="97"/>
      <c r="F8" s="97"/>
      <c r="G8" s="97"/>
      <c r="H8" s="97"/>
      <c r="I8" s="97"/>
      <c r="J8" s="97"/>
      <c r="K8" s="97"/>
      <c r="L8" s="97"/>
      <c r="M8" s="97"/>
      <c r="N8" s="97"/>
      <c r="O8" s="97"/>
      <c r="P8" s="97"/>
      <c r="Q8" s="97"/>
      <c r="R8" s="97"/>
      <c r="S8" s="1149"/>
    </row>
    <row r="9" spans="2:19" s="81" customFormat="1" ht="15" customHeight="1">
      <c r="B9" s="34" t="s">
        <v>1335</v>
      </c>
      <c r="C9" s="96">
        <v>491</v>
      </c>
      <c r="D9" s="85">
        <v>358</v>
      </c>
      <c r="E9" s="85">
        <v>22</v>
      </c>
      <c r="F9" s="85">
        <v>32</v>
      </c>
      <c r="G9" s="113" t="s">
        <v>1336</v>
      </c>
      <c r="H9" s="113" t="s">
        <v>1336</v>
      </c>
      <c r="I9" s="85">
        <v>79</v>
      </c>
      <c r="J9" s="85">
        <f>SUM(K9:M9)</f>
        <v>464</v>
      </c>
      <c r="K9" s="85">
        <v>160</v>
      </c>
      <c r="L9" s="85">
        <v>40</v>
      </c>
      <c r="M9" s="85">
        <v>264</v>
      </c>
      <c r="N9" s="85">
        <v>23894</v>
      </c>
      <c r="O9" s="85">
        <v>376</v>
      </c>
      <c r="P9" s="85">
        <v>41</v>
      </c>
      <c r="Q9" s="113" t="s">
        <v>1336</v>
      </c>
      <c r="R9" s="85">
        <v>28</v>
      </c>
      <c r="S9" s="130">
        <v>89</v>
      </c>
    </row>
    <row r="10" spans="2:19" s="81" customFormat="1" ht="15" customHeight="1">
      <c r="B10" s="111"/>
      <c r="C10" s="96"/>
      <c r="D10" s="85"/>
      <c r="E10" s="85"/>
      <c r="F10" s="85"/>
      <c r="G10" s="85"/>
      <c r="H10" s="113"/>
      <c r="I10" s="85"/>
      <c r="J10" s="85"/>
      <c r="K10" s="85"/>
      <c r="L10" s="85"/>
      <c r="M10" s="85"/>
      <c r="N10" s="85"/>
      <c r="O10" s="85"/>
      <c r="P10" s="85"/>
      <c r="Q10" s="85"/>
      <c r="R10" s="85"/>
      <c r="S10" s="130"/>
    </row>
    <row r="11" spans="2:19" s="188" customFormat="1" ht="15" customHeight="1">
      <c r="B11" s="1329">
        <v>5</v>
      </c>
      <c r="C11" s="159">
        <f>SUM(D11:I11)</f>
        <v>468</v>
      </c>
      <c r="D11" s="106">
        <f>SUM(D13:D25)</f>
        <v>323</v>
      </c>
      <c r="E11" s="106">
        <f>SUM(E13:E25)</f>
        <v>36</v>
      </c>
      <c r="F11" s="106">
        <f>SUM(F13:F25)</f>
        <v>38</v>
      </c>
      <c r="G11" s="94" t="s">
        <v>1336</v>
      </c>
      <c r="H11" s="94" t="s">
        <v>1336</v>
      </c>
      <c r="I11" s="106">
        <f>SUM(I13:I25)</f>
        <v>71</v>
      </c>
      <c r="J11" s="106">
        <f>SUM(K11:M11)</f>
        <v>421</v>
      </c>
      <c r="K11" s="106">
        <f aca="true" t="shared" si="0" ref="K11:P11">SUM(K13:K25)</f>
        <v>146</v>
      </c>
      <c r="L11" s="106">
        <f t="shared" si="0"/>
        <v>40</v>
      </c>
      <c r="M11" s="106">
        <f t="shared" si="0"/>
        <v>235</v>
      </c>
      <c r="N11" s="106">
        <f t="shared" si="0"/>
        <v>23151</v>
      </c>
      <c r="O11" s="106">
        <f t="shared" si="0"/>
        <v>1403</v>
      </c>
      <c r="P11" s="106">
        <f t="shared" si="0"/>
        <v>53</v>
      </c>
      <c r="Q11" s="94" t="s">
        <v>1336</v>
      </c>
      <c r="R11" s="106">
        <f>SUM(R13:R25)</f>
        <v>32</v>
      </c>
      <c r="S11" s="98">
        <f>SUM(S13:S25)</f>
        <v>63</v>
      </c>
    </row>
    <row r="12" spans="2:19" s="81" customFormat="1" ht="15" customHeight="1">
      <c r="B12" s="111"/>
      <c r="C12" s="112"/>
      <c r="D12" s="113"/>
      <c r="E12" s="113"/>
      <c r="F12" s="113"/>
      <c r="G12" s="113"/>
      <c r="H12" s="113"/>
      <c r="I12" s="113"/>
      <c r="J12" s="113"/>
      <c r="K12" s="113"/>
      <c r="L12" s="113"/>
      <c r="M12" s="113"/>
      <c r="N12" s="113"/>
      <c r="O12" s="113"/>
      <c r="P12" s="113"/>
      <c r="Q12" s="113"/>
      <c r="R12" s="113"/>
      <c r="S12" s="887"/>
    </row>
    <row r="13" spans="2:19" s="81" customFormat="1" ht="15" customHeight="1">
      <c r="B13" s="886" t="s">
        <v>1303</v>
      </c>
      <c r="C13" s="96">
        <v>23</v>
      </c>
      <c r="D13" s="113">
        <v>21</v>
      </c>
      <c r="E13" s="113" t="s">
        <v>1336</v>
      </c>
      <c r="F13" s="113">
        <v>2</v>
      </c>
      <c r="G13" s="113" t="s">
        <v>1336</v>
      </c>
      <c r="H13" s="113" t="s">
        <v>1336</v>
      </c>
      <c r="I13" s="113" t="s">
        <v>1336</v>
      </c>
      <c r="J13" s="85">
        <f aca="true" t="shared" si="1" ref="J13:J18">SUM(K13:M13)</f>
        <v>22</v>
      </c>
      <c r="K13" s="113">
        <v>4</v>
      </c>
      <c r="L13" s="113">
        <v>4</v>
      </c>
      <c r="M13" s="113">
        <v>14</v>
      </c>
      <c r="N13" s="113">
        <v>897</v>
      </c>
      <c r="O13" s="113" t="s">
        <v>1336</v>
      </c>
      <c r="P13" s="113">
        <v>2</v>
      </c>
      <c r="Q13" s="113" t="s">
        <v>1336</v>
      </c>
      <c r="R13" s="85">
        <v>2</v>
      </c>
      <c r="S13" s="887">
        <v>9</v>
      </c>
    </row>
    <row r="14" spans="2:19" s="81" customFormat="1" ht="15" customHeight="1">
      <c r="B14" s="1330" t="s">
        <v>1304</v>
      </c>
      <c r="C14" s="96">
        <v>34</v>
      </c>
      <c r="D14" s="113">
        <v>27</v>
      </c>
      <c r="E14" s="113" t="s">
        <v>1336</v>
      </c>
      <c r="F14" s="113">
        <v>4</v>
      </c>
      <c r="G14" s="113" t="s">
        <v>1336</v>
      </c>
      <c r="H14" s="113" t="s">
        <v>1336</v>
      </c>
      <c r="I14" s="113">
        <v>3</v>
      </c>
      <c r="J14" s="85">
        <f t="shared" si="1"/>
        <v>33</v>
      </c>
      <c r="K14" s="113">
        <v>10</v>
      </c>
      <c r="L14" s="113">
        <v>5</v>
      </c>
      <c r="M14" s="113">
        <v>18</v>
      </c>
      <c r="N14" s="113">
        <v>1716</v>
      </c>
      <c r="O14" s="113" t="s">
        <v>1336</v>
      </c>
      <c r="P14" s="113">
        <v>4</v>
      </c>
      <c r="Q14" s="113" t="s">
        <v>1336</v>
      </c>
      <c r="R14" s="85">
        <v>4</v>
      </c>
      <c r="S14" s="887">
        <v>3</v>
      </c>
    </row>
    <row r="15" spans="2:19" s="81" customFormat="1" ht="15" customHeight="1">
      <c r="B15" s="1330" t="s">
        <v>1305</v>
      </c>
      <c r="C15" s="96">
        <v>48</v>
      </c>
      <c r="D15" s="113">
        <v>29</v>
      </c>
      <c r="E15" s="113">
        <v>2</v>
      </c>
      <c r="F15" s="113">
        <v>4</v>
      </c>
      <c r="G15" s="113" t="s">
        <v>1336</v>
      </c>
      <c r="H15" s="113" t="s">
        <v>1336</v>
      </c>
      <c r="I15" s="113">
        <v>13</v>
      </c>
      <c r="J15" s="85">
        <f t="shared" si="1"/>
        <v>43</v>
      </c>
      <c r="K15" s="113">
        <v>23</v>
      </c>
      <c r="L15" s="113">
        <v>4</v>
      </c>
      <c r="M15" s="113">
        <v>16</v>
      </c>
      <c r="N15" s="113">
        <v>2446</v>
      </c>
      <c r="O15" s="113">
        <v>22</v>
      </c>
      <c r="P15" s="113">
        <v>4</v>
      </c>
      <c r="Q15" s="113" t="s">
        <v>1336</v>
      </c>
      <c r="R15" s="85">
        <v>2</v>
      </c>
      <c r="S15" s="887">
        <v>5</v>
      </c>
    </row>
    <row r="16" spans="2:19" s="81" customFormat="1" ht="15" customHeight="1">
      <c r="B16" s="1330" t="s">
        <v>1306</v>
      </c>
      <c r="C16" s="96">
        <v>76</v>
      </c>
      <c r="D16" s="113">
        <v>34</v>
      </c>
      <c r="E16" s="113">
        <v>24</v>
      </c>
      <c r="F16" s="113">
        <v>1</v>
      </c>
      <c r="G16" s="113" t="s">
        <v>1336</v>
      </c>
      <c r="H16" s="113" t="s">
        <v>1336</v>
      </c>
      <c r="I16" s="113">
        <v>17</v>
      </c>
      <c r="J16" s="85">
        <f t="shared" si="1"/>
        <v>66</v>
      </c>
      <c r="K16" s="113">
        <v>26</v>
      </c>
      <c r="L16" s="113">
        <v>5</v>
      </c>
      <c r="M16" s="113">
        <v>35</v>
      </c>
      <c r="N16" s="113">
        <v>4097</v>
      </c>
      <c r="O16" s="113">
        <v>1250</v>
      </c>
      <c r="P16" s="113">
        <v>1</v>
      </c>
      <c r="Q16" s="113" t="s">
        <v>1336</v>
      </c>
      <c r="R16" s="85">
        <v>3</v>
      </c>
      <c r="S16" s="887">
        <v>8</v>
      </c>
    </row>
    <row r="17" spans="2:19" s="81" customFormat="1" ht="15" customHeight="1">
      <c r="B17" s="1330" t="s">
        <v>1307</v>
      </c>
      <c r="C17" s="96">
        <v>48</v>
      </c>
      <c r="D17" s="113">
        <v>34</v>
      </c>
      <c r="E17" s="113">
        <v>3</v>
      </c>
      <c r="F17" s="113">
        <v>5</v>
      </c>
      <c r="G17" s="113" t="s">
        <v>1336</v>
      </c>
      <c r="H17" s="113" t="s">
        <v>1336</v>
      </c>
      <c r="I17" s="113">
        <v>6</v>
      </c>
      <c r="J17" s="85">
        <f t="shared" si="1"/>
        <v>36</v>
      </c>
      <c r="K17" s="113">
        <v>9</v>
      </c>
      <c r="L17" s="113" t="s">
        <v>1336</v>
      </c>
      <c r="M17" s="113">
        <v>27</v>
      </c>
      <c r="N17" s="113">
        <v>1013</v>
      </c>
      <c r="O17" s="113">
        <v>80</v>
      </c>
      <c r="P17" s="113">
        <v>6</v>
      </c>
      <c r="Q17" s="113" t="s">
        <v>1336</v>
      </c>
      <c r="R17" s="85">
        <v>2</v>
      </c>
      <c r="S17" s="887">
        <v>2</v>
      </c>
    </row>
    <row r="18" spans="2:19" s="81" customFormat="1" ht="15" customHeight="1">
      <c r="B18" s="1330" t="s">
        <v>1308</v>
      </c>
      <c r="C18" s="96">
        <v>31</v>
      </c>
      <c r="D18" s="113">
        <v>22</v>
      </c>
      <c r="E18" s="113">
        <v>2</v>
      </c>
      <c r="F18" s="113">
        <v>2</v>
      </c>
      <c r="G18" s="113" t="s">
        <v>1336</v>
      </c>
      <c r="H18" s="113" t="s">
        <v>1336</v>
      </c>
      <c r="I18" s="113">
        <v>5</v>
      </c>
      <c r="J18" s="85">
        <f t="shared" si="1"/>
        <v>25</v>
      </c>
      <c r="K18" s="113">
        <v>10</v>
      </c>
      <c r="L18" s="113">
        <v>4</v>
      </c>
      <c r="M18" s="113">
        <v>11</v>
      </c>
      <c r="N18" s="113">
        <v>1286</v>
      </c>
      <c r="O18" s="113">
        <v>34</v>
      </c>
      <c r="P18" s="113">
        <v>3</v>
      </c>
      <c r="Q18" s="113" t="s">
        <v>1336</v>
      </c>
      <c r="R18" s="85">
        <v>4</v>
      </c>
      <c r="S18" s="887">
        <v>7</v>
      </c>
    </row>
    <row r="19" spans="2:19" s="81" customFormat="1" ht="15" customHeight="1">
      <c r="B19" s="886"/>
      <c r="C19" s="96"/>
      <c r="D19" s="113"/>
      <c r="E19" s="113"/>
      <c r="F19" s="113"/>
      <c r="G19" s="113"/>
      <c r="H19" s="113"/>
      <c r="I19" s="113"/>
      <c r="J19" s="113"/>
      <c r="K19" s="113"/>
      <c r="L19" s="113"/>
      <c r="M19" s="113"/>
      <c r="N19" s="113"/>
      <c r="O19" s="113"/>
      <c r="P19" s="113"/>
      <c r="Q19" s="113"/>
      <c r="R19" s="85"/>
      <c r="S19" s="887"/>
    </row>
    <row r="20" spans="2:19" s="81" customFormat="1" ht="15" customHeight="1">
      <c r="B20" s="1330" t="s">
        <v>1309</v>
      </c>
      <c r="C20" s="96">
        <v>44</v>
      </c>
      <c r="D20" s="113">
        <v>31</v>
      </c>
      <c r="E20" s="113">
        <v>4</v>
      </c>
      <c r="F20" s="113">
        <v>6</v>
      </c>
      <c r="G20" s="113" t="s">
        <v>1336</v>
      </c>
      <c r="H20" s="113" t="s">
        <v>1336</v>
      </c>
      <c r="I20" s="113">
        <v>3</v>
      </c>
      <c r="J20" s="85">
        <f aca="true" t="shared" si="2" ref="J20:J25">SUM(K20:M20)</f>
        <v>35</v>
      </c>
      <c r="K20" s="113">
        <v>7</v>
      </c>
      <c r="L20" s="113">
        <v>6</v>
      </c>
      <c r="M20" s="113">
        <v>22</v>
      </c>
      <c r="N20" s="113">
        <v>1897</v>
      </c>
      <c r="O20" s="113">
        <v>15</v>
      </c>
      <c r="P20" s="113">
        <v>13</v>
      </c>
      <c r="Q20" s="113" t="s">
        <v>1336</v>
      </c>
      <c r="R20" s="113">
        <v>2</v>
      </c>
      <c r="S20" s="887">
        <v>14</v>
      </c>
    </row>
    <row r="21" spans="2:19" s="81" customFormat="1" ht="15" customHeight="1">
      <c r="B21" s="1330" t="s">
        <v>1310</v>
      </c>
      <c r="C21" s="96">
        <v>26</v>
      </c>
      <c r="D21" s="113">
        <v>16</v>
      </c>
      <c r="E21" s="113" t="s">
        <v>1336</v>
      </c>
      <c r="F21" s="113">
        <v>4</v>
      </c>
      <c r="G21" s="113" t="s">
        <v>1336</v>
      </c>
      <c r="H21" s="113" t="s">
        <v>1336</v>
      </c>
      <c r="I21" s="113">
        <v>6</v>
      </c>
      <c r="J21" s="85">
        <f t="shared" si="2"/>
        <v>19</v>
      </c>
      <c r="K21" s="113">
        <v>6</v>
      </c>
      <c r="L21" s="113">
        <v>1</v>
      </c>
      <c r="M21" s="113">
        <v>12</v>
      </c>
      <c r="N21" s="113">
        <v>1542</v>
      </c>
      <c r="O21" s="113">
        <v>1</v>
      </c>
      <c r="P21" s="113">
        <v>4</v>
      </c>
      <c r="Q21" s="113" t="s">
        <v>1336</v>
      </c>
      <c r="R21" s="113">
        <v>2</v>
      </c>
      <c r="S21" s="887">
        <v>2</v>
      </c>
    </row>
    <row r="22" spans="2:19" s="81" customFormat="1" ht="15" customHeight="1">
      <c r="B22" s="1330" t="s">
        <v>1311</v>
      </c>
      <c r="C22" s="96">
        <v>26</v>
      </c>
      <c r="D22" s="113">
        <v>22</v>
      </c>
      <c r="E22" s="113" t="s">
        <v>1336</v>
      </c>
      <c r="F22" s="113">
        <v>1</v>
      </c>
      <c r="G22" s="113" t="s">
        <v>1336</v>
      </c>
      <c r="H22" s="113" t="s">
        <v>1336</v>
      </c>
      <c r="I22" s="113">
        <v>3</v>
      </c>
      <c r="J22" s="85">
        <f t="shared" si="2"/>
        <v>32</v>
      </c>
      <c r="K22" s="113">
        <v>13</v>
      </c>
      <c r="L22" s="113">
        <v>3</v>
      </c>
      <c r="M22" s="113">
        <v>16</v>
      </c>
      <c r="N22" s="113">
        <v>2204</v>
      </c>
      <c r="O22" s="113" t="s">
        <v>1336</v>
      </c>
      <c r="P22" s="113">
        <v>3</v>
      </c>
      <c r="Q22" s="113" t="s">
        <v>1336</v>
      </c>
      <c r="R22" s="113" t="s">
        <v>1336</v>
      </c>
      <c r="S22" s="887" t="s">
        <v>1336</v>
      </c>
    </row>
    <row r="23" spans="2:19" s="81" customFormat="1" ht="15" customHeight="1">
      <c r="B23" s="1330" t="s">
        <v>1312</v>
      </c>
      <c r="C23" s="96">
        <v>43</v>
      </c>
      <c r="D23" s="113">
        <v>32</v>
      </c>
      <c r="E23" s="113" t="s">
        <v>1336</v>
      </c>
      <c r="F23" s="113">
        <v>4</v>
      </c>
      <c r="G23" s="113" t="s">
        <v>1336</v>
      </c>
      <c r="H23" s="113" t="s">
        <v>1336</v>
      </c>
      <c r="I23" s="113">
        <v>7</v>
      </c>
      <c r="J23" s="85">
        <f t="shared" si="2"/>
        <v>40</v>
      </c>
      <c r="K23" s="113">
        <v>16</v>
      </c>
      <c r="L23" s="113">
        <v>2</v>
      </c>
      <c r="M23" s="113">
        <v>22</v>
      </c>
      <c r="N23" s="113">
        <v>2937</v>
      </c>
      <c r="O23" s="113" t="s">
        <v>1336</v>
      </c>
      <c r="P23" s="113">
        <v>5</v>
      </c>
      <c r="Q23" s="113" t="s">
        <v>1336</v>
      </c>
      <c r="R23" s="85">
        <v>5</v>
      </c>
      <c r="S23" s="887">
        <v>6</v>
      </c>
    </row>
    <row r="24" spans="2:19" s="81" customFormat="1" ht="15" customHeight="1">
      <c r="B24" s="1330" t="s">
        <v>1313</v>
      </c>
      <c r="C24" s="96">
        <v>38</v>
      </c>
      <c r="D24" s="113">
        <v>28</v>
      </c>
      <c r="E24" s="113">
        <v>1</v>
      </c>
      <c r="F24" s="113">
        <v>3</v>
      </c>
      <c r="G24" s="113" t="s">
        <v>1336</v>
      </c>
      <c r="H24" s="113" t="s">
        <v>1336</v>
      </c>
      <c r="I24" s="113">
        <v>6</v>
      </c>
      <c r="J24" s="85">
        <f t="shared" si="2"/>
        <v>35</v>
      </c>
      <c r="K24" s="113">
        <v>12</v>
      </c>
      <c r="L24" s="113">
        <v>2</v>
      </c>
      <c r="M24" s="113">
        <v>21</v>
      </c>
      <c r="N24" s="113">
        <v>1817</v>
      </c>
      <c r="O24" s="113">
        <v>1</v>
      </c>
      <c r="P24" s="113">
        <v>3</v>
      </c>
      <c r="Q24" s="113" t="s">
        <v>1336</v>
      </c>
      <c r="R24" s="85">
        <v>6</v>
      </c>
      <c r="S24" s="887">
        <v>3</v>
      </c>
    </row>
    <row r="25" spans="2:19" s="81" customFormat="1" ht="15" customHeight="1">
      <c r="B25" s="1330" t="s">
        <v>1314</v>
      </c>
      <c r="C25" s="96">
        <v>31</v>
      </c>
      <c r="D25" s="113">
        <v>27</v>
      </c>
      <c r="E25" s="113" t="s">
        <v>1336</v>
      </c>
      <c r="F25" s="113">
        <v>2</v>
      </c>
      <c r="G25" s="113" t="s">
        <v>1336</v>
      </c>
      <c r="H25" s="113" t="s">
        <v>1336</v>
      </c>
      <c r="I25" s="113">
        <v>2</v>
      </c>
      <c r="J25" s="85">
        <f t="shared" si="2"/>
        <v>35</v>
      </c>
      <c r="K25" s="113">
        <v>10</v>
      </c>
      <c r="L25" s="113">
        <v>4</v>
      </c>
      <c r="M25" s="113">
        <v>21</v>
      </c>
      <c r="N25" s="113">
        <v>1299</v>
      </c>
      <c r="O25" s="113" t="s">
        <v>1336</v>
      </c>
      <c r="P25" s="113">
        <v>5</v>
      </c>
      <c r="Q25" s="113" t="s">
        <v>1336</v>
      </c>
      <c r="R25" s="113" t="s">
        <v>1336</v>
      </c>
      <c r="S25" s="887">
        <v>4</v>
      </c>
    </row>
    <row r="26" spans="2:19" s="81" customFormat="1" ht="15" customHeight="1" thickBot="1">
      <c r="B26" s="187"/>
      <c r="C26" s="1331"/>
      <c r="D26" s="1228"/>
      <c r="E26" s="1228"/>
      <c r="F26" s="1228"/>
      <c r="G26" s="1228"/>
      <c r="H26" s="1228"/>
      <c r="I26" s="1228"/>
      <c r="J26" s="1228"/>
      <c r="K26" s="1228"/>
      <c r="L26" s="1228"/>
      <c r="M26" s="1228"/>
      <c r="N26" s="1228"/>
      <c r="O26" s="1228"/>
      <c r="P26" s="1228"/>
      <c r="Q26" s="1228"/>
      <c r="R26" s="1228"/>
      <c r="S26" s="1332"/>
    </row>
    <row r="27" spans="2:19" s="81" customFormat="1" ht="15.75" customHeight="1" thickTop="1">
      <c r="B27" s="1562" t="s">
        <v>1323</v>
      </c>
      <c r="C27" s="1788" t="s">
        <v>1337</v>
      </c>
      <c r="D27" s="1788"/>
      <c r="E27" s="1788"/>
      <c r="F27" s="1789"/>
      <c r="G27" s="1791" t="s">
        <v>1338</v>
      </c>
      <c r="H27" s="1794" t="s">
        <v>1339</v>
      </c>
      <c r="I27" s="1795"/>
      <c r="J27" s="1795"/>
      <c r="K27" s="1795"/>
      <c r="L27" s="1795"/>
      <c r="M27" s="1795"/>
      <c r="N27" s="1795"/>
      <c r="O27" s="1795"/>
      <c r="P27" s="1795"/>
      <c r="Q27" s="1795"/>
      <c r="R27" s="1795"/>
      <c r="S27" s="1796"/>
    </row>
    <row r="28" spans="2:19" s="81" customFormat="1" ht="15.75" customHeight="1">
      <c r="B28" s="1785"/>
      <c r="C28" s="1333"/>
      <c r="D28" s="1323"/>
      <c r="E28" s="1323"/>
      <c r="F28" s="1322"/>
      <c r="G28" s="1792"/>
      <c r="H28" s="1797" t="s">
        <v>1031</v>
      </c>
      <c r="I28" s="1798"/>
      <c r="J28" s="1801" t="s">
        <v>1315</v>
      </c>
      <c r="K28" s="1802"/>
      <c r="L28" s="1802"/>
      <c r="M28" s="1802"/>
      <c r="N28" s="1802"/>
      <c r="O28" s="1803"/>
      <c r="P28" s="1334" t="s">
        <v>1340</v>
      </c>
      <c r="Q28" s="1334" t="s">
        <v>1341</v>
      </c>
      <c r="R28" s="1335" t="s">
        <v>1342</v>
      </c>
      <c r="S28" s="1336" t="s">
        <v>820</v>
      </c>
    </row>
    <row r="29" spans="2:19" s="81" customFormat="1" ht="15.75" customHeight="1">
      <c r="B29" s="1786"/>
      <c r="C29" s="1326" t="s">
        <v>850</v>
      </c>
      <c r="D29" s="1326" t="s">
        <v>1316</v>
      </c>
      <c r="E29" s="1326" t="s">
        <v>1317</v>
      </c>
      <c r="F29" s="1327" t="s">
        <v>1343</v>
      </c>
      <c r="G29" s="1793"/>
      <c r="H29" s="1799"/>
      <c r="I29" s="1800"/>
      <c r="J29" s="1812" t="s">
        <v>1344</v>
      </c>
      <c r="K29" s="1813"/>
      <c r="L29" s="1812" t="s">
        <v>1345</v>
      </c>
      <c r="M29" s="1813"/>
      <c r="N29" s="1812" t="s">
        <v>1346</v>
      </c>
      <c r="O29" s="1814"/>
      <c r="P29" s="1326" t="s">
        <v>1606</v>
      </c>
      <c r="Q29" s="1326" t="s">
        <v>1606</v>
      </c>
      <c r="R29" s="1337" t="s">
        <v>1347</v>
      </c>
      <c r="S29" s="481" t="s">
        <v>1348</v>
      </c>
    </row>
    <row r="30" spans="2:19" s="81" customFormat="1" ht="15" customHeight="1">
      <c r="B30" s="111"/>
      <c r="C30" s="1328"/>
      <c r="D30" s="736"/>
      <c r="E30" s="736"/>
      <c r="F30" s="97"/>
      <c r="G30" s="97"/>
      <c r="H30" s="1820"/>
      <c r="I30" s="1821"/>
      <c r="J30" s="1822"/>
      <c r="K30" s="1821"/>
      <c r="L30" s="1822"/>
      <c r="M30" s="1821"/>
      <c r="N30" s="1822"/>
      <c r="O30" s="1822"/>
      <c r="P30" s="97"/>
      <c r="Q30" s="97"/>
      <c r="R30" s="736"/>
      <c r="S30" s="885"/>
    </row>
    <row r="31" spans="2:19" s="81" customFormat="1" ht="15" customHeight="1">
      <c r="B31" s="34" t="s">
        <v>1335</v>
      </c>
      <c r="C31" s="112">
        <f>SUM(D31:F31)</f>
        <v>306</v>
      </c>
      <c r="D31" s="113">
        <v>107</v>
      </c>
      <c r="E31" s="113">
        <v>31</v>
      </c>
      <c r="F31" s="113">
        <v>168</v>
      </c>
      <c r="G31" s="113">
        <v>1074</v>
      </c>
      <c r="H31" s="1804">
        <f>SUM(J31,P31:S31)</f>
        <v>1863198</v>
      </c>
      <c r="I31" s="1806"/>
      <c r="J31" s="1810">
        <f>SUM(L31:N31)</f>
        <v>1845409</v>
      </c>
      <c r="K31" s="1815"/>
      <c r="L31" s="1810">
        <v>1271977</v>
      </c>
      <c r="M31" s="1815"/>
      <c r="N31" s="1816">
        <v>573432</v>
      </c>
      <c r="O31" s="1817"/>
      <c r="P31" s="113">
        <v>1615</v>
      </c>
      <c r="Q31" s="113">
        <v>11652</v>
      </c>
      <c r="R31" s="487">
        <v>0</v>
      </c>
      <c r="S31" s="887">
        <v>4522</v>
      </c>
    </row>
    <row r="32" spans="2:19" s="81" customFormat="1" ht="15" customHeight="1">
      <c r="B32" s="111"/>
      <c r="C32" s="112"/>
      <c r="D32" s="113"/>
      <c r="E32" s="113"/>
      <c r="F32" s="113"/>
      <c r="G32" s="113"/>
      <c r="H32" s="1807"/>
      <c r="I32" s="1805"/>
      <c r="J32" s="1810"/>
      <c r="K32" s="1811"/>
      <c r="L32" s="1810"/>
      <c r="M32" s="1811"/>
      <c r="N32" s="1804"/>
      <c r="O32" s="1811"/>
      <c r="P32" s="113"/>
      <c r="Q32" s="113"/>
      <c r="R32" s="113"/>
      <c r="S32" s="887"/>
    </row>
    <row r="33" spans="2:19" s="188" customFormat="1" ht="15" customHeight="1">
      <c r="B33" s="1329">
        <v>5</v>
      </c>
      <c r="C33" s="92">
        <f>SUM(D33:F33)</f>
        <v>236</v>
      </c>
      <c r="D33" s="94">
        <f>SUM(D35:D47)</f>
        <v>70</v>
      </c>
      <c r="E33" s="94">
        <f>SUM(E35:E47)</f>
        <v>25</v>
      </c>
      <c r="F33" s="94">
        <f>SUM(F35:F47)</f>
        <v>141</v>
      </c>
      <c r="G33" s="94">
        <f>SUM(G35:G47)</f>
        <v>854</v>
      </c>
      <c r="H33" s="1808">
        <f>SUM(H35:I47)</f>
        <v>1443171</v>
      </c>
      <c r="I33" s="1809"/>
      <c r="J33" s="1818">
        <f>SUM(L33:N33)</f>
        <v>1387876</v>
      </c>
      <c r="K33" s="1819"/>
      <c r="L33" s="1818">
        <f>SUM(L35:M47)</f>
        <v>783330</v>
      </c>
      <c r="M33" s="1819"/>
      <c r="N33" s="1818">
        <f>SUM(N35:O47)</f>
        <v>604546</v>
      </c>
      <c r="O33" s="1819"/>
      <c r="P33" s="94">
        <f>SUM(P35:P47)</f>
        <v>6305</v>
      </c>
      <c r="Q33" s="94">
        <f>SUM(Q35:Q47)</f>
        <v>28183</v>
      </c>
      <c r="R33" s="127">
        <v>0</v>
      </c>
      <c r="S33" s="1242">
        <v>20907</v>
      </c>
    </row>
    <row r="34" spans="2:19" s="81" customFormat="1" ht="15" customHeight="1">
      <c r="B34" s="111"/>
      <c r="C34" s="112"/>
      <c r="D34" s="113"/>
      <c r="E34" s="113"/>
      <c r="F34" s="113"/>
      <c r="G34" s="113"/>
      <c r="H34" s="1807"/>
      <c r="I34" s="1805"/>
      <c r="J34" s="1810"/>
      <c r="K34" s="1811"/>
      <c r="L34" s="1810"/>
      <c r="M34" s="1811"/>
      <c r="N34" s="1804"/>
      <c r="O34" s="1811"/>
      <c r="P34" s="113"/>
      <c r="Q34" s="113"/>
      <c r="R34" s="113"/>
      <c r="S34" s="887"/>
    </row>
    <row r="35" spans="2:19" s="81" customFormat="1" ht="15" customHeight="1">
      <c r="B35" s="886" t="s">
        <v>1303</v>
      </c>
      <c r="C35" s="1338">
        <v>19</v>
      </c>
      <c r="D35" s="113">
        <v>4</v>
      </c>
      <c r="E35" s="113">
        <v>3</v>
      </c>
      <c r="F35" s="113">
        <v>12</v>
      </c>
      <c r="G35" s="113">
        <v>64</v>
      </c>
      <c r="H35" s="1804">
        <f aca="true" t="shared" si="3" ref="H35:H40">SUM(J35,P35:S35)</f>
        <v>69129</v>
      </c>
      <c r="I35" s="1805"/>
      <c r="J35" s="1810">
        <f>SUM(L35:O35)</f>
        <v>68348</v>
      </c>
      <c r="K35" s="1811"/>
      <c r="L35" s="1810">
        <v>41977</v>
      </c>
      <c r="M35" s="1811"/>
      <c r="N35" s="1804">
        <v>26371</v>
      </c>
      <c r="O35" s="1811"/>
      <c r="P35" s="487">
        <v>0</v>
      </c>
      <c r="Q35" s="487">
        <v>781</v>
      </c>
      <c r="R35" s="487">
        <v>0</v>
      </c>
      <c r="S35" s="136">
        <v>0</v>
      </c>
    </row>
    <row r="36" spans="2:19" s="81" customFormat="1" ht="15" customHeight="1">
      <c r="B36" s="1330" t="s">
        <v>1304</v>
      </c>
      <c r="C36" s="1338">
        <v>22</v>
      </c>
      <c r="D36" s="113">
        <v>8</v>
      </c>
      <c r="E36" s="113">
        <v>2</v>
      </c>
      <c r="F36" s="113">
        <v>12</v>
      </c>
      <c r="G36" s="113">
        <v>80</v>
      </c>
      <c r="H36" s="1804">
        <f t="shared" si="3"/>
        <v>118828</v>
      </c>
      <c r="I36" s="1805"/>
      <c r="J36" s="1810">
        <f>SUM(L36:N36)</f>
        <v>106385</v>
      </c>
      <c r="K36" s="1811"/>
      <c r="L36" s="1810">
        <v>73571</v>
      </c>
      <c r="M36" s="1811"/>
      <c r="N36" s="1804">
        <v>32814</v>
      </c>
      <c r="O36" s="1811"/>
      <c r="P36" s="487">
        <v>0</v>
      </c>
      <c r="Q36" s="487">
        <v>403</v>
      </c>
      <c r="R36" s="487">
        <v>0</v>
      </c>
      <c r="S36" s="887">
        <v>12040</v>
      </c>
    </row>
    <row r="37" spans="2:19" s="81" customFormat="1" ht="15" customHeight="1">
      <c r="B37" s="1330" t="s">
        <v>1305</v>
      </c>
      <c r="C37" s="1338">
        <v>24</v>
      </c>
      <c r="D37" s="113">
        <v>9</v>
      </c>
      <c r="E37" s="113">
        <v>3</v>
      </c>
      <c r="F37" s="113">
        <v>12</v>
      </c>
      <c r="G37" s="113">
        <v>107</v>
      </c>
      <c r="H37" s="1804">
        <f t="shared" si="3"/>
        <v>175919</v>
      </c>
      <c r="I37" s="1805"/>
      <c r="J37" s="1810">
        <f>SUM(L37:N37)</f>
        <v>174547</v>
      </c>
      <c r="K37" s="1811"/>
      <c r="L37" s="1810">
        <v>85575</v>
      </c>
      <c r="M37" s="1811"/>
      <c r="N37" s="1804">
        <v>88972</v>
      </c>
      <c r="O37" s="1811"/>
      <c r="P37" s="1294">
        <v>231</v>
      </c>
      <c r="Q37" s="487">
        <v>1124</v>
      </c>
      <c r="R37" s="487">
        <v>0</v>
      </c>
      <c r="S37" s="887">
        <v>17</v>
      </c>
    </row>
    <row r="38" spans="2:19" s="81" customFormat="1" ht="15" customHeight="1">
      <c r="B38" s="1330" t="s">
        <v>1306</v>
      </c>
      <c r="C38" s="1338">
        <v>33</v>
      </c>
      <c r="D38" s="113">
        <v>11</v>
      </c>
      <c r="E38" s="113">
        <v>3</v>
      </c>
      <c r="F38" s="113">
        <v>19</v>
      </c>
      <c r="G38" s="113">
        <v>118</v>
      </c>
      <c r="H38" s="1804">
        <f t="shared" si="3"/>
        <v>256611</v>
      </c>
      <c r="I38" s="1805"/>
      <c r="J38" s="1810">
        <f>SUM(L38:N38)</f>
        <v>247831</v>
      </c>
      <c r="K38" s="1811"/>
      <c r="L38" s="1810">
        <v>161843</v>
      </c>
      <c r="M38" s="1811"/>
      <c r="N38" s="1804">
        <v>85988</v>
      </c>
      <c r="O38" s="1811"/>
      <c r="P38" s="1294">
        <v>4653</v>
      </c>
      <c r="Q38" s="487">
        <v>76</v>
      </c>
      <c r="R38" s="487">
        <v>0</v>
      </c>
      <c r="S38" s="887">
        <v>4051</v>
      </c>
    </row>
    <row r="39" spans="2:19" s="81" customFormat="1" ht="15" customHeight="1">
      <c r="B39" s="1330" t="s">
        <v>1307</v>
      </c>
      <c r="C39" s="1338">
        <v>21</v>
      </c>
      <c r="D39" s="113">
        <v>3</v>
      </c>
      <c r="E39" s="113" t="s">
        <v>1336</v>
      </c>
      <c r="F39" s="113">
        <v>18</v>
      </c>
      <c r="G39" s="113">
        <v>73</v>
      </c>
      <c r="H39" s="1804">
        <f t="shared" si="3"/>
        <v>48824</v>
      </c>
      <c r="I39" s="1805"/>
      <c r="J39" s="1810">
        <f>SUM(L39:N39)</f>
        <v>43039</v>
      </c>
      <c r="K39" s="1811"/>
      <c r="L39" s="1810">
        <v>25571</v>
      </c>
      <c r="M39" s="1811"/>
      <c r="N39" s="1804">
        <v>17468</v>
      </c>
      <c r="O39" s="1811"/>
      <c r="P39" s="487">
        <v>0</v>
      </c>
      <c r="Q39" s="487">
        <v>5634</v>
      </c>
      <c r="R39" s="487">
        <v>0</v>
      </c>
      <c r="S39" s="887">
        <v>151</v>
      </c>
    </row>
    <row r="40" spans="2:19" s="81" customFormat="1" ht="15" customHeight="1">
      <c r="B40" s="1330" t="s">
        <v>1308</v>
      </c>
      <c r="C40" s="1338">
        <v>12</v>
      </c>
      <c r="D40" s="113">
        <v>5</v>
      </c>
      <c r="E40" s="113">
        <v>1</v>
      </c>
      <c r="F40" s="113">
        <v>6</v>
      </c>
      <c r="G40" s="113">
        <v>28</v>
      </c>
      <c r="H40" s="1804">
        <f t="shared" si="3"/>
        <v>69612</v>
      </c>
      <c r="I40" s="1805"/>
      <c r="J40" s="1810">
        <f>SUM(L40:N40)</f>
        <v>63440</v>
      </c>
      <c r="K40" s="1811"/>
      <c r="L40" s="1810">
        <v>45163</v>
      </c>
      <c r="M40" s="1811"/>
      <c r="N40" s="1804">
        <v>18277</v>
      </c>
      <c r="O40" s="1811"/>
      <c r="P40" s="1294">
        <v>892</v>
      </c>
      <c r="Q40" s="487">
        <v>5116</v>
      </c>
      <c r="R40" s="487">
        <v>0</v>
      </c>
      <c r="S40" s="887">
        <v>164</v>
      </c>
    </row>
    <row r="41" spans="2:19" s="81" customFormat="1" ht="15" customHeight="1">
      <c r="B41" s="886"/>
      <c r="C41" s="1338"/>
      <c r="D41" s="113"/>
      <c r="E41" s="113"/>
      <c r="F41" s="113"/>
      <c r="G41" s="113"/>
      <c r="H41" s="1804"/>
      <c r="I41" s="1805"/>
      <c r="J41" s="1810"/>
      <c r="K41" s="1811"/>
      <c r="L41" s="1810"/>
      <c r="M41" s="1811"/>
      <c r="N41" s="1804"/>
      <c r="O41" s="1811"/>
      <c r="P41" s="1294"/>
      <c r="Q41" s="1294"/>
      <c r="R41" s="113"/>
      <c r="S41" s="887"/>
    </row>
    <row r="42" spans="2:19" s="81" customFormat="1" ht="15" customHeight="1">
      <c r="B42" s="1330" t="s">
        <v>1309</v>
      </c>
      <c r="C42" s="1338">
        <v>19</v>
      </c>
      <c r="D42" s="113">
        <v>1</v>
      </c>
      <c r="E42" s="113">
        <v>5</v>
      </c>
      <c r="F42" s="113">
        <v>13</v>
      </c>
      <c r="G42" s="113">
        <v>79</v>
      </c>
      <c r="H42" s="1804">
        <f aca="true" t="shared" si="4" ref="H42:H47">SUM(J42,P42:S42)</f>
        <v>204046</v>
      </c>
      <c r="I42" s="1805"/>
      <c r="J42" s="1810">
        <f aca="true" t="shared" si="5" ref="J42:J47">SUM(L42:N42)</f>
        <v>193239</v>
      </c>
      <c r="K42" s="1811"/>
      <c r="L42" s="1810">
        <v>83230</v>
      </c>
      <c r="M42" s="1811"/>
      <c r="N42" s="1804">
        <v>110009</v>
      </c>
      <c r="O42" s="1811"/>
      <c r="P42" s="1294">
        <v>218</v>
      </c>
      <c r="Q42" s="1294">
        <v>10021</v>
      </c>
      <c r="R42" s="487">
        <v>0</v>
      </c>
      <c r="S42" s="887">
        <v>568</v>
      </c>
    </row>
    <row r="43" spans="2:19" s="81" customFormat="1" ht="15" customHeight="1">
      <c r="B43" s="1330" t="s">
        <v>1310</v>
      </c>
      <c r="C43" s="1338">
        <v>12</v>
      </c>
      <c r="D43" s="113">
        <v>5</v>
      </c>
      <c r="E43" s="113" t="s">
        <v>1336</v>
      </c>
      <c r="F43" s="113">
        <v>7</v>
      </c>
      <c r="G43" s="113">
        <v>44</v>
      </c>
      <c r="H43" s="1804">
        <f t="shared" si="4"/>
        <v>80976</v>
      </c>
      <c r="I43" s="1805"/>
      <c r="J43" s="1810">
        <f t="shared" si="5"/>
        <v>77665</v>
      </c>
      <c r="K43" s="1811"/>
      <c r="L43" s="1810">
        <v>49126</v>
      </c>
      <c r="M43" s="1811"/>
      <c r="N43" s="1804">
        <v>28539</v>
      </c>
      <c r="O43" s="1811"/>
      <c r="P43" s="1294">
        <v>311</v>
      </c>
      <c r="Q43" s="1294">
        <v>1518</v>
      </c>
      <c r="R43" s="487">
        <v>0</v>
      </c>
      <c r="S43" s="887">
        <v>1482</v>
      </c>
    </row>
    <row r="44" spans="2:19" s="81" customFormat="1" ht="15" customHeight="1">
      <c r="B44" s="1330" t="s">
        <v>1311</v>
      </c>
      <c r="C44" s="1338">
        <v>12</v>
      </c>
      <c r="D44" s="113">
        <v>4</v>
      </c>
      <c r="E44" s="113">
        <v>2</v>
      </c>
      <c r="F44" s="113">
        <v>6</v>
      </c>
      <c r="G44" s="113">
        <v>42</v>
      </c>
      <c r="H44" s="1804">
        <f t="shared" si="4"/>
        <v>69089</v>
      </c>
      <c r="I44" s="1805"/>
      <c r="J44" s="1810">
        <f t="shared" si="5"/>
        <v>67871</v>
      </c>
      <c r="K44" s="1811"/>
      <c r="L44" s="1810">
        <v>28142</v>
      </c>
      <c r="M44" s="1811"/>
      <c r="N44" s="1804">
        <v>39729</v>
      </c>
      <c r="O44" s="1811"/>
      <c r="P44" s="487">
        <v>0</v>
      </c>
      <c r="Q44" s="1294">
        <v>701</v>
      </c>
      <c r="R44" s="487">
        <v>0</v>
      </c>
      <c r="S44" s="136">
        <v>517</v>
      </c>
    </row>
    <row r="45" spans="2:19" s="81" customFormat="1" ht="15" customHeight="1">
      <c r="B45" s="1330" t="s">
        <v>1312</v>
      </c>
      <c r="C45" s="1338">
        <v>27</v>
      </c>
      <c r="D45" s="113">
        <v>11</v>
      </c>
      <c r="E45" s="113">
        <v>2</v>
      </c>
      <c r="F45" s="113">
        <v>14</v>
      </c>
      <c r="G45" s="113">
        <v>97</v>
      </c>
      <c r="H45" s="1804">
        <f t="shared" si="4"/>
        <v>172128</v>
      </c>
      <c r="I45" s="1805"/>
      <c r="J45" s="1810">
        <f t="shared" si="5"/>
        <v>171483</v>
      </c>
      <c r="K45" s="1811"/>
      <c r="L45" s="1810">
        <v>98654</v>
      </c>
      <c r="M45" s="1811"/>
      <c r="N45" s="1804">
        <v>72829</v>
      </c>
      <c r="O45" s="1811"/>
      <c r="P45" s="487">
        <v>0</v>
      </c>
      <c r="Q45" s="1294">
        <v>644</v>
      </c>
      <c r="R45" s="487">
        <v>0</v>
      </c>
      <c r="S45" s="887">
        <v>1</v>
      </c>
    </row>
    <row r="46" spans="2:19" s="81" customFormat="1" ht="15" customHeight="1">
      <c r="B46" s="1330" t="s">
        <v>1313</v>
      </c>
      <c r="C46" s="1338">
        <v>20</v>
      </c>
      <c r="D46" s="113">
        <v>5</v>
      </c>
      <c r="E46" s="113">
        <v>2</v>
      </c>
      <c r="F46" s="113">
        <v>13</v>
      </c>
      <c r="G46" s="113">
        <v>80</v>
      </c>
      <c r="H46" s="1804">
        <f t="shared" si="4"/>
        <v>122087</v>
      </c>
      <c r="I46" s="1805"/>
      <c r="J46" s="1810">
        <f t="shared" si="5"/>
        <v>121161</v>
      </c>
      <c r="K46" s="1811"/>
      <c r="L46" s="1810">
        <v>60351</v>
      </c>
      <c r="M46" s="1811"/>
      <c r="N46" s="1804">
        <v>60810</v>
      </c>
      <c r="O46" s="1811"/>
      <c r="P46" s="487">
        <v>0</v>
      </c>
      <c r="Q46" s="1294">
        <v>720</v>
      </c>
      <c r="R46" s="487">
        <v>0</v>
      </c>
      <c r="S46" s="887">
        <v>206</v>
      </c>
    </row>
    <row r="47" spans="2:19" s="81" customFormat="1" ht="15" customHeight="1">
      <c r="B47" s="1330" t="s">
        <v>1314</v>
      </c>
      <c r="C47" s="1338">
        <v>15</v>
      </c>
      <c r="D47" s="113">
        <v>4</v>
      </c>
      <c r="E47" s="113">
        <v>2</v>
      </c>
      <c r="F47" s="113">
        <v>9</v>
      </c>
      <c r="G47" s="113">
        <v>42</v>
      </c>
      <c r="H47" s="1804">
        <f t="shared" si="4"/>
        <v>55922</v>
      </c>
      <c r="I47" s="1805"/>
      <c r="J47" s="1810">
        <f t="shared" si="5"/>
        <v>52867</v>
      </c>
      <c r="K47" s="1811"/>
      <c r="L47" s="1810">
        <v>30127</v>
      </c>
      <c r="M47" s="1811"/>
      <c r="N47" s="1804">
        <v>22740</v>
      </c>
      <c r="O47" s="1811"/>
      <c r="P47" s="487">
        <v>0</v>
      </c>
      <c r="Q47" s="1294">
        <v>1445</v>
      </c>
      <c r="R47" s="487">
        <v>0</v>
      </c>
      <c r="S47" s="887">
        <v>1610</v>
      </c>
    </row>
    <row r="48" spans="2:19" s="81" customFormat="1" ht="15" customHeight="1">
      <c r="B48" s="187"/>
      <c r="C48" s="115"/>
      <c r="D48" s="178"/>
      <c r="E48" s="178"/>
      <c r="F48" s="116"/>
      <c r="G48" s="116"/>
      <c r="H48" s="1825"/>
      <c r="I48" s="1826"/>
      <c r="J48" s="1823"/>
      <c r="K48" s="1824"/>
      <c r="L48" s="1823"/>
      <c r="M48" s="1824"/>
      <c r="N48" s="1825"/>
      <c r="O48" s="1824"/>
      <c r="P48" s="116"/>
      <c r="Q48" s="116"/>
      <c r="R48" s="178"/>
      <c r="S48" s="1339"/>
    </row>
    <row r="49" ht="15.75" customHeight="1">
      <c r="B49" s="467" t="s">
        <v>1318</v>
      </c>
    </row>
  </sheetData>
  <mergeCells count="94">
    <mergeCell ref="J48:K48"/>
    <mergeCell ref="L48:M48"/>
    <mergeCell ref="N48:O48"/>
    <mergeCell ref="H41:I41"/>
    <mergeCell ref="H48:I48"/>
    <mergeCell ref="H42:I42"/>
    <mergeCell ref="H43:I43"/>
    <mergeCell ref="H44:I44"/>
    <mergeCell ref="H45:I45"/>
    <mergeCell ref="H46:I46"/>
    <mergeCell ref="N46:O46"/>
    <mergeCell ref="J47:K47"/>
    <mergeCell ref="L47:M47"/>
    <mergeCell ref="N47:O47"/>
    <mergeCell ref="L46:M46"/>
    <mergeCell ref="N38:O38"/>
    <mergeCell ref="J39:K39"/>
    <mergeCell ref="L39:M39"/>
    <mergeCell ref="N39:O39"/>
    <mergeCell ref="J38:K38"/>
    <mergeCell ref="L38:M38"/>
    <mergeCell ref="N36:O36"/>
    <mergeCell ref="J37:K37"/>
    <mergeCell ref="L37:M37"/>
    <mergeCell ref="N37:O37"/>
    <mergeCell ref="J36:K36"/>
    <mergeCell ref="L36:M36"/>
    <mergeCell ref="N34:O34"/>
    <mergeCell ref="J35:K35"/>
    <mergeCell ref="L35:M35"/>
    <mergeCell ref="N35:O35"/>
    <mergeCell ref="J34:K34"/>
    <mergeCell ref="L34:M34"/>
    <mergeCell ref="L33:M33"/>
    <mergeCell ref="N33:O33"/>
    <mergeCell ref="J32:K32"/>
    <mergeCell ref="L32:M32"/>
    <mergeCell ref="H30:I30"/>
    <mergeCell ref="J30:K30"/>
    <mergeCell ref="L30:M30"/>
    <mergeCell ref="N30:O30"/>
    <mergeCell ref="L44:M44"/>
    <mergeCell ref="N44:O44"/>
    <mergeCell ref="J29:K29"/>
    <mergeCell ref="L29:M29"/>
    <mergeCell ref="N29:O29"/>
    <mergeCell ref="J31:K31"/>
    <mergeCell ref="L31:M31"/>
    <mergeCell ref="N31:O31"/>
    <mergeCell ref="N32:O32"/>
    <mergeCell ref="J33:K33"/>
    <mergeCell ref="L45:M45"/>
    <mergeCell ref="N45:O45"/>
    <mergeCell ref="L40:M40"/>
    <mergeCell ref="N40:O40"/>
    <mergeCell ref="L41:M41"/>
    <mergeCell ref="N41:O41"/>
    <mergeCell ref="L42:M42"/>
    <mergeCell ref="N42:O42"/>
    <mergeCell ref="L43:M43"/>
    <mergeCell ref="N43:O43"/>
    <mergeCell ref="J43:K43"/>
    <mergeCell ref="J44:K44"/>
    <mergeCell ref="J45:K45"/>
    <mergeCell ref="J46:K46"/>
    <mergeCell ref="J40:K40"/>
    <mergeCell ref="J41:K41"/>
    <mergeCell ref="J42:K42"/>
    <mergeCell ref="H40:I40"/>
    <mergeCell ref="H47:I47"/>
    <mergeCell ref="H35:I35"/>
    <mergeCell ref="H31:I31"/>
    <mergeCell ref="H32:I32"/>
    <mergeCell ref="H33:I33"/>
    <mergeCell ref="H34:I34"/>
    <mergeCell ref="H36:I36"/>
    <mergeCell ref="H37:I37"/>
    <mergeCell ref="H38:I38"/>
    <mergeCell ref="H39:I39"/>
    <mergeCell ref="B27:B29"/>
    <mergeCell ref="H27:S27"/>
    <mergeCell ref="H28:I29"/>
    <mergeCell ref="J28:O28"/>
    <mergeCell ref="C27:F27"/>
    <mergeCell ref="G27:G29"/>
    <mergeCell ref="R5:S5"/>
    <mergeCell ref="Q3:Q4"/>
    <mergeCell ref="P3:P4"/>
    <mergeCell ref="B5:B7"/>
    <mergeCell ref="C5:I5"/>
    <mergeCell ref="J5:M5"/>
    <mergeCell ref="N5:O5"/>
    <mergeCell ref="P5:P7"/>
    <mergeCell ref="Q5:Q7"/>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1">
    <pageSetUpPr fitToPage="1"/>
  </sheetPr>
  <dimension ref="B2:Z66"/>
  <sheetViews>
    <sheetView workbookViewId="0" topLeftCell="A1">
      <selection activeCell="K24" sqref="K24"/>
    </sheetView>
  </sheetViews>
  <sheetFormatPr defaultColWidth="9.00390625" defaultRowHeight="13.5"/>
  <cols>
    <col min="1" max="2" width="2.625" style="1370" customWidth="1"/>
    <col min="3" max="3" width="8.125" style="1370" customWidth="1"/>
    <col min="4" max="4" width="9.625" style="1370" customWidth="1"/>
    <col min="5" max="12" width="8.125" style="1370" customWidth="1"/>
    <col min="13" max="13" width="9.00390625" style="1370" customWidth="1"/>
    <col min="14" max="14" width="8.875" style="1370" customWidth="1"/>
    <col min="15" max="24" width="8.125" style="1370" customWidth="1"/>
    <col min="25" max="16384" width="9.00390625" style="1370" customWidth="1"/>
  </cols>
  <sheetData>
    <row r="2" spans="2:26" ht="16.5" customHeight="1">
      <c r="B2" s="1371" t="s">
        <v>858</v>
      </c>
      <c r="W2" s="1388"/>
      <c r="X2" s="1388"/>
      <c r="Y2" s="1388"/>
      <c r="Z2" s="1388"/>
    </row>
    <row r="3" spans="3:24" ht="12.75" thickBot="1">
      <c r="C3" s="1372"/>
      <c r="D3" s="1372"/>
      <c r="E3" s="1373"/>
      <c r="F3" s="1373"/>
      <c r="G3" s="1373"/>
      <c r="H3" s="1373"/>
      <c r="I3" s="1373"/>
      <c r="J3" s="1373"/>
      <c r="K3" s="1372"/>
      <c r="V3" s="1370" t="s">
        <v>623</v>
      </c>
      <c r="X3" s="1374" t="s">
        <v>833</v>
      </c>
    </row>
    <row r="4" spans="2:24" ht="21" customHeight="1" thickTop="1">
      <c r="B4" s="1447" t="s">
        <v>829</v>
      </c>
      <c r="C4" s="1448"/>
      <c r="D4" s="1375" t="s">
        <v>748</v>
      </c>
      <c r="E4" s="1377" t="s">
        <v>848</v>
      </c>
      <c r="F4" s="1377" t="s">
        <v>617</v>
      </c>
      <c r="G4" s="1377" t="s">
        <v>618</v>
      </c>
      <c r="H4" s="1377" t="s">
        <v>619</v>
      </c>
      <c r="I4" s="1377" t="s">
        <v>620</v>
      </c>
      <c r="J4" s="1377" t="s">
        <v>621</v>
      </c>
      <c r="K4" s="1377" t="s">
        <v>834</v>
      </c>
      <c r="L4" s="1377" t="s">
        <v>835</v>
      </c>
      <c r="M4" s="1377" t="s">
        <v>836</v>
      </c>
      <c r="N4" s="1377" t="s">
        <v>837</v>
      </c>
      <c r="O4" s="1377" t="s">
        <v>838</v>
      </c>
      <c r="P4" s="1377" t="s">
        <v>839</v>
      </c>
      <c r="Q4" s="1377" t="s">
        <v>840</v>
      </c>
      <c r="R4" s="1377" t="s">
        <v>841</v>
      </c>
      <c r="S4" s="1377" t="s">
        <v>842</v>
      </c>
      <c r="T4" s="1377" t="s">
        <v>843</v>
      </c>
      <c r="U4" s="1377" t="s">
        <v>844</v>
      </c>
      <c r="V4" s="1377" t="s">
        <v>845</v>
      </c>
      <c r="W4" s="1377" t="s">
        <v>849</v>
      </c>
      <c r="X4" s="1376" t="s">
        <v>846</v>
      </c>
    </row>
    <row r="5" spans="2:24" s="1378" customFormat="1" ht="18.75" customHeight="1">
      <c r="B5" s="1449" t="s">
        <v>850</v>
      </c>
      <c r="C5" s="1450"/>
      <c r="D5" s="122">
        <f>SUM(D7:D8)</f>
        <v>1254232</v>
      </c>
      <c r="E5" s="123">
        <f aca="true" t="shared" si="0" ref="E5:X5">SUM(E15:E58)</f>
        <v>62585</v>
      </c>
      <c r="F5" s="123">
        <f t="shared" si="0"/>
        <v>73612</v>
      </c>
      <c r="G5" s="123">
        <f t="shared" si="0"/>
        <v>81885</v>
      </c>
      <c r="H5" s="123">
        <f t="shared" si="0"/>
        <v>83539</v>
      </c>
      <c r="I5" s="123">
        <f t="shared" si="0"/>
        <v>62529</v>
      </c>
      <c r="J5" s="123">
        <f t="shared" si="0"/>
        <v>64071</v>
      </c>
      <c r="K5" s="123">
        <f t="shared" si="0"/>
        <v>74049</v>
      </c>
      <c r="L5" s="123">
        <f t="shared" si="0"/>
        <v>83834</v>
      </c>
      <c r="M5" s="123">
        <f t="shared" si="0"/>
        <v>103114</v>
      </c>
      <c r="N5" s="123">
        <f t="shared" si="0"/>
        <v>81706</v>
      </c>
      <c r="O5" s="123">
        <f t="shared" si="0"/>
        <v>76579</v>
      </c>
      <c r="P5" s="123">
        <f t="shared" si="0"/>
        <v>84700</v>
      </c>
      <c r="Q5" s="123">
        <f t="shared" si="0"/>
        <v>89748</v>
      </c>
      <c r="R5" s="123">
        <f t="shared" si="0"/>
        <v>83556</v>
      </c>
      <c r="S5" s="123">
        <f t="shared" si="0"/>
        <v>58652</v>
      </c>
      <c r="T5" s="123">
        <f t="shared" si="0"/>
        <v>42556</v>
      </c>
      <c r="U5" s="123">
        <f t="shared" si="0"/>
        <v>28978</v>
      </c>
      <c r="V5" s="123">
        <f t="shared" si="0"/>
        <v>12841</v>
      </c>
      <c r="W5" s="123">
        <f t="shared" si="0"/>
        <v>4909</v>
      </c>
      <c r="X5" s="1379">
        <f t="shared" si="0"/>
        <v>789</v>
      </c>
    </row>
    <row r="6" spans="2:24" s="1380" customFormat="1" ht="6" customHeight="1">
      <c r="B6" s="1381"/>
      <c r="C6" s="1382"/>
      <c r="D6" s="124"/>
      <c r="E6" s="1389"/>
      <c r="F6" s="1389"/>
      <c r="G6" s="1389"/>
      <c r="H6" s="1389"/>
      <c r="I6" s="1389"/>
      <c r="J6" s="1389"/>
      <c r="K6" s="1389"/>
      <c r="L6" s="1389"/>
      <c r="M6" s="1389"/>
      <c r="N6" s="1389"/>
      <c r="O6" s="1389"/>
      <c r="P6" s="1389"/>
      <c r="Q6" s="1389"/>
      <c r="R6" s="1389"/>
      <c r="S6" s="1389"/>
      <c r="T6" s="1389"/>
      <c r="U6" s="1389"/>
      <c r="V6" s="1389"/>
      <c r="W6" s="1389"/>
      <c r="X6" s="1390"/>
    </row>
    <row r="7" spans="2:24" s="1378" customFormat="1" ht="13.5" customHeight="1">
      <c r="B7" s="1460" t="s">
        <v>851</v>
      </c>
      <c r="C7" s="1461"/>
      <c r="D7" s="126">
        <f aca="true" t="shared" si="1" ref="D7:X7">SUM(D15:D27)</f>
        <v>896703</v>
      </c>
      <c r="E7" s="128">
        <f t="shared" si="1"/>
        <v>45316</v>
      </c>
      <c r="F7" s="128">
        <f t="shared" si="1"/>
        <v>52218</v>
      </c>
      <c r="G7" s="128">
        <f t="shared" si="1"/>
        <v>57527</v>
      </c>
      <c r="H7" s="128">
        <f t="shared" si="1"/>
        <v>60923</v>
      </c>
      <c r="I7" s="128">
        <f t="shared" si="1"/>
        <v>49096</v>
      </c>
      <c r="J7" s="128">
        <f t="shared" si="1"/>
        <v>48999</v>
      </c>
      <c r="K7" s="128">
        <f t="shared" si="1"/>
        <v>54338</v>
      </c>
      <c r="L7" s="128">
        <f t="shared" si="1"/>
        <v>59556</v>
      </c>
      <c r="M7" s="128">
        <f t="shared" si="1"/>
        <v>73544</v>
      </c>
      <c r="N7" s="128">
        <f t="shared" si="1"/>
        <v>60412</v>
      </c>
      <c r="O7" s="128">
        <f t="shared" si="1"/>
        <v>56381</v>
      </c>
      <c r="P7" s="128">
        <f t="shared" si="1"/>
        <v>59820</v>
      </c>
      <c r="Q7" s="128">
        <f t="shared" si="1"/>
        <v>61959</v>
      </c>
      <c r="R7" s="128">
        <f t="shared" si="1"/>
        <v>56473</v>
      </c>
      <c r="S7" s="128">
        <f t="shared" si="1"/>
        <v>39493</v>
      </c>
      <c r="T7" s="128">
        <f t="shared" si="1"/>
        <v>28659</v>
      </c>
      <c r="U7" s="128">
        <f t="shared" si="1"/>
        <v>19400</v>
      </c>
      <c r="V7" s="128">
        <f t="shared" si="1"/>
        <v>8512</v>
      </c>
      <c r="W7" s="128">
        <f t="shared" si="1"/>
        <v>3290</v>
      </c>
      <c r="X7" s="591">
        <f t="shared" si="1"/>
        <v>787</v>
      </c>
    </row>
    <row r="8" spans="2:24" s="1378" customFormat="1" ht="13.5" customHeight="1">
      <c r="B8" s="1460" t="s">
        <v>852</v>
      </c>
      <c r="C8" s="1461"/>
      <c r="D8" s="126">
        <f aca="true" t="shared" si="2" ref="D8:X8">SUM(D28:D58)</f>
        <v>357529</v>
      </c>
      <c r="E8" s="128">
        <f t="shared" si="2"/>
        <v>17269</v>
      </c>
      <c r="F8" s="128">
        <f t="shared" si="2"/>
        <v>21394</v>
      </c>
      <c r="G8" s="128">
        <f t="shared" si="2"/>
        <v>24358</v>
      </c>
      <c r="H8" s="128">
        <f t="shared" si="2"/>
        <v>22616</v>
      </c>
      <c r="I8" s="128">
        <f t="shared" si="2"/>
        <v>13433</v>
      </c>
      <c r="J8" s="128">
        <f t="shared" si="2"/>
        <v>15072</v>
      </c>
      <c r="K8" s="128">
        <f t="shared" si="2"/>
        <v>19711</v>
      </c>
      <c r="L8" s="128">
        <f t="shared" si="2"/>
        <v>24278</v>
      </c>
      <c r="M8" s="128">
        <f t="shared" si="2"/>
        <v>29570</v>
      </c>
      <c r="N8" s="128">
        <f t="shared" si="2"/>
        <v>21294</v>
      </c>
      <c r="O8" s="128">
        <f t="shared" si="2"/>
        <v>20198</v>
      </c>
      <c r="P8" s="128">
        <f t="shared" si="2"/>
        <v>24880</v>
      </c>
      <c r="Q8" s="128">
        <f t="shared" si="2"/>
        <v>27789</v>
      </c>
      <c r="R8" s="128">
        <f t="shared" si="2"/>
        <v>27083</v>
      </c>
      <c r="S8" s="128">
        <f t="shared" si="2"/>
        <v>19159</v>
      </c>
      <c r="T8" s="128">
        <f t="shared" si="2"/>
        <v>13897</v>
      </c>
      <c r="U8" s="128">
        <f t="shared" si="2"/>
        <v>9578</v>
      </c>
      <c r="V8" s="128">
        <f t="shared" si="2"/>
        <v>4329</v>
      </c>
      <c r="W8" s="128">
        <f t="shared" si="2"/>
        <v>1619</v>
      </c>
      <c r="X8" s="591">
        <f t="shared" si="2"/>
        <v>2</v>
      </c>
    </row>
    <row r="9" spans="2:24" s="1378" customFormat="1" ht="6" customHeight="1">
      <c r="B9" s="749"/>
      <c r="C9" s="1259"/>
      <c r="D9" s="126"/>
      <c r="E9" s="128"/>
      <c r="F9" s="128"/>
      <c r="G9" s="128"/>
      <c r="H9" s="128"/>
      <c r="I9" s="128"/>
      <c r="J9" s="128"/>
      <c r="K9" s="128"/>
      <c r="L9" s="128"/>
      <c r="M9" s="128"/>
      <c r="N9" s="128"/>
      <c r="O9" s="128"/>
      <c r="P9" s="128"/>
      <c r="Q9" s="128"/>
      <c r="R9" s="128"/>
      <c r="S9" s="128"/>
      <c r="T9" s="128"/>
      <c r="U9" s="128"/>
      <c r="V9" s="128"/>
      <c r="W9" s="128"/>
      <c r="X9" s="591"/>
    </row>
    <row r="10" spans="2:24" s="1378" customFormat="1" ht="13.5" customHeight="1">
      <c r="B10" s="1460" t="s">
        <v>853</v>
      </c>
      <c r="C10" s="1461"/>
      <c r="D10" s="126">
        <f>+D15+D20+D21+D22+D24+D25+D26+D28+D29+D30+D31+D32+D33+D34</f>
        <v>576312</v>
      </c>
      <c r="E10" s="128">
        <f aca="true" t="shared" si="3" ref="E10:X10">SUM(E15,E20,E21,E22,E24,E25,E26,E28,E29,E30,E31,E32,E33,E34)</f>
        <v>28361</v>
      </c>
      <c r="F10" s="128">
        <f t="shared" si="3"/>
        <v>33771</v>
      </c>
      <c r="G10" s="128">
        <f t="shared" si="3"/>
        <v>37376</v>
      </c>
      <c r="H10" s="128">
        <f t="shared" si="3"/>
        <v>39602</v>
      </c>
      <c r="I10" s="128">
        <f t="shared" si="3"/>
        <v>31640</v>
      </c>
      <c r="J10" s="128">
        <f t="shared" si="3"/>
        <v>30414</v>
      </c>
      <c r="K10" s="128">
        <f t="shared" si="3"/>
        <v>34480</v>
      </c>
      <c r="L10" s="128">
        <f t="shared" si="3"/>
        <v>38418</v>
      </c>
      <c r="M10" s="128">
        <f t="shared" si="3"/>
        <v>47458</v>
      </c>
      <c r="N10" s="128">
        <f t="shared" si="3"/>
        <v>38654</v>
      </c>
      <c r="O10" s="128">
        <f t="shared" si="3"/>
        <v>35304</v>
      </c>
      <c r="P10" s="128">
        <f t="shared" si="3"/>
        <v>37757</v>
      </c>
      <c r="Q10" s="128">
        <f t="shared" si="3"/>
        <v>39769</v>
      </c>
      <c r="R10" s="128">
        <f t="shared" si="3"/>
        <v>36901</v>
      </c>
      <c r="S10" s="128">
        <f t="shared" si="3"/>
        <v>25375</v>
      </c>
      <c r="T10" s="128">
        <f t="shared" si="3"/>
        <v>18964</v>
      </c>
      <c r="U10" s="128">
        <f t="shared" si="3"/>
        <v>13094</v>
      </c>
      <c r="V10" s="128">
        <f t="shared" si="3"/>
        <v>5898</v>
      </c>
      <c r="W10" s="128">
        <f t="shared" si="3"/>
        <v>2305</v>
      </c>
      <c r="X10" s="591">
        <f t="shared" si="3"/>
        <v>771</v>
      </c>
    </row>
    <row r="11" spans="2:24" s="1378" customFormat="1" ht="13.5" customHeight="1">
      <c r="B11" s="1460" t="s">
        <v>854</v>
      </c>
      <c r="C11" s="1461"/>
      <c r="D11" s="126">
        <f>+D19+D35+D36+D37+D38+D39+D40+D41</f>
        <v>100758</v>
      </c>
      <c r="E11" s="128">
        <f aca="true" t="shared" si="4" ref="E11:W11">SUM(E19,E35,E36,E37,E38,E39,E40,E41)</f>
        <v>5347</v>
      </c>
      <c r="F11" s="128">
        <f t="shared" si="4"/>
        <v>6224</v>
      </c>
      <c r="G11" s="128">
        <f t="shared" si="4"/>
        <v>7002</v>
      </c>
      <c r="H11" s="128">
        <f t="shared" si="4"/>
        <v>6656</v>
      </c>
      <c r="I11" s="128">
        <f t="shared" si="4"/>
        <v>3865</v>
      </c>
      <c r="J11" s="128">
        <f t="shared" si="4"/>
        <v>4804</v>
      </c>
      <c r="K11" s="128">
        <f t="shared" si="4"/>
        <v>6150</v>
      </c>
      <c r="L11" s="128">
        <f t="shared" si="4"/>
        <v>7098</v>
      </c>
      <c r="M11" s="128">
        <f t="shared" si="4"/>
        <v>8264</v>
      </c>
      <c r="N11" s="128">
        <f t="shared" si="4"/>
        <v>6041</v>
      </c>
      <c r="O11" s="128">
        <f t="shared" si="4"/>
        <v>5949</v>
      </c>
      <c r="P11" s="128">
        <f t="shared" si="4"/>
        <v>6965</v>
      </c>
      <c r="Q11" s="128">
        <f t="shared" si="4"/>
        <v>7509</v>
      </c>
      <c r="R11" s="128">
        <f t="shared" si="4"/>
        <v>7116</v>
      </c>
      <c r="S11" s="128">
        <f t="shared" si="4"/>
        <v>4949</v>
      </c>
      <c r="T11" s="128">
        <f t="shared" si="4"/>
        <v>3475</v>
      </c>
      <c r="U11" s="128">
        <f t="shared" si="4"/>
        <v>2114</v>
      </c>
      <c r="V11" s="128">
        <f t="shared" si="4"/>
        <v>896</v>
      </c>
      <c r="W11" s="128">
        <f t="shared" si="4"/>
        <v>334</v>
      </c>
      <c r="X11" s="591" t="s">
        <v>847</v>
      </c>
    </row>
    <row r="12" spans="2:24" s="1378" customFormat="1" ht="13.5" customHeight="1">
      <c r="B12" s="1460" t="s">
        <v>855</v>
      </c>
      <c r="C12" s="1461"/>
      <c r="D12" s="126">
        <f>+D16+D23+D27+D42+D43+D44+D45+D46</f>
        <v>251572</v>
      </c>
      <c r="E12" s="128">
        <f aca="true" t="shared" si="5" ref="E12:X12">SUM(E16,E23,E27,E42,E43,E44,E45,E46)</f>
        <v>12548</v>
      </c>
      <c r="F12" s="128">
        <f t="shared" si="5"/>
        <v>14742</v>
      </c>
      <c r="G12" s="128">
        <f t="shared" si="5"/>
        <v>16277</v>
      </c>
      <c r="H12" s="128">
        <f t="shared" si="5"/>
        <v>16093</v>
      </c>
      <c r="I12" s="128">
        <f t="shared" si="5"/>
        <v>13341</v>
      </c>
      <c r="J12" s="128">
        <f t="shared" si="5"/>
        <v>12954</v>
      </c>
      <c r="K12" s="128">
        <f t="shared" si="5"/>
        <v>14627</v>
      </c>
      <c r="L12" s="128">
        <f t="shared" si="5"/>
        <v>16633</v>
      </c>
      <c r="M12" s="128">
        <f t="shared" si="5"/>
        <v>20221</v>
      </c>
      <c r="N12" s="128">
        <f t="shared" si="5"/>
        <v>15621</v>
      </c>
      <c r="O12" s="128">
        <f t="shared" si="5"/>
        <v>14907</v>
      </c>
      <c r="P12" s="128">
        <f t="shared" si="5"/>
        <v>16924</v>
      </c>
      <c r="Q12" s="128">
        <f t="shared" si="5"/>
        <v>18045</v>
      </c>
      <c r="R12" s="128">
        <f t="shared" si="5"/>
        <v>17694</v>
      </c>
      <c r="S12" s="128">
        <f t="shared" si="5"/>
        <v>12532</v>
      </c>
      <c r="T12" s="128">
        <f t="shared" si="5"/>
        <v>8691</v>
      </c>
      <c r="U12" s="128">
        <f t="shared" si="5"/>
        <v>5980</v>
      </c>
      <c r="V12" s="128">
        <f t="shared" si="5"/>
        <v>2655</v>
      </c>
      <c r="W12" s="128">
        <f t="shared" si="5"/>
        <v>1079</v>
      </c>
      <c r="X12" s="591">
        <f t="shared" si="5"/>
        <v>8</v>
      </c>
    </row>
    <row r="13" spans="2:24" s="1378" customFormat="1" ht="13.5" customHeight="1">
      <c r="B13" s="1460" t="s">
        <v>856</v>
      </c>
      <c r="C13" s="1461"/>
      <c r="D13" s="126">
        <f>+D17+D18+D47+D48+D49+D50+D51+D52+D53+D54+D55+D56+D57+D58</f>
        <v>325590</v>
      </c>
      <c r="E13" s="128">
        <f aca="true" t="shared" si="6" ref="E13:X13">SUM(E17,E18,E47,E48,E49,E50,E51,E52,E53,E54,E55,E56,E57,E58)</f>
        <v>16329</v>
      </c>
      <c r="F13" s="128">
        <f t="shared" si="6"/>
        <v>18875</v>
      </c>
      <c r="G13" s="128">
        <f t="shared" si="6"/>
        <v>21230</v>
      </c>
      <c r="H13" s="128">
        <f t="shared" si="6"/>
        <v>21188</v>
      </c>
      <c r="I13" s="128">
        <f t="shared" si="6"/>
        <v>13683</v>
      </c>
      <c r="J13" s="128">
        <f t="shared" si="6"/>
        <v>15899</v>
      </c>
      <c r="K13" s="128">
        <f t="shared" si="6"/>
        <v>18792</v>
      </c>
      <c r="L13" s="128">
        <f t="shared" si="6"/>
        <v>21685</v>
      </c>
      <c r="M13" s="128">
        <f t="shared" si="6"/>
        <v>27171</v>
      </c>
      <c r="N13" s="128">
        <f t="shared" si="6"/>
        <v>21390</v>
      </c>
      <c r="O13" s="128">
        <f t="shared" si="6"/>
        <v>20419</v>
      </c>
      <c r="P13" s="128">
        <f t="shared" si="6"/>
        <v>23054</v>
      </c>
      <c r="Q13" s="128">
        <f t="shared" si="6"/>
        <v>24425</v>
      </c>
      <c r="R13" s="128">
        <f t="shared" si="6"/>
        <v>21845</v>
      </c>
      <c r="S13" s="128">
        <f t="shared" si="6"/>
        <v>15796</v>
      </c>
      <c r="T13" s="128">
        <f t="shared" si="6"/>
        <v>11426</v>
      </c>
      <c r="U13" s="128">
        <f t="shared" si="6"/>
        <v>7790</v>
      </c>
      <c r="V13" s="128">
        <f t="shared" si="6"/>
        <v>3392</v>
      </c>
      <c r="W13" s="128">
        <f t="shared" si="6"/>
        <v>1191</v>
      </c>
      <c r="X13" s="591">
        <f t="shared" si="6"/>
        <v>10</v>
      </c>
    </row>
    <row r="14" spans="2:24" ht="6" customHeight="1">
      <c r="B14" s="1383"/>
      <c r="C14" s="688"/>
      <c r="D14" s="1384"/>
      <c r="E14" s="338"/>
      <c r="F14" s="338"/>
      <c r="G14" s="338"/>
      <c r="H14" s="338"/>
      <c r="I14" s="338"/>
      <c r="J14" s="338"/>
      <c r="K14" s="338"/>
      <c r="L14" s="338"/>
      <c r="M14" s="338"/>
      <c r="N14" s="338"/>
      <c r="O14" s="338"/>
      <c r="P14" s="338"/>
      <c r="Q14" s="338"/>
      <c r="R14" s="338"/>
      <c r="S14" s="338"/>
      <c r="T14" s="338"/>
      <c r="U14" s="338"/>
      <c r="V14" s="338"/>
      <c r="W14" s="338"/>
      <c r="X14" s="339"/>
    </row>
    <row r="15" spans="2:26" ht="15" customHeight="1">
      <c r="B15" s="1383"/>
      <c r="C15" s="766" t="s">
        <v>773</v>
      </c>
      <c r="D15" s="1290">
        <f aca="true" t="shared" si="7" ref="D15:D58">SUM(E15:X15)</f>
        <v>251354</v>
      </c>
      <c r="E15" s="133">
        <v>12584</v>
      </c>
      <c r="F15" s="133">
        <v>14385</v>
      </c>
      <c r="G15" s="133">
        <v>15816</v>
      </c>
      <c r="H15" s="133">
        <v>18310</v>
      </c>
      <c r="I15" s="133">
        <v>16558</v>
      </c>
      <c r="J15" s="133">
        <v>14944</v>
      </c>
      <c r="K15" s="133">
        <v>15849</v>
      </c>
      <c r="L15" s="133">
        <v>16891</v>
      </c>
      <c r="M15" s="133">
        <v>20649</v>
      </c>
      <c r="N15" s="133">
        <v>17927</v>
      </c>
      <c r="O15" s="133">
        <v>15973</v>
      </c>
      <c r="P15" s="133">
        <v>15645</v>
      </c>
      <c r="Q15" s="133">
        <v>15597</v>
      </c>
      <c r="R15" s="133">
        <v>14402</v>
      </c>
      <c r="S15" s="133">
        <v>9917</v>
      </c>
      <c r="T15" s="133">
        <v>7113</v>
      </c>
      <c r="U15" s="133">
        <v>4996</v>
      </c>
      <c r="V15" s="133">
        <v>2192</v>
      </c>
      <c r="W15" s="133">
        <v>923</v>
      </c>
      <c r="X15" s="134">
        <v>683</v>
      </c>
      <c r="Z15" s="135"/>
    </row>
    <row r="16" spans="2:26" ht="15" customHeight="1">
      <c r="B16" s="1383"/>
      <c r="C16" s="766" t="s">
        <v>774</v>
      </c>
      <c r="D16" s="1290">
        <f t="shared" si="7"/>
        <v>95019</v>
      </c>
      <c r="E16" s="133">
        <v>4887</v>
      </c>
      <c r="F16" s="133">
        <v>5398</v>
      </c>
      <c r="G16" s="133">
        <v>5767</v>
      </c>
      <c r="H16" s="133">
        <v>6233</v>
      </c>
      <c r="I16" s="133">
        <v>6926</v>
      </c>
      <c r="J16" s="133">
        <v>5760</v>
      </c>
      <c r="K16" s="133">
        <v>5748</v>
      </c>
      <c r="L16" s="133">
        <v>6007</v>
      </c>
      <c r="M16" s="133">
        <v>7390</v>
      </c>
      <c r="N16" s="133">
        <v>6065</v>
      </c>
      <c r="O16" s="133">
        <v>5853</v>
      </c>
      <c r="P16" s="133">
        <v>6122</v>
      </c>
      <c r="Q16" s="133">
        <v>6231</v>
      </c>
      <c r="R16" s="133">
        <v>5995</v>
      </c>
      <c r="S16" s="133">
        <v>4346</v>
      </c>
      <c r="T16" s="133">
        <v>3031</v>
      </c>
      <c r="U16" s="133">
        <v>1967</v>
      </c>
      <c r="V16" s="133">
        <v>904</v>
      </c>
      <c r="W16" s="133">
        <v>387</v>
      </c>
      <c r="X16" s="134">
        <v>2</v>
      </c>
      <c r="Z16" s="135"/>
    </row>
    <row r="17" spans="2:26" ht="15" customHeight="1">
      <c r="B17" s="1383"/>
      <c r="C17" s="766" t="s">
        <v>775</v>
      </c>
      <c r="D17" s="1290">
        <f t="shared" si="7"/>
        <v>99976</v>
      </c>
      <c r="E17" s="133">
        <v>5204</v>
      </c>
      <c r="F17" s="133">
        <v>5828</v>
      </c>
      <c r="G17" s="133">
        <v>6399</v>
      </c>
      <c r="H17" s="133">
        <v>6752</v>
      </c>
      <c r="I17" s="133">
        <v>4646</v>
      </c>
      <c r="J17" s="133">
        <v>5359</v>
      </c>
      <c r="K17" s="133">
        <v>5943</v>
      </c>
      <c r="L17" s="133">
        <v>6563</v>
      </c>
      <c r="M17" s="133">
        <v>8168</v>
      </c>
      <c r="N17" s="133">
        <v>6712</v>
      </c>
      <c r="O17" s="133">
        <v>6478</v>
      </c>
      <c r="P17" s="133">
        <v>6950</v>
      </c>
      <c r="Q17" s="133">
        <v>7184</v>
      </c>
      <c r="R17" s="133">
        <v>6159</v>
      </c>
      <c r="S17" s="133">
        <v>4594</v>
      </c>
      <c r="T17" s="133">
        <v>3384</v>
      </c>
      <c r="U17" s="133">
        <v>2303</v>
      </c>
      <c r="V17" s="133">
        <v>1000</v>
      </c>
      <c r="W17" s="133">
        <v>342</v>
      </c>
      <c r="X17" s="137">
        <v>8</v>
      </c>
      <c r="Z17" s="135"/>
    </row>
    <row r="18" spans="2:26" ht="15" customHeight="1">
      <c r="B18" s="1383"/>
      <c r="C18" s="766" t="s">
        <v>776</v>
      </c>
      <c r="D18" s="1290">
        <f t="shared" si="7"/>
        <v>100707</v>
      </c>
      <c r="E18" s="133">
        <v>5087</v>
      </c>
      <c r="F18" s="133">
        <v>5781</v>
      </c>
      <c r="G18" s="133">
        <v>6482</v>
      </c>
      <c r="H18" s="133">
        <v>6683</v>
      </c>
      <c r="I18" s="133">
        <v>4293</v>
      </c>
      <c r="J18" s="133">
        <v>5247</v>
      </c>
      <c r="K18" s="133">
        <v>6042</v>
      </c>
      <c r="L18" s="133">
        <v>6694</v>
      </c>
      <c r="M18" s="133">
        <v>8667</v>
      </c>
      <c r="N18" s="133">
        <v>7065</v>
      </c>
      <c r="O18" s="133">
        <v>6719</v>
      </c>
      <c r="P18" s="133">
        <v>7159</v>
      </c>
      <c r="Q18" s="133">
        <v>7320</v>
      </c>
      <c r="R18" s="133">
        <v>6459</v>
      </c>
      <c r="S18" s="133">
        <v>4588</v>
      </c>
      <c r="T18" s="133">
        <v>3232</v>
      </c>
      <c r="U18" s="133">
        <v>2047</v>
      </c>
      <c r="V18" s="133">
        <v>835</v>
      </c>
      <c r="W18" s="133">
        <v>307</v>
      </c>
      <c r="X18" s="137" t="s">
        <v>622</v>
      </c>
      <c r="Z18" s="135"/>
    </row>
    <row r="19" spans="2:26" ht="15" customHeight="1">
      <c r="B19" s="1383"/>
      <c r="C19" s="766" t="s">
        <v>777</v>
      </c>
      <c r="D19" s="1290">
        <f t="shared" si="7"/>
        <v>42916</v>
      </c>
      <c r="E19" s="133">
        <v>2326</v>
      </c>
      <c r="F19" s="133">
        <v>2664</v>
      </c>
      <c r="G19" s="133">
        <v>2904</v>
      </c>
      <c r="H19" s="133">
        <v>2929</v>
      </c>
      <c r="I19" s="133">
        <v>1853</v>
      </c>
      <c r="J19" s="133">
        <v>2368</v>
      </c>
      <c r="K19" s="133">
        <v>2829</v>
      </c>
      <c r="L19" s="133">
        <v>2983</v>
      </c>
      <c r="M19" s="133">
        <v>3492</v>
      </c>
      <c r="N19" s="133">
        <v>2816</v>
      </c>
      <c r="O19" s="133">
        <v>2713</v>
      </c>
      <c r="P19" s="133">
        <v>2895</v>
      </c>
      <c r="Q19" s="133">
        <v>3031</v>
      </c>
      <c r="R19" s="133">
        <v>2672</v>
      </c>
      <c r="S19" s="133">
        <v>1862</v>
      </c>
      <c r="T19" s="133">
        <v>1324</v>
      </c>
      <c r="U19" s="133">
        <v>811</v>
      </c>
      <c r="V19" s="133">
        <v>326</v>
      </c>
      <c r="W19" s="133">
        <v>118</v>
      </c>
      <c r="X19" s="137" t="s">
        <v>622</v>
      </c>
      <c r="Z19" s="135"/>
    </row>
    <row r="20" spans="2:26" ht="15" customHeight="1">
      <c r="B20" s="1383"/>
      <c r="C20" s="766" t="s">
        <v>778</v>
      </c>
      <c r="D20" s="1290">
        <f t="shared" si="7"/>
        <v>42369</v>
      </c>
      <c r="E20" s="133">
        <v>2186</v>
      </c>
      <c r="F20" s="133">
        <v>2649</v>
      </c>
      <c r="G20" s="133">
        <v>2848</v>
      </c>
      <c r="H20" s="133">
        <v>2703</v>
      </c>
      <c r="I20" s="133">
        <v>2023</v>
      </c>
      <c r="J20" s="133">
        <v>2026</v>
      </c>
      <c r="K20" s="133">
        <v>2613</v>
      </c>
      <c r="L20" s="133">
        <v>2877</v>
      </c>
      <c r="M20" s="133">
        <v>3458</v>
      </c>
      <c r="N20" s="133">
        <v>2676</v>
      </c>
      <c r="O20" s="133">
        <v>2579</v>
      </c>
      <c r="P20" s="133">
        <v>2867</v>
      </c>
      <c r="Q20" s="133">
        <v>3084</v>
      </c>
      <c r="R20" s="133">
        <v>2862</v>
      </c>
      <c r="S20" s="133">
        <v>1859</v>
      </c>
      <c r="T20" s="133">
        <v>1447</v>
      </c>
      <c r="U20" s="133">
        <v>945</v>
      </c>
      <c r="V20" s="133">
        <v>473</v>
      </c>
      <c r="W20" s="133">
        <v>194</v>
      </c>
      <c r="X20" s="137" t="s">
        <v>622</v>
      </c>
      <c r="Z20" s="135"/>
    </row>
    <row r="21" spans="2:26" ht="15" customHeight="1">
      <c r="B21" s="1383"/>
      <c r="C21" s="766" t="s">
        <v>779</v>
      </c>
      <c r="D21" s="1290">
        <f t="shared" si="7"/>
        <v>37887</v>
      </c>
      <c r="E21" s="133">
        <v>1648</v>
      </c>
      <c r="F21" s="133">
        <v>1980</v>
      </c>
      <c r="G21" s="133">
        <v>2316</v>
      </c>
      <c r="H21" s="133">
        <v>2639</v>
      </c>
      <c r="I21" s="133">
        <v>1822</v>
      </c>
      <c r="J21" s="133">
        <v>1762</v>
      </c>
      <c r="K21" s="133">
        <v>1969</v>
      </c>
      <c r="L21" s="133">
        <v>2331</v>
      </c>
      <c r="M21" s="133">
        <v>3094</v>
      </c>
      <c r="N21" s="133">
        <v>2507</v>
      </c>
      <c r="O21" s="133">
        <v>2434</v>
      </c>
      <c r="P21" s="133">
        <v>2718</v>
      </c>
      <c r="Q21" s="133">
        <v>2899</v>
      </c>
      <c r="R21" s="133">
        <v>2874</v>
      </c>
      <c r="S21" s="133">
        <v>1895</v>
      </c>
      <c r="T21" s="133">
        <v>1408</v>
      </c>
      <c r="U21" s="133">
        <v>984</v>
      </c>
      <c r="V21" s="133">
        <v>436</v>
      </c>
      <c r="W21" s="133">
        <v>171</v>
      </c>
      <c r="X21" s="137" t="s">
        <v>622</v>
      </c>
      <c r="Z21" s="135"/>
    </row>
    <row r="22" spans="2:26" ht="15" customHeight="1">
      <c r="B22" s="1383"/>
      <c r="C22" s="766" t="s">
        <v>780</v>
      </c>
      <c r="D22" s="1290">
        <f t="shared" si="7"/>
        <v>31088</v>
      </c>
      <c r="E22" s="133">
        <v>1457</v>
      </c>
      <c r="F22" s="133">
        <v>1824</v>
      </c>
      <c r="G22" s="133">
        <v>2078</v>
      </c>
      <c r="H22" s="133">
        <v>1962</v>
      </c>
      <c r="I22" s="133">
        <v>1172</v>
      </c>
      <c r="J22" s="133">
        <v>1324</v>
      </c>
      <c r="K22" s="133">
        <v>1715</v>
      </c>
      <c r="L22" s="133">
        <v>2044</v>
      </c>
      <c r="M22" s="133">
        <v>2508</v>
      </c>
      <c r="N22" s="133">
        <v>1811</v>
      </c>
      <c r="O22" s="133">
        <v>1749</v>
      </c>
      <c r="P22" s="133">
        <v>2156</v>
      </c>
      <c r="Q22" s="133">
        <v>2651</v>
      </c>
      <c r="R22" s="133">
        <v>2370</v>
      </c>
      <c r="S22" s="133">
        <v>1568</v>
      </c>
      <c r="T22" s="133">
        <v>1252</v>
      </c>
      <c r="U22" s="133">
        <v>894</v>
      </c>
      <c r="V22" s="133">
        <v>412</v>
      </c>
      <c r="W22" s="133">
        <v>141</v>
      </c>
      <c r="X22" s="137" t="s">
        <v>622</v>
      </c>
      <c r="Z22" s="135"/>
    </row>
    <row r="23" spans="2:26" ht="15" customHeight="1">
      <c r="B23" s="1383"/>
      <c r="C23" s="766" t="s">
        <v>781</v>
      </c>
      <c r="D23" s="1290">
        <f t="shared" si="7"/>
        <v>32949</v>
      </c>
      <c r="E23" s="133">
        <v>1597</v>
      </c>
      <c r="F23" s="133">
        <v>1897</v>
      </c>
      <c r="G23" s="133">
        <v>2135</v>
      </c>
      <c r="H23" s="133">
        <v>2048</v>
      </c>
      <c r="I23" s="133">
        <v>1419</v>
      </c>
      <c r="J23" s="133">
        <v>1679</v>
      </c>
      <c r="K23" s="133">
        <v>1878</v>
      </c>
      <c r="L23" s="133">
        <v>2182</v>
      </c>
      <c r="M23" s="133">
        <v>2666</v>
      </c>
      <c r="N23" s="133">
        <v>2080</v>
      </c>
      <c r="O23" s="133">
        <v>2087</v>
      </c>
      <c r="P23" s="133">
        <v>2364</v>
      </c>
      <c r="Q23" s="133">
        <v>2407</v>
      </c>
      <c r="R23" s="133">
        <v>2393</v>
      </c>
      <c r="S23" s="133">
        <v>1692</v>
      </c>
      <c r="T23" s="133">
        <v>1139</v>
      </c>
      <c r="U23" s="133">
        <v>804</v>
      </c>
      <c r="V23" s="133">
        <v>353</v>
      </c>
      <c r="W23" s="133">
        <v>129</v>
      </c>
      <c r="X23" s="137" t="s">
        <v>622</v>
      </c>
      <c r="Z23" s="135"/>
    </row>
    <row r="24" spans="2:26" ht="15" customHeight="1">
      <c r="B24" s="1383"/>
      <c r="C24" s="766" t="s">
        <v>782</v>
      </c>
      <c r="D24" s="1290">
        <f t="shared" si="7"/>
        <v>59349</v>
      </c>
      <c r="E24" s="133">
        <v>3132</v>
      </c>
      <c r="F24" s="133">
        <v>3609</v>
      </c>
      <c r="G24" s="133">
        <v>3892</v>
      </c>
      <c r="H24" s="133">
        <v>4047</v>
      </c>
      <c r="I24" s="133">
        <v>3342</v>
      </c>
      <c r="J24" s="133">
        <v>3443</v>
      </c>
      <c r="K24" s="133">
        <v>3701</v>
      </c>
      <c r="L24" s="133">
        <v>4028</v>
      </c>
      <c r="M24" s="133">
        <v>5148</v>
      </c>
      <c r="N24" s="133">
        <v>4265</v>
      </c>
      <c r="O24" s="133">
        <v>3712</v>
      </c>
      <c r="P24" s="133">
        <v>3815</v>
      </c>
      <c r="Q24" s="133">
        <v>3799</v>
      </c>
      <c r="R24" s="133">
        <v>3361</v>
      </c>
      <c r="S24" s="133">
        <v>2339</v>
      </c>
      <c r="T24" s="133">
        <v>1768</v>
      </c>
      <c r="U24" s="133">
        <v>1183</v>
      </c>
      <c r="V24" s="133">
        <v>529</v>
      </c>
      <c r="W24" s="133">
        <v>176</v>
      </c>
      <c r="X24" s="137">
        <v>60</v>
      </c>
      <c r="Z24" s="135"/>
    </row>
    <row r="25" spans="2:26" ht="15" customHeight="1">
      <c r="B25" s="1383"/>
      <c r="C25" s="766" t="s">
        <v>783</v>
      </c>
      <c r="D25" s="1290">
        <f t="shared" si="7"/>
        <v>42932</v>
      </c>
      <c r="E25" s="133">
        <v>2160</v>
      </c>
      <c r="F25" s="133">
        <v>2600</v>
      </c>
      <c r="G25" s="133">
        <v>2797</v>
      </c>
      <c r="H25" s="133">
        <v>3012</v>
      </c>
      <c r="I25" s="133">
        <v>2551</v>
      </c>
      <c r="J25" s="133">
        <v>2407</v>
      </c>
      <c r="K25" s="133">
        <v>2630</v>
      </c>
      <c r="L25" s="133">
        <v>2874</v>
      </c>
      <c r="M25" s="133">
        <v>3449</v>
      </c>
      <c r="N25" s="133">
        <v>2692</v>
      </c>
      <c r="O25" s="133">
        <v>2591</v>
      </c>
      <c r="P25" s="133">
        <v>2888</v>
      </c>
      <c r="Q25" s="133">
        <v>3097</v>
      </c>
      <c r="R25" s="133">
        <v>2565</v>
      </c>
      <c r="S25" s="133">
        <v>1708</v>
      </c>
      <c r="T25" s="133">
        <v>1387</v>
      </c>
      <c r="U25" s="133">
        <v>982</v>
      </c>
      <c r="V25" s="133">
        <v>391</v>
      </c>
      <c r="W25" s="133">
        <v>129</v>
      </c>
      <c r="X25" s="137">
        <v>22</v>
      </c>
      <c r="Z25" s="135"/>
    </row>
    <row r="26" spans="2:26" ht="15" customHeight="1">
      <c r="B26" s="1383"/>
      <c r="C26" s="766" t="s">
        <v>784</v>
      </c>
      <c r="D26" s="1290">
        <f t="shared" si="7"/>
        <v>23327</v>
      </c>
      <c r="E26" s="133">
        <v>1124</v>
      </c>
      <c r="F26" s="133">
        <v>1390</v>
      </c>
      <c r="G26" s="133">
        <v>1617</v>
      </c>
      <c r="H26" s="133">
        <v>1342</v>
      </c>
      <c r="I26" s="133">
        <v>791</v>
      </c>
      <c r="J26" s="133">
        <v>872</v>
      </c>
      <c r="K26" s="133">
        <v>1303</v>
      </c>
      <c r="L26" s="133">
        <v>1628</v>
      </c>
      <c r="M26" s="133">
        <v>1911</v>
      </c>
      <c r="N26" s="133">
        <v>1365</v>
      </c>
      <c r="O26" s="133">
        <v>1323</v>
      </c>
      <c r="P26" s="133">
        <v>1689</v>
      </c>
      <c r="Q26" s="133">
        <v>2022</v>
      </c>
      <c r="R26" s="133">
        <v>1813</v>
      </c>
      <c r="S26" s="133">
        <v>1260</v>
      </c>
      <c r="T26" s="133">
        <v>901</v>
      </c>
      <c r="U26" s="133">
        <v>604</v>
      </c>
      <c r="V26" s="133">
        <v>255</v>
      </c>
      <c r="W26" s="133">
        <v>111</v>
      </c>
      <c r="X26" s="137">
        <v>6</v>
      </c>
      <c r="Z26" s="135"/>
    </row>
    <row r="27" spans="2:26" ht="15" customHeight="1">
      <c r="B27" s="1383"/>
      <c r="C27" s="766" t="s">
        <v>785</v>
      </c>
      <c r="D27" s="1290">
        <f t="shared" si="7"/>
        <v>36830</v>
      </c>
      <c r="E27" s="133">
        <v>1924</v>
      </c>
      <c r="F27" s="133">
        <v>2213</v>
      </c>
      <c r="G27" s="133">
        <v>2476</v>
      </c>
      <c r="H27" s="133">
        <v>2263</v>
      </c>
      <c r="I27" s="133">
        <v>1700</v>
      </c>
      <c r="J27" s="133">
        <v>1808</v>
      </c>
      <c r="K27" s="133">
        <v>2118</v>
      </c>
      <c r="L27" s="133">
        <v>2454</v>
      </c>
      <c r="M27" s="133">
        <v>2944</v>
      </c>
      <c r="N27" s="133">
        <v>2431</v>
      </c>
      <c r="O27" s="133">
        <v>2170</v>
      </c>
      <c r="P27" s="133">
        <v>2552</v>
      </c>
      <c r="Q27" s="133">
        <v>2637</v>
      </c>
      <c r="R27" s="133">
        <v>2548</v>
      </c>
      <c r="S27" s="133">
        <v>1865</v>
      </c>
      <c r="T27" s="133">
        <v>1273</v>
      </c>
      <c r="U27" s="133">
        <v>880</v>
      </c>
      <c r="V27" s="133">
        <v>406</v>
      </c>
      <c r="W27" s="133">
        <v>162</v>
      </c>
      <c r="X27" s="137">
        <v>6</v>
      </c>
      <c r="Z27" s="135"/>
    </row>
    <row r="28" spans="2:26" ht="15" customHeight="1">
      <c r="B28" s="1383"/>
      <c r="C28" s="766" t="s">
        <v>786</v>
      </c>
      <c r="D28" s="1290">
        <f t="shared" si="7"/>
        <v>15230</v>
      </c>
      <c r="E28" s="133">
        <v>747</v>
      </c>
      <c r="F28" s="133">
        <v>964</v>
      </c>
      <c r="G28" s="133">
        <v>1041</v>
      </c>
      <c r="H28" s="133">
        <v>984</v>
      </c>
      <c r="I28" s="133">
        <v>694</v>
      </c>
      <c r="J28" s="133">
        <v>670</v>
      </c>
      <c r="K28" s="133">
        <v>907</v>
      </c>
      <c r="L28" s="133">
        <v>1033</v>
      </c>
      <c r="M28" s="133">
        <v>1291</v>
      </c>
      <c r="N28" s="133">
        <v>1021</v>
      </c>
      <c r="O28" s="133">
        <v>874</v>
      </c>
      <c r="P28" s="133">
        <v>989</v>
      </c>
      <c r="Q28" s="133">
        <v>1072</v>
      </c>
      <c r="R28" s="133">
        <v>1030</v>
      </c>
      <c r="S28" s="133">
        <v>760</v>
      </c>
      <c r="T28" s="133">
        <v>526</v>
      </c>
      <c r="U28" s="133">
        <v>362</v>
      </c>
      <c r="V28" s="133">
        <v>197</v>
      </c>
      <c r="W28" s="133">
        <v>68</v>
      </c>
      <c r="X28" s="137" t="s">
        <v>622</v>
      </c>
      <c r="Z28" s="135"/>
    </row>
    <row r="29" spans="2:26" ht="15" customHeight="1">
      <c r="B29" s="1383"/>
      <c r="C29" s="766" t="s">
        <v>787</v>
      </c>
      <c r="D29" s="1290">
        <f t="shared" si="7"/>
        <v>11733</v>
      </c>
      <c r="E29" s="133">
        <v>500</v>
      </c>
      <c r="F29" s="133">
        <v>719</v>
      </c>
      <c r="G29" s="133">
        <v>842</v>
      </c>
      <c r="H29" s="133">
        <v>808</v>
      </c>
      <c r="I29" s="133">
        <v>456</v>
      </c>
      <c r="J29" s="133">
        <v>482</v>
      </c>
      <c r="K29" s="133">
        <v>614</v>
      </c>
      <c r="L29" s="133">
        <v>803</v>
      </c>
      <c r="M29" s="133">
        <v>1015</v>
      </c>
      <c r="N29" s="133">
        <v>763</v>
      </c>
      <c r="O29" s="133">
        <v>700</v>
      </c>
      <c r="P29" s="133">
        <v>768</v>
      </c>
      <c r="Q29" s="133">
        <v>823</v>
      </c>
      <c r="R29" s="133">
        <v>888</v>
      </c>
      <c r="S29" s="133">
        <v>589</v>
      </c>
      <c r="T29" s="133">
        <v>446</v>
      </c>
      <c r="U29" s="133">
        <v>310</v>
      </c>
      <c r="V29" s="133">
        <v>151</v>
      </c>
      <c r="W29" s="133">
        <v>56</v>
      </c>
      <c r="X29" s="137" t="s">
        <v>622</v>
      </c>
      <c r="Z29" s="135"/>
    </row>
    <row r="30" spans="2:26" ht="15" customHeight="1">
      <c r="B30" s="1383"/>
      <c r="C30" s="766" t="s">
        <v>788</v>
      </c>
      <c r="D30" s="1290">
        <f t="shared" si="7"/>
        <v>22097</v>
      </c>
      <c r="E30" s="133">
        <v>1075</v>
      </c>
      <c r="F30" s="133">
        <v>1381</v>
      </c>
      <c r="G30" s="133">
        <v>1546</v>
      </c>
      <c r="H30" s="133">
        <v>1324</v>
      </c>
      <c r="I30" s="133">
        <v>900</v>
      </c>
      <c r="J30" s="133">
        <v>946</v>
      </c>
      <c r="K30" s="133">
        <v>1203</v>
      </c>
      <c r="L30" s="133">
        <v>1477</v>
      </c>
      <c r="M30" s="133">
        <v>1798</v>
      </c>
      <c r="N30" s="133">
        <v>1364</v>
      </c>
      <c r="O30" s="133">
        <v>1298</v>
      </c>
      <c r="P30" s="133">
        <v>1480</v>
      </c>
      <c r="Q30" s="133">
        <v>1634</v>
      </c>
      <c r="R30" s="133">
        <v>1564</v>
      </c>
      <c r="S30" s="133">
        <v>1153</v>
      </c>
      <c r="T30" s="133">
        <v>914</v>
      </c>
      <c r="U30" s="133">
        <v>616</v>
      </c>
      <c r="V30" s="133">
        <v>302</v>
      </c>
      <c r="W30" s="133">
        <v>122</v>
      </c>
      <c r="X30" s="137" t="s">
        <v>622</v>
      </c>
      <c r="Z30" s="135"/>
    </row>
    <row r="31" spans="2:26" ht="15" customHeight="1">
      <c r="B31" s="1383"/>
      <c r="C31" s="766" t="s">
        <v>789</v>
      </c>
      <c r="D31" s="1290">
        <f t="shared" si="7"/>
        <v>8328</v>
      </c>
      <c r="E31" s="133">
        <v>354</v>
      </c>
      <c r="F31" s="133">
        <v>458</v>
      </c>
      <c r="G31" s="133">
        <v>534</v>
      </c>
      <c r="H31" s="133">
        <v>518</v>
      </c>
      <c r="I31" s="133">
        <v>243</v>
      </c>
      <c r="J31" s="133">
        <v>324</v>
      </c>
      <c r="K31" s="133">
        <v>420</v>
      </c>
      <c r="L31" s="133">
        <v>505</v>
      </c>
      <c r="M31" s="133">
        <v>632</v>
      </c>
      <c r="N31" s="133">
        <v>458</v>
      </c>
      <c r="O31" s="133">
        <v>438</v>
      </c>
      <c r="P31" s="133">
        <v>663</v>
      </c>
      <c r="Q31" s="133">
        <v>692</v>
      </c>
      <c r="R31" s="133">
        <v>690</v>
      </c>
      <c r="S31" s="133">
        <v>499</v>
      </c>
      <c r="T31" s="133">
        <v>420</v>
      </c>
      <c r="U31" s="133">
        <v>279</v>
      </c>
      <c r="V31" s="133">
        <v>146</v>
      </c>
      <c r="W31" s="133">
        <v>55</v>
      </c>
      <c r="X31" s="137" t="s">
        <v>622</v>
      </c>
      <c r="Z31" s="135"/>
    </row>
    <row r="32" spans="2:26" ht="15" customHeight="1">
      <c r="B32" s="1383"/>
      <c r="C32" s="766" t="s">
        <v>790</v>
      </c>
      <c r="D32" s="1290">
        <f t="shared" si="7"/>
        <v>9990</v>
      </c>
      <c r="E32" s="133">
        <v>437</v>
      </c>
      <c r="F32" s="133">
        <v>606</v>
      </c>
      <c r="G32" s="133">
        <v>653</v>
      </c>
      <c r="H32" s="133">
        <v>593</v>
      </c>
      <c r="I32" s="133">
        <v>292</v>
      </c>
      <c r="J32" s="133">
        <v>387</v>
      </c>
      <c r="K32" s="133">
        <v>487</v>
      </c>
      <c r="L32" s="133">
        <v>611</v>
      </c>
      <c r="M32" s="133">
        <v>793</v>
      </c>
      <c r="N32" s="133">
        <v>568</v>
      </c>
      <c r="O32" s="133">
        <v>551</v>
      </c>
      <c r="P32" s="133">
        <v>723</v>
      </c>
      <c r="Q32" s="133">
        <v>795</v>
      </c>
      <c r="R32" s="133">
        <v>825</v>
      </c>
      <c r="S32" s="133">
        <v>624</v>
      </c>
      <c r="T32" s="133">
        <v>469</v>
      </c>
      <c r="U32" s="133">
        <v>357</v>
      </c>
      <c r="V32" s="133">
        <v>159</v>
      </c>
      <c r="W32" s="133">
        <v>60</v>
      </c>
      <c r="X32" s="137" t="s">
        <v>622</v>
      </c>
      <c r="Z32" s="135"/>
    </row>
    <row r="33" spans="2:26" ht="15" customHeight="1">
      <c r="B33" s="1383"/>
      <c r="C33" s="766" t="s">
        <v>791</v>
      </c>
      <c r="D33" s="1290">
        <f t="shared" si="7"/>
        <v>10513</v>
      </c>
      <c r="E33" s="133">
        <v>505</v>
      </c>
      <c r="F33" s="133">
        <v>598</v>
      </c>
      <c r="G33" s="133">
        <v>648</v>
      </c>
      <c r="H33" s="133">
        <v>661</v>
      </c>
      <c r="I33" s="133">
        <v>413</v>
      </c>
      <c r="J33" s="133">
        <v>451</v>
      </c>
      <c r="K33" s="133">
        <v>583</v>
      </c>
      <c r="L33" s="133">
        <v>599</v>
      </c>
      <c r="M33" s="133">
        <v>850</v>
      </c>
      <c r="N33" s="133">
        <v>625</v>
      </c>
      <c r="O33" s="133">
        <v>547</v>
      </c>
      <c r="P33" s="133">
        <v>755</v>
      </c>
      <c r="Q33" s="133">
        <v>790</v>
      </c>
      <c r="R33" s="133">
        <v>828</v>
      </c>
      <c r="S33" s="133">
        <v>644</v>
      </c>
      <c r="T33" s="133">
        <v>487</v>
      </c>
      <c r="U33" s="133">
        <v>316</v>
      </c>
      <c r="V33" s="133">
        <v>150</v>
      </c>
      <c r="W33" s="133">
        <v>63</v>
      </c>
      <c r="X33" s="137" t="s">
        <v>622</v>
      </c>
      <c r="Z33" s="135"/>
    </row>
    <row r="34" spans="2:26" ht="15" customHeight="1">
      <c r="B34" s="1383"/>
      <c r="C34" s="766" t="s">
        <v>792</v>
      </c>
      <c r="D34" s="1290">
        <f t="shared" si="7"/>
        <v>10115</v>
      </c>
      <c r="E34" s="133">
        <v>452</v>
      </c>
      <c r="F34" s="133">
        <v>608</v>
      </c>
      <c r="G34" s="133">
        <v>748</v>
      </c>
      <c r="H34" s="133">
        <v>699</v>
      </c>
      <c r="I34" s="133">
        <v>383</v>
      </c>
      <c r="J34" s="133">
        <v>376</v>
      </c>
      <c r="K34" s="133">
        <v>486</v>
      </c>
      <c r="L34" s="133">
        <v>717</v>
      </c>
      <c r="M34" s="133">
        <v>862</v>
      </c>
      <c r="N34" s="133">
        <v>612</v>
      </c>
      <c r="O34" s="133">
        <v>535</v>
      </c>
      <c r="P34" s="133">
        <v>601</v>
      </c>
      <c r="Q34" s="133">
        <v>814</v>
      </c>
      <c r="R34" s="133">
        <v>829</v>
      </c>
      <c r="S34" s="133">
        <v>560</v>
      </c>
      <c r="T34" s="133">
        <v>426</v>
      </c>
      <c r="U34" s="133">
        <v>266</v>
      </c>
      <c r="V34" s="133">
        <v>105</v>
      </c>
      <c r="W34" s="133">
        <v>36</v>
      </c>
      <c r="X34" s="137" t="s">
        <v>622</v>
      </c>
      <c r="Z34" s="135"/>
    </row>
    <row r="35" spans="2:26" ht="15" customHeight="1">
      <c r="B35" s="1383"/>
      <c r="C35" s="766" t="s">
        <v>793</v>
      </c>
      <c r="D35" s="1290">
        <f t="shared" si="7"/>
        <v>7714</v>
      </c>
      <c r="E35" s="133">
        <v>450</v>
      </c>
      <c r="F35" s="133">
        <v>492</v>
      </c>
      <c r="G35" s="133">
        <v>550</v>
      </c>
      <c r="H35" s="133">
        <v>517</v>
      </c>
      <c r="I35" s="133">
        <v>250</v>
      </c>
      <c r="J35" s="133">
        <v>338</v>
      </c>
      <c r="K35" s="133">
        <v>467</v>
      </c>
      <c r="L35" s="133">
        <v>519</v>
      </c>
      <c r="M35" s="133">
        <v>644</v>
      </c>
      <c r="N35" s="133">
        <v>450</v>
      </c>
      <c r="O35" s="133">
        <v>433</v>
      </c>
      <c r="P35" s="133">
        <v>476</v>
      </c>
      <c r="Q35" s="133">
        <v>591</v>
      </c>
      <c r="R35" s="133">
        <v>570</v>
      </c>
      <c r="S35" s="133">
        <v>428</v>
      </c>
      <c r="T35" s="133">
        <v>280</v>
      </c>
      <c r="U35" s="133">
        <v>157</v>
      </c>
      <c r="V35" s="133">
        <v>77</v>
      </c>
      <c r="W35" s="133">
        <v>25</v>
      </c>
      <c r="X35" s="137" t="s">
        <v>622</v>
      </c>
      <c r="Z35" s="135"/>
    </row>
    <row r="36" spans="2:26" ht="15" customHeight="1">
      <c r="B36" s="1383"/>
      <c r="C36" s="766" t="s">
        <v>794</v>
      </c>
      <c r="D36" s="1290">
        <f t="shared" si="7"/>
        <v>12289</v>
      </c>
      <c r="E36" s="133">
        <v>614</v>
      </c>
      <c r="F36" s="133">
        <v>765</v>
      </c>
      <c r="G36" s="133">
        <v>904</v>
      </c>
      <c r="H36" s="133">
        <v>780</v>
      </c>
      <c r="I36" s="133">
        <v>394</v>
      </c>
      <c r="J36" s="133">
        <v>469</v>
      </c>
      <c r="K36" s="133">
        <v>705</v>
      </c>
      <c r="L36" s="133">
        <v>907</v>
      </c>
      <c r="M36" s="133">
        <v>1051</v>
      </c>
      <c r="N36" s="133">
        <v>657</v>
      </c>
      <c r="O36" s="133">
        <v>696</v>
      </c>
      <c r="P36" s="133">
        <v>872</v>
      </c>
      <c r="Q36" s="133">
        <v>955</v>
      </c>
      <c r="R36" s="133">
        <v>898</v>
      </c>
      <c r="S36" s="133">
        <v>685</v>
      </c>
      <c r="T36" s="133">
        <v>464</v>
      </c>
      <c r="U36" s="133">
        <v>300</v>
      </c>
      <c r="V36" s="133">
        <v>114</v>
      </c>
      <c r="W36" s="133">
        <v>59</v>
      </c>
      <c r="X36" s="137" t="s">
        <v>622</v>
      </c>
      <c r="Z36" s="135"/>
    </row>
    <row r="37" spans="2:26" ht="15" customHeight="1">
      <c r="B37" s="1383"/>
      <c r="C37" s="766" t="s">
        <v>795</v>
      </c>
      <c r="D37" s="1290">
        <f t="shared" si="7"/>
        <v>7612</v>
      </c>
      <c r="E37" s="133">
        <v>386</v>
      </c>
      <c r="F37" s="133">
        <v>517</v>
      </c>
      <c r="G37" s="133">
        <v>546</v>
      </c>
      <c r="H37" s="133">
        <v>472</v>
      </c>
      <c r="I37" s="133">
        <v>275</v>
      </c>
      <c r="J37" s="133">
        <v>291</v>
      </c>
      <c r="K37" s="133">
        <v>427</v>
      </c>
      <c r="L37" s="133">
        <v>547</v>
      </c>
      <c r="M37" s="133">
        <v>647</v>
      </c>
      <c r="N37" s="133">
        <v>421</v>
      </c>
      <c r="O37" s="133">
        <v>425</v>
      </c>
      <c r="P37" s="133">
        <v>518</v>
      </c>
      <c r="Q37" s="133">
        <v>579</v>
      </c>
      <c r="R37" s="133">
        <v>650</v>
      </c>
      <c r="S37" s="133">
        <v>379</v>
      </c>
      <c r="T37" s="133">
        <v>256</v>
      </c>
      <c r="U37" s="133">
        <v>185</v>
      </c>
      <c r="V37" s="133">
        <v>72</v>
      </c>
      <c r="W37" s="133">
        <v>19</v>
      </c>
      <c r="X37" s="137" t="s">
        <v>622</v>
      </c>
      <c r="Z37" s="135"/>
    </row>
    <row r="38" spans="2:26" ht="15" customHeight="1">
      <c r="B38" s="1383"/>
      <c r="C38" s="766" t="s">
        <v>796</v>
      </c>
      <c r="D38" s="1290">
        <f t="shared" si="7"/>
        <v>11865</v>
      </c>
      <c r="E38" s="133">
        <v>609</v>
      </c>
      <c r="F38" s="133">
        <v>649</v>
      </c>
      <c r="G38" s="133">
        <v>822</v>
      </c>
      <c r="H38" s="133">
        <v>785</v>
      </c>
      <c r="I38" s="133">
        <v>423</v>
      </c>
      <c r="J38" s="133">
        <v>533</v>
      </c>
      <c r="K38" s="133">
        <v>652</v>
      </c>
      <c r="L38" s="133">
        <v>816</v>
      </c>
      <c r="M38" s="133">
        <v>988</v>
      </c>
      <c r="N38" s="133">
        <v>687</v>
      </c>
      <c r="O38" s="133">
        <v>676</v>
      </c>
      <c r="P38" s="133">
        <v>873</v>
      </c>
      <c r="Q38" s="133">
        <v>983</v>
      </c>
      <c r="R38" s="133">
        <v>890</v>
      </c>
      <c r="S38" s="133">
        <v>612</v>
      </c>
      <c r="T38" s="133">
        <v>447</v>
      </c>
      <c r="U38" s="133">
        <v>247</v>
      </c>
      <c r="V38" s="133">
        <v>124</v>
      </c>
      <c r="W38" s="133">
        <v>49</v>
      </c>
      <c r="X38" s="137" t="s">
        <v>622</v>
      </c>
      <c r="Z38" s="135"/>
    </row>
    <row r="39" spans="2:26" ht="15" customHeight="1">
      <c r="B39" s="1383"/>
      <c r="C39" s="766" t="s">
        <v>797</v>
      </c>
      <c r="D39" s="1290">
        <f t="shared" si="7"/>
        <v>4982</v>
      </c>
      <c r="E39" s="133">
        <v>279</v>
      </c>
      <c r="F39" s="133">
        <v>306</v>
      </c>
      <c r="G39" s="133">
        <v>350</v>
      </c>
      <c r="H39" s="133">
        <v>302</v>
      </c>
      <c r="I39" s="133">
        <v>196</v>
      </c>
      <c r="J39" s="133">
        <v>214</v>
      </c>
      <c r="K39" s="133">
        <v>280</v>
      </c>
      <c r="L39" s="133">
        <v>367</v>
      </c>
      <c r="M39" s="133">
        <v>369</v>
      </c>
      <c r="N39" s="133">
        <v>261</v>
      </c>
      <c r="O39" s="133">
        <v>282</v>
      </c>
      <c r="P39" s="133">
        <v>357</v>
      </c>
      <c r="Q39" s="133">
        <v>361</v>
      </c>
      <c r="R39" s="133">
        <v>393</v>
      </c>
      <c r="S39" s="133">
        <v>278</v>
      </c>
      <c r="T39" s="133">
        <v>193</v>
      </c>
      <c r="U39" s="133">
        <v>124</v>
      </c>
      <c r="V39" s="133">
        <v>52</v>
      </c>
      <c r="W39" s="133">
        <v>18</v>
      </c>
      <c r="X39" s="137" t="s">
        <v>622</v>
      </c>
      <c r="Z39" s="135"/>
    </row>
    <row r="40" spans="2:26" ht="15" customHeight="1">
      <c r="B40" s="1383"/>
      <c r="C40" s="766" t="s">
        <v>798</v>
      </c>
      <c r="D40" s="1290">
        <f t="shared" si="7"/>
        <v>6311</v>
      </c>
      <c r="E40" s="133">
        <v>299</v>
      </c>
      <c r="F40" s="133">
        <v>386</v>
      </c>
      <c r="G40" s="133">
        <v>436</v>
      </c>
      <c r="H40" s="133">
        <v>406</v>
      </c>
      <c r="I40" s="133">
        <v>234</v>
      </c>
      <c r="J40" s="133">
        <v>257</v>
      </c>
      <c r="K40" s="133">
        <v>368</v>
      </c>
      <c r="L40" s="133">
        <v>466</v>
      </c>
      <c r="M40" s="133">
        <v>518</v>
      </c>
      <c r="N40" s="133">
        <v>372</v>
      </c>
      <c r="O40" s="133">
        <v>346</v>
      </c>
      <c r="P40" s="133">
        <v>436</v>
      </c>
      <c r="Q40" s="133">
        <v>503</v>
      </c>
      <c r="R40" s="133">
        <v>503</v>
      </c>
      <c r="S40" s="133">
        <v>335</v>
      </c>
      <c r="T40" s="133">
        <v>236</v>
      </c>
      <c r="U40" s="133">
        <v>122</v>
      </c>
      <c r="V40" s="133">
        <v>62</v>
      </c>
      <c r="W40" s="133">
        <v>26</v>
      </c>
      <c r="X40" s="137" t="s">
        <v>622</v>
      </c>
      <c r="Z40" s="135"/>
    </row>
    <row r="41" spans="2:26" ht="15" customHeight="1">
      <c r="B41" s="1383"/>
      <c r="C41" s="766" t="s">
        <v>799</v>
      </c>
      <c r="D41" s="1290">
        <f t="shared" si="7"/>
        <v>7069</v>
      </c>
      <c r="E41" s="133">
        <v>384</v>
      </c>
      <c r="F41" s="133">
        <v>445</v>
      </c>
      <c r="G41" s="133">
        <v>490</v>
      </c>
      <c r="H41" s="133">
        <v>465</v>
      </c>
      <c r="I41" s="133">
        <v>240</v>
      </c>
      <c r="J41" s="133">
        <v>334</v>
      </c>
      <c r="K41" s="133">
        <v>422</v>
      </c>
      <c r="L41" s="133">
        <v>493</v>
      </c>
      <c r="M41" s="133">
        <v>555</v>
      </c>
      <c r="N41" s="133">
        <v>377</v>
      </c>
      <c r="O41" s="133">
        <v>378</v>
      </c>
      <c r="P41" s="133">
        <v>538</v>
      </c>
      <c r="Q41" s="133">
        <v>506</v>
      </c>
      <c r="R41" s="133">
        <v>540</v>
      </c>
      <c r="S41" s="133">
        <v>370</v>
      </c>
      <c r="T41" s="133">
        <v>275</v>
      </c>
      <c r="U41" s="133">
        <v>168</v>
      </c>
      <c r="V41" s="133">
        <v>69</v>
      </c>
      <c r="W41" s="133">
        <v>20</v>
      </c>
      <c r="X41" s="137" t="s">
        <v>622</v>
      </c>
      <c r="Z41" s="135"/>
    </row>
    <row r="42" spans="2:26" ht="15" customHeight="1">
      <c r="B42" s="1383"/>
      <c r="C42" s="766" t="s">
        <v>800</v>
      </c>
      <c r="D42" s="1290">
        <f t="shared" si="7"/>
        <v>27202</v>
      </c>
      <c r="E42" s="133">
        <v>1372</v>
      </c>
      <c r="F42" s="133">
        <v>1677</v>
      </c>
      <c r="G42" s="133">
        <v>1972</v>
      </c>
      <c r="H42" s="133">
        <v>1833</v>
      </c>
      <c r="I42" s="133">
        <v>1204</v>
      </c>
      <c r="J42" s="133">
        <v>1276</v>
      </c>
      <c r="K42" s="133">
        <v>1608</v>
      </c>
      <c r="L42" s="133">
        <v>1866</v>
      </c>
      <c r="M42" s="133">
        <v>2362</v>
      </c>
      <c r="N42" s="133">
        <v>1601</v>
      </c>
      <c r="O42" s="133">
        <v>1491</v>
      </c>
      <c r="P42" s="133">
        <v>1746</v>
      </c>
      <c r="Q42" s="133">
        <v>1861</v>
      </c>
      <c r="R42" s="133">
        <v>1980</v>
      </c>
      <c r="S42" s="133">
        <v>1342</v>
      </c>
      <c r="T42" s="133">
        <v>927</v>
      </c>
      <c r="U42" s="133">
        <v>648</v>
      </c>
      <c r="V42" s="133">
        <v>308</v>
      </c>
      <c r="W42" s="133">
        <v>128</v>
      </c>
      <c r="X42" s="137" t="s">
        <v>622</v>
      </c>
      <c r="Z42" s="135"/>
    </row>
    <row r="43" spans="2:26" ht="15" customHeight="1">
      <c r="B43" s="1383"/>
      <c r="C43" s="766" t="s">
        <v>801</v>
      </c>
      <c r="D43" s="1290">
        <f t="shared" si="7"/>
        <v>21082</v>
      </c>
      <c r="E43" s="133">
        <v>927</v>
      </c>
      <c r="F43" s="133">
        <v>1240</v>
      </c>
      <c r="G43" s="133">
        <v>1406</v>
      </c>
      <c r="H43" s="133">
        <v>1439</v>
      </c>
      <c r="I43" s="133">
        <v>853</v>
      </c>
      <c r="J43" s="133">
        <v>860</v>
      </c>
      <c r="K43" s="133">
        <v>1221</v>
      </c>
      <c r="L43" s="133">
        <v>1532</v>
      </c>
      <c r="M43" s="133">
        <v>1769</v>
      </c>
      <c r="N43" s="133">
        <v>1202</v>
      </c>
      <c r="O43" s="133">
        <v>1109</v>
      </c>
      <c r="P43" s="133">
        <v>1472</v>
      </c>
      <c r="Q43" s="133">
        <v>1686</v>
      </c>
      <c r="R43" s="133">
        <v>1695</v>
      </c>
      <c r="S43" s="133">
        <v>1077</v>
      </c>
      <c r="T43" s="133">
        <v>753</v>
      </c>
      <c r="U43" s="133">
        <v>536</v>
      </c>
      <c r="V43" s="133">
        <v>218</v>
      </c>
      <c r="W43" s="133">
        <v>87</v>
      </c>
      <c r="X43" s="137" t="s">
        <v>622</v>
      </c>
      <c r="Z43" s="135"/>
    </row>
    <row r="44" spans="2:26" ht="15" customHeight="1">
      <c r="B44" s="1383"/>
      <c r="C44" s="766" t="s">
        <v>802</v>
      </c>
      <c r="D44" s="1290">
        <f t="shared" si="7"/>
        <v>10947</v>
      </c>
      <c r="E44" s="133">
        <v>529</v>
      </c>
      <c r="F44" s="133">
        <v>621</v>
      </c>
      <c r="G44" s="133">
        <v>647</v>
      </c>
      <c r="H44" s="133">
        <v>628</v>
      </c>
      <c r="I44" s="133">
        <v>336</v>
      </c>
      <c r="J44" s="133">
        <v>544</v>
      </c>
      <c r="K44" s="133">
        <v>605</v>
      </c>
      <c r="L44" s="133">
        <v>711</v>
      </c>
      <c r="M44" s="133">
        <v>835</v>
      </c>
      <c r="N44" s="133">
        <v>643</v>
      </c>
      <c r="O44" s="133">
        <v>729</v>
      </c>
      <c r="P44" s="133">
        <v>840</v>
      </c>
      <c r="Q44" s="133">
        <v>901</v>
      </c>
      <c r="R44" s="133">
        <v>829</v>
      </c>
      <c r="S44" s="133">
        <v>608</v>
      </c>
      <c r="T44" s="133">
        <v>475</v>
      </c>
      <c r="U44" s="133">
        <v>307</v>
      </c>
      <c r="V44" s="133">
        <v>112</v>
      </c>
      <c r="W44" s="133">
        <v>47</v>
      </c>
      <c r="X44" s="137" t="s">
        <v>622</v>
      </c>
      <c r="Z44" s="135"/>
    </row>
    <row r="45" spans="2:26" ht="15" customHeight="1">
      <c r="B45" s="1383"/>
      <c r="C45" s="766" t="s">
        <v>803</v>
      </c>
      <c r="D45" s="1290">
        <f t="shared" si="7"/>
        <v>17883</v>
      </c>
      <c r="E45" s="133">
        <v>884</v>
      </c>
      <c r="F45" s="133">
        <v>1073</v>
      </c>
      <c r="G45" s="133">
        <v>1187</v>
      </c>
      <c r="H45" s="133">
        <v>1086</v>
      </c>
      <c r="I45" s="133">
        <v>596</v>
      </c>
      <c r="J45" s="133">
        <v>660</v>
      </c>
      <c r="K45" s="133">
        <v>939</v>
      </c>
      <c r="L45" s="133">
        <v>1211</v>
      </c>
      <c r="M45" s="133">
        <v>1455</v>
      </c>
      <c r="N45" s="133">
        <v>1074</v>
      </c>
      <c r="O45" s="133">
        <v>970</v>
      </c>
      <c r="P45" s="133">
        <v>1151</v>
      </c>
      <c r="Q45" s="133">
        <v>1467</v>
      </c>
      <c r="R45" s="133">
        <v>1447</v>
      </c>
      <c r="S45" s="133">
        <v>1028</v>
      </c>
      <c r="T45" s="133">
        <v>714</v>
      </c>
      <c r="U45" s="133">
        <v>581</v>
      </c>
      <c r="V45" s="133">
        <v>259</v>
      </c>
      <c r="W45" s="133">
        <v>101</v>
      </c>
      <c r="X45" s="137" t="s">
        <v>622</v>
      </c>
      <c r="Z45" s="135"/>
    </row>
    <row r="46" spans="2:26" ht="15" customHeight="1">
      <c r="B46" s="1383"/>
      <c r="C46" s="766" t="s">
        <v>804</v>
      </c>
      <c r="D46" s="1290">
        <f t="shared" si="7"/>
        <v>9660</v>
      </c>
      <c r="E46" s="133">
        <v>428</v>
      </c>
      <c r="F46" s="133">
        <v>623</v>
      </c>
      <c r="G46" s="133">
        <v>687</v>
      </c>
      <c r="H46" s="133">
        <v>563</v>
      </c>
      <c r="I46" s="133">
        <v>307</v>
      </c>
      <c r="J46" s="133">
        <v>367</v>
      </c>
      <c r="K46" s="133">
        <v>510</v>
      </c>
      <c r="L46" s="133">
        <v>670</v>
      </c>
      <c r="M46" s="133">
        <v>800</v>
      </c>
      <c r="N46" s="133">
        <v>525</v>
      </c>
      <c r="O46" s="133">
        <v>498</v>
      </c>
      <c r="P46" s="133">
        <v>677</v>
      </c>
      <c r="Q46" s="133">
        <v>855</v>
      </c>
      <c r="R46" s="133">
        <v>807</v>
      </c>
      <c r="S46" s="133">
        <v>574</v>
      </c>
      <c r="T46" s="133">
        <v>379</v>
      </c>
      <c r="U46" s="133">
        <v>257</v>
      </c>
      <c r="V46" s="133">
        <v>95</v>
      </c>
      <c r="W46" s="133">
        <v>38</v>
      </c>
      <c r="X46" s="137" t="s">
        <v>622</v>
      </c>
      <c r="Z46" s="135"/>
    </row>
    <row r="47" spans="2:26" ht="15" customHeight="1">
      <c r="B47" s="1383"/>
      <c r="C47" s="766" t="s">
        <v>827</v>
      </c>
      <c r="D47" s="1290">
        <f t="shared" si="7"/>
        <v>7670</v>
      </c>
      <c r="E47" s="133">
        <v>372</v>
      </c>
      <c r="F47" s="133">
        <v>411</v>
      </c>
      <c r="G47" s="133">
        <v>505</v>
      </c>
      <c r="H47" s="133">
        <v>484</v>
      </c>
      <c r="I47" s="133">
        <v>278</v>
      </c>
      <c r="J47" s="133">
        <v>339</v>
      </c>
      <c r="K47" s="133">
        <v>383</v>
      </c>
      <c r="L47" s="133">
        <v>483</v>
      </c>
      <c r="M47" s="133">
        <v>596</v>
      </c>
      <c r="N47" s="133">
        <v>447</v>
      </c>
      <c r="O47" s="133">
        <v>485</v>
      </c>
      <c r="P47" s="133">
        <v>591</v>
      </c>
      <c r="Q47" s="133">
        <v>619</v>
      </c>
      <c r="R47" s="133">
        <v>564</v>
      </c>
      <c r="S47" s="133">
        <v>397</v>
      </c>
      <c r="T47" s="133">
        <v>323</v>
      </c>
      <c r="U47" s="133">
        <v>239</v>
      </c>
      <c r="V47" s="133">
        <v>118</v>
      </c>
      <c r="W47" s="133">
        <v>36</v>
      </c>
      <c r="X47" s="137" t="s">
        <v>622</v>
      </c>
      <c r="Z47" s="135"/>
    </row>
    <row r="48" spans="2:26" ht="15" customHeight="1">
      <c r="B48" s="1383"/>
      <c r="C48" s="766" t="s">
        <v>805</v>
      </c>
      <c r="D48" s="1290">
        <f t="shared" si="7"/>
        <v>18737</v>
      </c>
      <c r="E48" s="133">
        <v>945</v>
      </c>
      <c r="F48" s="133">
        <v>1019</v>
      </c>
      <c r="G48" s="133">
        <v>1241</v>
      </c>
      <c r="H48" s="133">
        <v>1177</v>
      </c>
      <c r="I48" s="133">
        <v>764</v>
      </c>
      <c r="J48" s="133">
        <v>873</v>
      </c>
      <c r="K48" s="133">
        <v>1089</v>
      </c>
      <c r="L48" s="133">
        <v>1301</v>
      </c>
      <c r="M48" s="133">
        <v>1595</v>
      </c>
      <c r="N48" s="133">
        <v>1196</v>
      </c>
      <c r="O48" s="133">
        <v>1128</v>
      </c>
      <c r="P48" s="133">
        <v>1385</v>
      </c>
      <c r="Q48" s="133">
        <v>1536</v>
      </c>
      <c r="R48" s="133">
        <v>1277</v>
      </c>
      <c r="S48" s="133">
        <v>912</v>
      </c>
      <c r="T48" s="133">
        <v>602</v>
      </c>
      <c r="U48" s="133">
        <v>430</v>
      </c>
      <c r="V48" s="133">
        <v>203</v>
      </c>
      <c r="W48" s="133">
        <v>64</v>
      </c>
      <c r="X48" s="137" t="s">
        <v>622</v>
      </c>
      <c r="Z48" s="135"/>
    </row>
    <row r="49" spans="2:26" ht="15" customHeight="1">
      <c r="B49" s="1383"/>
      <c r="C49" s="766" t="s">
        <v>806</v>
      </c>
      <c r="D49" s="1290">
        <f t="shared" si="7"/>
        <v>12718</v>
      </c>
      <c r="E49" s="133">
        <v>591</v>
      </c>
      <c r="F49" s="133">
        <v>751</v>
      </c>
      <c r="G49" s="133">
        <v>879</v>
      </c>
      <c r="H49" s="133">
        <v>870</v>
      </c>
      <c r="I49" s="133">
        <v>523</v>
      </c>
      <c r="J49" s="133">
        <v>510</v>
      </c>
      <c r="K49" s="133">
        <v>668</v>
      </c>
      <c r="L49" s="133">
        <v>882</v>
      </c>
      <c r="M49" s="133">
        <v>1085</v>
      </c>
      <c r="N49" s="133">
        <v>785</v>
      </c>
      <c r="O49" s="133">
        <v>666</v>
      </c>
      <c r="P49" s="133">
        <v>886</v>
      </c>
      <c r="Q49" s="133">
        <v>986</v>
      </c>
      <c r="R49" s="133">
        <v>893</v>
      </c>
      <c r="S49" s="133">
        <v>654</v>
      </c>
      <c r="T49" s="133">
        <v>500</v>
      </c>
      <c r="U49" s="133">
        <v>357</v>
      </c>
      <c r="V49" s="133">
        <v>170</v>
      </c>
      <c r="W49" s="133">
        <v>62</v>
      </c>
      <c r="X49" s="137" t="s">
        <v>622</v>
      </c>
      <c r="Z49" s="135"/>
    </row>
    <row r="50" spans="2:26" ht="15" customHeight="1">
      <c r="B50" s="1383"/>
      <c r="C50" s="766" t="s">
        <v>807</v>
      </c>
      <c r="D50" s="1290">
        <f t="shared" si="7"/>
        <v>9996</v>
      </c>
      <c r="E50" s="133">
        <v>505</v>
      </c>
      <c r="F50" s="133">
        <v>661</v>
      </c>
      <c r="G50" s="133">
        <v>686</v>
      </c>
      <c r="H50" s="133">
        <v>634</v>
      </c>
      <c r="I50" s="133">
        <v>344</v>
      </c>
      <c r="J50" s="133">
        <v>407</v>
      </c>
      <c r="K50" s="133">
        <v>579</v>
      </c>
      <c r="L50" s="133">
        <v>719</v>
      </c>
      <c r="M50" s="133">
        <v>829</v>
      </c>
      <c r="N50" s="133">
        <v>567</v>
      </c>
      <c r="O50" s="133">
        <v>513</v>
      </c>
      <c r="P50" s="133">
        <v>724</v>
      </c>
      <c r="Q50" s="133">
        <v>772</v>
      </c>
      <c r="R50" s="133">
        <v>737</v>
      </c>
      <c r="S50" s="133">
        <v>542</v>
      </c>
      <c r="T50" s="133">
        <v>349</v>
      </c>
      <c r="U50" s="133">
        <v>283</v>
      </c>
      <c r="V50" s="133">
        <v>108</v>
      </c>
      <c r="W50" s="133">
        <v>37</v>
      </c>
      <c r="X50" s="137" t="s">
        <v>622</v>
      </c>
      <c r="Z50" s="135"/>
    </row>
    <row r="51" spans="2:26" ht="15" customHeight="1">
      <c r="B51" s="1383"/>
      <c r="C51" s="766" t="s">
        <v>808</v>
      </c>
      <c r="D51" s="1290">
        <f t="shared" si="7"/>
        <v>8710</v>
      </c>
      <c r="E51" s="133">
        <v>472</v>
      </c>
      <c r="F51" s="133">
        <v>535</v>
      </c>
      <c r="G51" s="133">
        <v>659</v>
      </c>
      <c r="H51" s="133">
        <v>506</v>
      </c>
      <c r="I51" s="133">
        <v>318</v>
      </c>
      <c r="J51" s="133">
        <v>402</v>
      </c>
      <c r="K51" s="133">
        <v>503</v>
      </c>
      <c r="L51" s="133">
        <v>627</v>
      </c>
      <c r="M51" s="133">
        <v>719</v>
      </c>
      <c r="N51" s="133">
        <v>456</v>
      </c>
      <c r="O51" s="133">
        <v>519</v>
      </c>
      <c r="P51" s="133">
        <v>611</v>
      </c>
      <c r="Q51" s="133">
        <v>662</v>
      </c>
      <c r="R51" s="133">
        <v>599</v>
      </c>
      <c r="S51" s="133">
        <v>405</v>
      </c>
      <c r="T51" s="133">
        <v>330</v>
      </c>
      <c r="U51" s="133">
        <v>234</v>
      </c>
      <c r="V51" s="133">
        <v>111</v>
      </c>
      <c r="W51" s="133">
        <v>42</v>
      </c>
      <c r="X51" s="137" t="s">
        <v>622</v>
      </c>
      <c r="Z51" s="135"/>
    </row>
    <row r="52" spans="2:26" ht="15" customHeight="1">
      <c r="B52" s="1383"/>
      <c r="C52" s="766" t="s">
        <v>809</v>
      </c>
      <c r="D52" s="1290">
        <f t="shared" si="7"/>
        <v>8132</v>
      </c>
      <c r="E52" s="133">
        <v>407</v>
      </c>
      <c r="F52" s="133">
        <v>464</v>
      </c>
      <c r="G52" s="133">
        <v>520</v>
      </c>
      <c r="H52" s="133">
        <v>495</v>
      </c>
      <c r="I52" s="133">
        <v>343</v>
      </c>
      <c r="J52" s="133">
        <v>375</v>
      </c>
      <c r="K52" s="133">
        <v>486</v>
      </c>
      <c r="L52" s="133">
        <v>520</v>
      </c>
      <c r="M52" s="133">
        <v>704</v>
      </c>
      <c r="N52" s="133">
        <v>465</v>
      </c>
      <c r="O52" s="133">
        <v>462</v>
      </c>
      <c r="P52" s="133">
        <v>590</v>
      </c>
      <c r="Q52" s="133">
        <v>631</v>
      </c>
      <c r="R52" s="133">
        <v>593</v>
      </c>
      <c r="S52" s="133">
        <v>402</v>
      </c>
      <c r="T52" s="133">
        <v>314</v>
      </c>
      <c r="U52" s="133">
        <v>217</v>
      </c>
      <c r="V52" s="133">
        <v>110</v>
      </c>
      <c r="W52" s="133">
        <v>34</v>
      </c>
      <c r="X52" s="137" t="s">
        <v>622</v>
      </c>
      <c r="Z52" s="135"/>
    </row>
    <row r="53" spans="2:26" ht="15" customHeight="1">
      <c r="B53" s="1383"/>
      <c r="C53" s="766" t="s">
        <v>810</v>
      </c>
      <c r="D53" s="1290">
        <f t="shared" si="7"/>
        <v>6435</v>
      </c>
      <c r="E53" s="133">
        <v>313</v>
      </c>
      <c r="F53" s="133">
        <v>402</v>
      </c>
      <c r="G53" s="133">
        <v>446</v>
      </c>
      <c r="H53" s="133">
        <v>349</v>
      </c>
      <c r="I53" s="133">
        <v>237</v>
      </c>
      <c r="J53" s="133">
        <v>240</v>
      </c>
      <c r="K53" s="133">
        <v>318</v>
      </c>
      <c r="L53" s="133">
        <v>485</v>
      </c>
      <c r="M53" s="133">
        <v>503</v>
      </c>
      <c r="N53" s="133">
        <v>359</v>
      </c>
      <c r="O53" s="133">
        <v>377</v>
      </c>
      <c r="P53" s="133">
        <v>406</v>
      </c>
      <c r="Q53" s="133">
        <v>542</v>
      </c>
      <c r="R53" s="133">
        <v>522</v>
      </c>
      <c r="S53" s="133">
        <v>359</v>
      </c>
      <c r="T53" s="133">
        <v>262</v>
      </c>
      <c r="U53" s="133">
        <v>198</v>
      </c>
      <c r="V53" s="133">
        <v>94</v>
      </c>
      <c r="W53" s="133">
        <v>23</v>
      </c>
      <c r="X53" s="137" t="s">
        <v>622</v>
      </c>
      <c r="Z53" s="135"/>
    </row>
    <row r="54" spans="2:26" ht="15" customHeight="1">
      <c r="B54" s="1383"/>
      <c r="C54" s="766" t="s">
        <v>811</v>
      </c>
      <c r="D54" s="1290">
        <f t="shared" si="7"/>
        <v>11665</v>
      </c>
      <c r="E54" s="133">
        <v>511</v>
      </c>
      <c r="F54" s="133">
        <v>654</v>
      </c>
      <c r="G54" s="133">
        <v>763</v>
      </c>
      <c r="H54" s="133">
        <v>769</v>
      </c>
      <c r="I54" s="133">
        <v>373</v>
      </c>
      <c r="J54" s="133">
        <v>436</v>
      </c>
      <c r="K54" s="133">
        <v>535</v>
      </c>
      <c r="L54" s="133">
        <v>675</v>
      </c>
      <c r="M54" s="133">
        <v>894</v>
      </c>
      <c r="N54" s="133">
        <v>754</v>
      </c>
      <c r="O54" s="133">
        <v>713</v>
      </c>
      <c r="P54" s="133">
        <v>859</v>
      </c>
      <c r="Q54" s="133">
        <v>909</v>
      </c>
      <c r="R54" s="133">
        <v>981</v>
      </c>
      <c r="S54" s="133">
        <v>734</v>
      </c>
      <c r="T54" s="133">
        <v>506</v>
      </c>
      <c r="U54" s="133">
        <v>390</v>
      </c>
      <c r="V54" s="133">
        <v>149</v>
      </c>
      <c r="W54" s="133">
        <v>60</v>
      </c>
      <c r="X54" s="137" t="s">
        <v>622</v>
      </c>
      <c r="Z54" s="135"/>
    </row>
    <row r="55" spans="2:26" ht="15" customHeight="1">
      <c r="B55" s="1383"/>
      <c r="C55" s="766" t="s">
        <v>812</v>
      </c>
      <c r="D55" s="1290">
        <f t="shared" si="7"/>
        <v>19192</v>
      </c>
      <c r="E55" s="133">
        <v>894</v>
      </c>
      <c r="F55" s="133">
        <v>1129</v>
      </c>
      <c r="G55" s="133">
        <v>1231</v>
      </c>
      <c r="H55" s="133">
        <v>1172</v>
      </c>
      <c r="I55" s="133">
        <v>743</v>
      </c>
      <c r="J55" s="133">
        <v>802</v>
      </c>
      <c r="K55" s="133">
        <v>1104</v>
      </c>
      <c r="L55" s="133">
        <v>1271</v>
      </c>
      <c r="M55" s="133">
        <v>1601</v>
      </c>
      <c r="N55" s="133">
        <v>1225</v>
      </c>
      <c r="O55" s="133">
        <v>1106</v>
      </c>
      <c r="P55" s="133">
        <v>1394</v>
      </c>
      <c r="Q55" s="133">
        <v>1507</v>
      </c>
      <c r="R55" s="133">
        <v>1410</v>
      </c>
      <c r="S55" s="133">
        <v>1045</v>
      </c>
      <c r="T55" s="133">
        <v>756</v>
      </c>
      <c r="U55" s="133">
        <v>495</v>
      </c>
      <c r="V55" s="133">
        <v>227</v>
      </c>
      <c r="W55" s="133">
        <v>80</v>
      </c>
      <c r="X55" s="137" t="s">
        <v>622</v>
      </c>
      <c r="Z55" s="135"/>
    </row>
    <row r="56" spans="2:26" ht="15" customHeight="1">
      <c r="B56" s="1383"/>
      <c r="C56" s="766" t="s">
        <v>813</v>
      </c>
      <c r="D56" s="1290">
        <f t="shared" si="7"/>
        <v>8045</v>
      </c>
      <c r="E56" s="133">
        <v>392</v>
      </c>
      <c r="F56" s="133">
        <v>481</v>
      </c>
      <c r="G56" s="133">
        <v>508</v>
      </c>
      <c r="H56" s="133">
        <v>503</v>
      </c>
      <c r="I56" s="133">
        <v>296</v>
      </c>
      <c r="J56" s="133">
        <v>355</v>
      </c>
      <c r="K56" s="133">
        <v>417</v>
      </c>
      <c r="L56" s="133">
        <v>503</v>
      </c>
      <c r="M56" s="133">
        <v>673</v>
      </c>
      <c r="N56" s="133">
        <v>505</v>
      </c>
      <c r="O56" s="133">
        <v>466</v>
      </c>
      <c r="P56" s="133">
        <v>547</v>
      </c>
      <c r="Q56" s="133">
        <v>645</v>
      </c>
      <c r="R56" s="133">
        <v>595</v>
      </c>
      <c r="S56" s="133">
        <v>454</v>
      </c>
      <c r="T56" s="133">
        <v>325</v>
      </c>
      <c r="U56" s="133">
        <v>231</v>
      </c>
      <c r="V56" s="133">
        <v>106</v>
      </c>
      <c r="W56" s="133">
        <v>43</v>
      </c>
      <c r="X56" s="137" t="s">
        <v>622</v>
      </c>
      <c r="Z56" s="135"/>
    </row>
    <row r="57" spans="2:26" ht="15" customHeight="1">
      <c r="B57" s="1383"/>
      <c r="C57" s="766" t="s">
        <v>814</v>
      </c>
      <c r="D57" s="1290">
        <f t="shared" si="7"/>
        <v>5915</v>
      </c>
      <c r="E57" s="133">
        <v>283</v>
      </c>
      <c r="F57" s="133">
        <v>312</v>
      </c>
      <c r="G57" s="133">
        <v>383</v>
      </c>
      <c r="H57" s="133">
        <v>340</v>
      </c>
      <c r="I57" s="133">
        <v>250</v>
      </c>
      <c r="J57" s="133">
        <v>270</v>
      </c>
      <c r="K57" s="133">
        <v>317</v>
      </c>
      <c r="L57" s="133">
        <v>421</v>
      </c>
      <c r="M57" s="133">
        <v>446</v>
      </c>
      <c r="N57" s="133">
        <v>362</v>
      </c>
      <c r="O57" s="133">
        <v>354</v>
      </c>
      <c r="P57" s="133">
        <v>455</v>
      </c>
      <c r="Q57" s="133">
        <v>497</v>
      </c>
      <c r="R57" s="133">
        <v>442</v>
      </c>
      <c r="S57" s="133">
        <v>309</v>
      </c>
      <c r="T57" s="133">
        <v>210</v>
      </c>
      <c r="U57" s="133">
        <v>175</v>
      </c>
      <c r="V57" s="133">
        <v>63</v>
      </c>
      <c r="W57" s="133">
        <v>24</v>
      </c>
      <c r="X57" s="137">
        <v>2</v>
      </c>
      <c r="Z57" s="135"/>
    </row>
    <row r="58" spans="2:26" ht="15" customHeight="1">
      <c r="B58" s="1385"/>
      <c r="C58" s="798" t="s">
        <v>815</v>
      </c>
      <c r="D58" s="1291">
        <f t="shared" si="7"/>
        <v>7692</v>
      </c>
      <c r="E58" s="140">
        <v>353</v>
      </c>
      <c r="F58" s="140">
        <v>447</v>
      </c>
      <c r="G58" s="140">
        <v>528</v>
      </c>
      <c r="H58" s="140">
        <v>454</v>
      </c>
      <c r="I58" s="140">
        <v>275</v>
      </c>
      <c r="J58" s="140">
        <v>284</v>
      </c>
      <c r="K58" s="140">
        <v>408</v>
      </c>
      <c r="L58" s="140">
        <v>541</v>
      </c>
      <c r="M58" s="140">
        <v>691</v>
      </c>
      <c r="N58" s="140">
        <v>492</v>
      </c>
      <c r="O58" s="140">
        <v>433</v>
      </c>
      <c r="P58" s="140">
        <v>497</v>
      </c>
      <c r="Q58" s="140">
        <v>615</v>
      </c>
      <c r="R58" s="140">
        <v>614</v>
      </c>
      <c r="S58" s="140">
        <v>401</v>
      </c>
      <c r="T58" s="140">
        <v>333</v>
      </c>
      <c r="U58" s="140">
        <v>191</v>
      </c>
      <c r="V58" s="140">
        <v>98</v>
      </c>
      <c r="W58" s="140">
        <v>37</v>
      </c>
      <c r="X58" s="141" t="s">
        <v>622</v>
      </c>
      <c r="Z58" s="135"/>
    </row>
    <row r="59" spans="2:23" ht="15" customHeight="1">
      <c r="B59" s="1370" t="s">
        <v>857</v>
      </c>
      <c r="F59" s="1372"/>
      <c r="G59" s="1372"/>
      <c r="H59" s="1372"/>
      <c r="I59" s="1372"/>
      <c r="J59" s="1372"/>
      <c r="K59" s="1372"/>
      <c r="L59" s="1372"/>
      <c r="M59" s="1372"/>
      <c r="N59" s="1372"/>
      <c r="O59" s="1372"/>
      <c r="P59" s="1372"/>
      <c r="Q59" s="1372"/>
      <c r="R59" s="1372"/>
      <c r="S59" s="1372"/>
      <c r="T59" s="1372"/>
      <c r="U59" s="1372"/>
      <c r="V59" s="1372"/>
      <c r="W59" s="1372"/>
    </row>
    <row r="60" spans="6:23" ht="12">
      <c r="F60" s="1372"/>
      <c r="G60" s="1372"/>
      <c r="H60" s="1372"/>
      <c r="I60" s="1372"/>
      <c r="J60" s="1372"/>
      <c r="K60" s="1372"/>
      <c r="L60" s="1372"/>
      <c r="M60" s="1372"/>
      <c r="N60" s="1372"/>
      <c r="O60" s="1372"/>
      <c r="P60" s="1372"/>
      <c r="Q60" s="1372"/>
      <c r="R60" s="1372"/>
      <c r="S60" s="1372"/>
      <c r="T60" s="1372"/>
      <c r="U60" s="1372"/>
      <c r="V60" s="1372"/>
      <c r="W60" s="1372"/>
    </row>
    <row r="61" spans="6:23" ht="12">
      <c r="F61" s="1372"/>
      <c r="G61" s="1372"/>
      <c r="H61" s="1372"/>
      <c r="I61" s="1372"/>
      <c r="J61" s="1372"/>
      <c r="K61" s="1372"/>
      <c r="L61" s="1372"/>
      <c r="M61" s="1372"/>
      <c r="N61" s="1372"/>
      <c r="O61" s="1372"/>
      <c r="P61" s="1372"/>
      <c r="Q61" s="1372"/>
      <c r="R61" s="1372"/>
      <c r="S61" s="1372"/>
      <c r="T61" s="1372"/>
      <c r="U61" s="1372"/>
      <c r="V61" s="1372"/>
      <c r="W61" s="1372"/>
    </row>
    <row r="62" spans="6:23" ht="12">
      <c r="F62" s="1372"/>
      <c r="G62" s="1372"/>
      <c r="H62" s="1372"/>
      <c r="I62" s="1372"/>
      <c r="J62" s="1372"/>
      <c r="K62" s="1372"/>
      <c r="L62" s="1372"/>
      <c r="M62" s="1372"/>
      <c r="N62" s="1372"/>
      <c r="O62" s="1372"/>
      <c r="P62" s="1372"/>
      <c r="Q62" s="1372"/>
      <c r="R62" s="1372"/>
      <c r="S62" s="1372"/>
      <c r="T62" s="1372"/>
      <c r="U62" s="1372"/>
      <c r="V62" s="1372"/>
      <c r="W62" s="1372"/>
    </row>
    <row r="63" spans="6:23" ht="12">
      <c r="F63" s="1372"/>
      <c r="G63" s="1372"/>
      <c r="H63" s="1372"/>
      <c r="I63" s="1372"/>
      <c r="J63" s="1372"/>
      <c r="K63" s="1372"/>
      <c r="L63" s="1372"/>
      <c r="M63" s="1372"/>
      <c r="N63" s="1372"/>
      <c r="O63" s="1372"/>
      <c r="P63" s="1372"/>
      <c r="Q63" s="1372"/>
      <c r="R63" s="1372"/>
      <c r="S63" s="1372"/>
      <c r="T63" s="1372"/>
      <c r="U63" s="1372"/>
      <c r="V63" s="1372"/>
      <c r="W63" s="1372"/>
    </row>
    <row r="64" spans="6:23" ht="12">
      <c r="F64" s="1372"/>
      <c r="G64" s="1372"/>
      <c r="H64" s="1372"/>
      <c r="I64" s="1372"/>
      <c r="J64" s="1372"/>
      <c r="K64" s="1372"/>
      <c r="L64" s="1372"/>
      <c r="M64" s="1372"/>
      <c r="N64" s="1372"/>
      <c r="O64" s="1372"/>
      <c r="P64" s="1372"/>
      <c r="Q64" s="1372"/>
      <c r="R64" s="1372"/>
      <c r="S64" s="1372"/>
      <c r="T64" s="1372"/>
      <c r="U64" s="1372"/>
      <c r="V64" s="1372"/>
      <c r="W64" s="1372"/>
    </row>
    <row r="65" spans="6:23" ht="12">
      <c r="F65" s="1372"/>
      <c r="G65" s="1372"/>
      <c r="H65" s="1372"/>
      <c r="I65" s="1372"/>
      <c r="J65" s="1372"/>
      <c r="K65" s="1372"/>
      <c r="L65" s="1372"/>
      <c r="M65" s="1372"/>
      <c r="N65" s="1372"/>
      <c r="O65" s="1372"/>
      <c r="P65" s="1372"/>
      <c r="Q65" s="1372"/>
      <c r="R65" s="1372"/>
      <c r="S65" s="1372"/>
      <c r="T65" s="1372"/>
      <c r="U65" s="1372"/>
      <c r="V65" s="1372"/>
      <c r="W65" s="1372"/>
    </row>
    <row r="66" spans="6:23" ht="12">
      <c r="F66" s="1372"/>
      <c r="G66" s="1372"/>
      <c r="H66" s="1372"/>
      <c r="I66" s="1372"/>
      <c r="J66" s="1372"/>
      <c r="K66" s="1372"/>
      <c r="L66" s="1372"/>
      <c r="M66" s="1372"/>
      <c r="N66" s="1372"/>
      <c r="O66" s="1372"/>
      <c r="P66" s="1372"/>
      <c r="Q66" s="1372"/>
      <c r="R66" s="1372"/>
      <c r="S66" s="1372"/>
      <c r="T66" s="1372"/>
      <c r="U66" s="1372"/>
      <c r="V66" s="1372"/>
      <c r="W66" s="1372"/>
    </row>
  </sheetData>
  <mergeCells count="8">
    <mergeCell ref="B4:C4"/>
    <mergeCell ref="B5:C5"/>
    <mergeCell ref="B7:C7"/>
    <mergeCell ref="B8:C8"/>
    <mergeCell ref="B10:C10"/>
    <mergeCell ref="B11:C11"/>
    <mergeCell ref="B12:C12"/>
    <mergeCell ref="B13:C13"/>
  </mergeCells>
  <printOptions/>
  <pageMargins left="0.75" right="0.75" top="1" bottom="1" header="0.512" footer="0.512"/>
  <pageSetup fitToHeight="1" fitToWidth="1" horizontalDpi="600" verticalDpi="600" orientation="landscape" paperSize="9" scale="58" r:id="rId1"/>
</worksheet>
</file>

<file path=xl/worksheets/sheet40.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9.00390625" defaultRowHeight="13.5"/>
  <cols>
    <col min="1" max="1" width="2.625" style="81" customWidth="1"/>
    <col min="2" max="2" width="13.625" style="81" customWidth="1"/>
    <col min="3" max="11" width="9.625" style="81" customWidth="1"/>
    <col min="12" max="16384" width="9.00390625" style="81" customWidth="1"/>
  </cols>
  <sheetData>
    <row r="1" ht="12" customHeight="1"/>
    <row r="2" ht="14.25">
      <c r="B2" s="1340" t="s">
        <v>1375</v>
      </c>
    </row>
    <row r="3" ht="12" customHeight="1">
      <c r="B3" s="1340"/>
    </row>
    <row r="4" spans="2:11" ht="12.75" thickBot="1">
      <c r="B4" s="85" t="s">
        <v>1369</v>
      </c>
      <c r="C4" s="85"/>
      <c r="D4" s="85"/>
      <c r="E4" s="85"/>
      <c r="F4" s="85"/>
      <c r="G4" s="85"/>
      <c r="H4" s="85"/>
      <c r="I4" s="85"/>
      <c r="J4" s="113"/>
      <c r="K4" s="84"/>
    </row>
    <row r="5" spans="1:11" ht="12" customHeight="1" thickTop="1">
      <c r="A5" s="130"/>
      <c r="B5" s="1341"/>
      <c r="C5" s="1342" t="s">
        <v>1350</v>
      </c>
      <c r="D5" s="1343"/>
      <c r="E5" s="1343"/>
      <c r="F5" s="1343" t="s">
        <v>1351</v>
      </c>
      <c r="G5" s="1343"/>
      <c r="H5" s="1343"/>
      <c r="I5" s="1343" t="s">
        <v>1352</v>
      </c>
      <c r="J5" s="1343"/>
      <c r="K5" s="1344"/>
    </row>
    <row r="6" spans="1:11" ht="24" customHeight="1">
      <c r="A6" s="130"/>
      <c r="B6" s="481" t="s">
        <v>1370</v>
      </c>
      <c r="C6" s="1337" t="s">
        <v>1371</v>
      </c>
      <c r="D6" s="1337">
        <v>5</v>
      </c>
      <c r="E6" s="1326" t="s">
        <v>1372</v>
      </c>
      <c r="F6" s="1337" t="s">
        <v>1371</v>
      </c>
      <c r="G6" s="1337">
        <v>5</v>
      </c>
      <c r="H6" s="1326" t="s">
        <v>1372</v>
      </c>
      <c r="I6" s="1337" t="s">
        <v>1371</v>
      </c>
      <c r="J6" s="1337">
        <v>5</v>
      </c>
      <c r="K6" s="1345" t="s">
        <v>1372</v>
      </c>
    </row>
    <row r="7" spans="1:11" ht="7.5" customHeight="1">
      <c r="A7" s="130"/>
      <c r="B7" s="130"/>
      <c r="C7" s="1328"/>
      <c r="D7" s="97"/>
      <c r="E7" s="97"/>
      <c r="F7" s="97"/>
      <c r="G7" s="97"/>
      <c r="H7" s="97"/>
      <c r="I7" s="97"/>
      <c r="J7" s="97"/>
      <c r="K7" s="1149"/>
    </row>
    <row r="8" spans="1:11" s="188" customFormat="1" ht="12" customHeight="1">
      <c r="A8" s="98"/>
      <c r="B8" s="125" t="s">
        <v>748</v>
      </c>
      <c r="C8" s="1346">
        <v>4227</v>
      </c>
      <c r="D8" s="160">
        <v>4888</v>
      </c>
      <c r="E8" s="160">
        <f>D8-C8</f>
        <v>661</v>
      </c>
      <c r="F8" s="160">
        <f>SUM(F10:F13,F30)</f>
        <v>111</v>
      </c>
      <c r="G8" s="160">
        <v>124</v>
      </c>
      <c r="H8" s="160">
        <f>G8-F8</f>
        <v>13</v>
      </c>
      <c r="I8" s="160">
        <v>5116</v>
      </c>
      <c r="J8" s="160">
        <v>5932</v>
      </c>
      <c r="K8" s="1347">
        <f>J8-I8</f>
        <v>816</v>
      </c>
    </row>
    <row r="9" spans="1:11" s="467" customFormat="1" ht="7.5" customHeight="1">
      <c r="A9" s="1348"/>
      <c r="B9" s="724"/>
      <c r="C9" s="1349"/>
      <c r="D9" s="1350"/>
      <c r="E9" s="1350"/>
      <c r="F9" s="1350"/>
      <c r="G9" s="1350"/>
      <c r="H9" s="1350"/>
      <c r="I9" s="1350"/>
      <c r="J9" s="1350"/>
      <c r="K9" s="1351"/>
    </row>
    <row r="10" spans="1:11" s="188" customFormat="1" ht="12" customHeight="1">
      <c r="A10" s="98"/>
      <c r="B10" s="125" t="s">
        <v>769</v>
      </c>
      <c r="C10" s="1346">
        <v>1603</v>
      </c>
      <c r="D10" s="160">
        <v>2091</v>
      </c>
      <c r="E10" s="160">
        <f>D10-C10</f>
        <v>488</v>
      </c>
      <c r="F10" s="160">
        <f>SUM(F15+F20+F21+F24)</f>
        <v>41</v>
      </c>
      <c r="G10" s="160">
        <v>34</v>
      </c>
      <c r="H10" s="160">
        <f>G10-F10</f>
        <v>-7</v>
      </c>
      <c r="I10" s="160">
        <v>1926</v>
      </c>
      <c r="J10" s="160">
        <v>2523</v>
      </c>
      <c r="K10" s="1347">
        <f>J10-I10</f>
        <v>597</v>
      </c>
    </row>
    <row r="11" spans="1:11" s="188" customFormat="1" ht="12" customHeight="1">
      <c r="A11" s="98"/>
      <c r="B11" s="125" t="s">
        <v>1353</v>
      </c>
      <c r="C11" s="1346">
        <f>SUM(C19+C22+C25)</f>
        <v>759</v>
      </c>
      <c r="D11" s="160">
        <f>SUM(D19+D22+D25)</f>
        <v>814</v>
      </c>
      <c r="E11" s="160">
        <f>D11-C11</f>
        <v>55</v>
      </c>
      <c r="F11" s="160">
        <f>SUM(F19+F22+F25)</f>
        <v>15</v>
      </c>
      <c r="G11" s="160">
        <f>SUM(G19+G22+G25)</f>
        <v>19</v>
      </c>
      <c r="H11" s="160">
        <f>G11-F11</f>
        <v>4</v>
      </c>
      <c r="I11" s="160">
        <f>SUM(I19+I22+I25)</f>
        <v>942</v>
      </c>
      <c r="J11" s="160">
        <f>SUM(J19+J22+J25)</f>
        <v>993</v>
      </c>
      <c r="K11" s="1347">
        <f>J11-I11</f>
        <v>51</v>
      </c>
    </row>
    <row r="12" spans="1:11" s="188" customFormat="1" ht="12" customHeight="1">
      <c r="A12" s="98"/>
      <c r="B12" s="125" t="s">
        <v>771</v>
      </c>
      <c r="C12" s="1346">
        <f>SUM(C16+C23+C26+C27)</f>
        <v>1002</v>
      </c>
      <c r="D12" s="160">
        <f>SUM(D16+D23+D26+D27)</f>
        <v>999</v>
      </c>
      <c r="E12" s="160">
        <f>D12-C12</f>
        <v>-3</v>
      </c>
      <c r="F12" s="160">
        <f>SUM(F16+F23+F26+F27)</f>
        <v>24</v>
      </c>
      <c r="G12" s="160">
        <f>SUM(G16+G23+G26+G27)</f>
        <v>28</v>
      </c>
      <c r="H12" s="160">
        <f>G12-F12</f>
        <v>4</v>
      </c>
      <c r="I12" s="160">
        <f>SUM(I16+I23+I26+I27)</f>
        <v>1215</v>
      </c>
      <c r="J12" s="160">
        <f>SUM(J16+J23+J26+J27)</f>
        <v>1255</v>
      </c>
      <c r="K12" s="1347">
        <f>J12-I12</f>
        <v>40</v>
      </c>
    </row>
    <row r="13" spans="1:11" s="188" customFormat="1" ht="12" customHeight="1">
      <c r="A13" s="98"/>
      <c r="B13" s="125" t="s">
        <v>772</v>
      </c>
      <c r="C13" s="1346">
        <f>SUM(C17+C18+C28+C29)</f>
        <v>863</v>
      </c>
      <c r="D13" s="160">
        <f>SUM(D17+D18+D28+D29)</f>
        <v>984</v>
      </c>
      <c r="E13" s="160">
        <f>D13-C13</f>
        <v>121</v>
      </c>
      <c r="F13" s="160">
        <f>SUM(F17+F18+F28+F29)</f>
        <v>31</v>
      </c>
      <c r="G13" s="160">
        <f>SUM(G17+G18+G28+G29)</f>
        <v>43</v>
      </c>
      <c r="H13" s="160">
        <f>G13-F13</f>
        <v>12</v>
      </c>
      <c r="I13" s="160">
        <f>SUM(I17+I18+I28+I29)</f>
        <v>1033</v>
      </c>
      <c r="J13" s="160">
        <f>SUM(J17+J18+J28+J29)</f>
        <v>1161</v>
      </c>
      <c r="K13" s="1347">
        <f>J13-I13</f>
        <v>128</v>
      </c>
    </row>
    <row r="14" spans="1:11" ht="7.5" customHeight="1">
      <c r="A14" s="130"/>
      <c r="B14" s="1074"/>
      <c r="C14" s="1352"/>
      <c r="D14" s="1353"/>
      <c r="E14" s="1353"/>
      <c r="F14" s="1353"/>
      <c r="G14" s="1353"/>
      <c r="H14" s="1353"/>
      <c r="I14" s="1353"/>
      <c r="J14" s="1353"/>
      <c r="K14" s="1354"/>
    </row>
    <row r="15" spans="1:11" ht="12" customHeight="1">
      <c r="A15" s="130"/>
      <c r="B15" s="131" t="s">
        <v>1354</v>
      </c>
      <c r="C15" s="1019">
        <v>921</v>
      </c>
      <c r="D15" s="1355">
        <v>1344</v>
      </c>
      <c r="E15" s="1355">
        <f aca="true" t="shared" si="0" ref="E15:E30">D15-C15</f>
        <v>423</v>
      </c>
      <c r="F15" s="1355">
        <v>19</v>
      </c>
      <c r="G15" s="1355">
        <v>13</v>
      </c>
      <c r="H15" s="1355">
        <f aca="true" t="shared" si="1" ref="H15:H30">G15-F15</f>
        <v>-6</v>
      </c>
      <c r="I15" s="1355">
        <v>1066</v>
      </c>
      <c r="J15" s="1355">
        <v>1549</v>
      </c>
      <c r="K15" s="1356">
        <f aca="true" t="shared" si="2" ref="K15:K30">J15-I15</f>
        <v>483</v>
      </c>
    </row>
    <row r="16" spans="1:11" ht="12" customHeight="1">
      <c r="A16" s="130"/>
      <c r="B16" s="131" t="s">
        <v>1355</v>
      </c>
      <c r="C16" s="1019">
        <v>422</v>
      </c>
      <c r="D16" s="1355">
        <v>449</v>
      </c>
      <c r="E16" s="1355">
        <f t="shared" si="0"/>
        <v>27</v>
      </c>
      <c r="F16" s="1355">
        <v>3</v>
      </c>
      <c r="G16" s="1355">
        <v>9</v>
      </c>
      <c r="H16" s="1355">
        <f t="shared" si="1"/>
        <v>6</v>
      </c>
      <c r="I16" s="1355">
        <v>518</v>
      </c>
      <c r="J16" s="1355">
        <v>546</v>
      </c>
      <c r="K16" s="1356">
        <f t="shared" si="2"/>
        <v>28</v>
      </c>
    </row>
    <row r="17" spans="1:11" ht="12" customHeight="1">
      <c r="A17" s="130"/>
      <c r="B17" s="131" t="s">
        <v>1356</v>
      </c>
      <c r="C17" s="1019">
        <v>401</v>
      </c>
      <c r="D17" s="1355">
        <v>401</v>
      </c>
      <c r="E17" s="1355">
        <f t="shared" si="0"/>
        <v>0</v>
      </c>
      <c r="F17" s="1355">
        <v>19</v>
      </c>
      <c r="G17" s="1355">
        <v>19</v>
      </c>
      <c r="H17" s="1355">
        <f t="shared" si="1"/>
        <v>0</v>
      </c>
      <c r="I17" s="1355">
        <v>475</v>
      </c>
      <c r="J17" s="1355">
        <v>492</v>
      </c>
      <c r="K17" s="1356">
        <f t="shared" si="2"/>
        <v>17</v>
      </c>
    </row>
    <row r="18" spans="1:11" ht="12" customHeight="1">
      <c r="A18" s="130"/>
      <c r="B18" s="131" t="s">
        <v>1357</v>
      </c>
      <c r="C18" s="1019">
        <v>357</v>
      </c>
      <c r="D18" s="1355">
        <v>479</v>
      </c>
      <c r="E18" s="1355">
        <f t="shared" si="0"/>
        <v>122</v>
      </c>
      <c r="F18" s="1355">
        <v>8</v>
      </c>
      <c r="G18" s="1355">
        <v>19</v>
      </c>
      <c r="H18" s="1355">
        <f t="shared" si="1"/>
        <v>11</v>
      </c>
      <c r="I18" s="1355">
        <v>399</v>
      </c>
      <c r="J18" s="1355">
        <v>532</v>
      </c>
      <c r="K18" s="1356">
        <f t="shared" si="2"/>
        <v>133</v>
      </c>
    </row>
    <row r="19" spans="1:11" ht="12" customHeight="1">
      <c r="A19" s="130"/>
      <c r="B19" s="131" t="s">
        <v>1358</v>
      </c>
      <c r="C19" s="1019">
        <v>343</v>
      </c>
      <c r="D19" s="1355">
        <v>375</v>
      </c>
      <c r="E19" s="1355">
        <f t="shared" si="0"/>
        <v>32</v>
      </c>
      <c r="F19" s="1355">
        <v>7</v>
      </c>
      <c r="G19" s="1355">
        <v>11</v>
      </c>
      <c r="H19" s="1355">
        <f t="shared" si="1"/>
        <v>4</v>
      </c>
      <c r="I19" s="1355">
        <v>399</v>
      </c>
      <c r="J19" s="1355">
        <v>449</v>
      </c>
      <c r="K19" s="1356">
        <f t="shared" si="2"/>
        <v>50</v>
      </c>
    </row>
    <row r="20" spans="1:11" ht="12" customHeight="1">
      <c r="A20" s="130"/>
      <c r="B20" s="131" t="s">
        <v>1359</v>
      </c>
      <c r="C20" s="1019">
        <v>308</v>
      </c>
      <c r="D20" s="1355">
        <v>382</v>
      </c>
      <c r="E20" s="1355">
        <f t="shared" si="0"/>
        <v>74</v>
      </c>
      <c r="F20" s="1355">
        <v>10</v>
      </c>
      <c r="G20" s="1355">
        <v>9</v>
      </c>
      <c r="H20" s="1355">
        <f t="shared" si="1"/>
        <v>-1</v>
      </c>
      <c r="I20" s="1355">
        <v>371</v>
      </c>
      <c r="J20" s="1355">
        <v>502</v>
      </c>
      <c r="K20" s="1356">
        <f t="shared" si="2"/>
        <v>131</v>
      </c>
    </row>
    <row r="21" spans="1:11" ht="12" customHeight="1">
      <c r="A21" s="130"/>
      <c r="B21" s="131" t="s">
        <v>1360</v>
      </c>
      <c r="C21" s="1019">
        <v>196</v>
      </c>
      <c r="D21" s="1355">
        <v>172</v>
      </c>
      <c r="E21" s="1355">
        <f t="shared" si="0"/>
        <v>-24</v>
      </c>
      <c r="F21" s="1355">
        <v>8</v>
      </c>
      <c r="G21" s="1355">
        <v>5</v>
      </c>
      <c r="H21" s="1355">
        <f t="shared" si="1"/>
        <v>-3</v>
      </c>
      <c r="I21" s="1355">
        <v>270</v>
      </c>
      <c r="J21" s="1355">
        <v>236</v>
      </c>
      <c r="K21" s="1356">
        <f t="shared" si="2"/>
        <v>-34</v>
      </c>
    </row>
    <row r="22" spans="1:11" ht="12" customHeight="1">
      <c r="A22" s="130"/>
      <c r="B22" s="131" t="s">
        <v>109</v>
      </c>
      <c r="C22" s="1019">
        <v>326</v>
      </c>
      <c r="D22" s="1355">
        <v>356</v>
      </c>
      <c r="E22" s="1355">
        <f t="shared" si="0"/>
        <v>30</v>
      </c>
      <c r="F22" s="1355">
        <v>2</v>
      </c>
      <c r="G22" s="1355">
        <v>5</v>
      </c>
      <c r="H22" s="1355">
        <f t="shared" si="1"/>
        <v>3</v>
      </c>
      <c r="I22" s="1355">
        <v>424</v>
      </c>
      <c r="J22" s="1355">
        <v>437</v>
      </c>
      <c r="K22" s="1356">
        <f t="shared" si="2"/>
        <v>13</v>
      </c>
    </row>
    <row r="23" spans="1:11" ht="12" customHeight="1">
      <c r="A23" s="130"/>
      <c r="B23" s="131" t="s">
        <v>1361</v>
      </c>
      <c r="C23" s="1019">
        <v>221</v>
      </c>
      <c r="D23" s="1355">
        <v>245</v>
      </c>
      <c r="E23" s="1355">
        <f t="shared" si="0"/>
        <v>24</v>
      </c>
      <c r="F23" s="1355">
        <v>6</v>
      </c>
      <c r="G23" s="1355">
        <v>10</v>
      </c>
      <c r="H23" s="1355">
        <f t="shared" si="1"/>
        <v>4</v>
      </c>
      <c r="I23" s="1355">
        <v>262</v>
      </c>
      <c r="J23" s="1355">
        <v>303</v>
      </c>
      <c r="K23" s="1356">
        <f t="shared" si="2"/>
        <v>41</v>
      </c>
    </row>
    <row r="24" spans="1:11" ht="12" customHeight="1">
      <c r="A24" s="130"/>
      <c r="B24" s="131" t="s">
        <v>1362</v>
      </c>
      <c r="C24" s="1019">
        <v>169</v>
      </c>
      <c r="D24" s="1355">
        <v>187</v>
      </c>
      <c r="E24" s="1355">
        <f t="shared" si="0"/>
        <v>18</v>
      </c>
      <c r="F24" s="1355">
        <v>4</v>
      </c>
      <c r="G24" s="1355">
        <v>6</v>
      </c>
      <c r="H24" s="1355">
        <f t="shared" si="1"/>
        <v>2</v>
      </c>
      <c r="I24" s="1355">
        <v>204</v>
      </c>
      <c r="J24" s="1355">
        <v>231</v>
      </c>
      <c r="K24" s="1356">
        <f t="shared" si="2"/>
        <v>27</v>
      </c>
    </row>
    <row r="25" spans="1:11" ht="12" customHeight="1">
      <c r="A25" s="130"/>
      <c r="B25" s="131" t="s">
        <v>1363</v>
      </c>
      <c r="C25" s="1019">
        <v>90</v>
      </c>
      <c r="D25" s="1355">
        <v>83</v>
      </c>
      <c r="E25" s="1355">
        <f t="shared" si="0"/>
        <v>-7</v>
      </c>
      <c r="F25" s="1355">
        <v>6</v>
      </c>
      <c r="G25" s="1355">
        <v>3</v>
      </c>
      <c r="H25" s="1355">
        <f t="shared" si="1"/>
        <v>-3</v>
      </c>
      <c r="I25" s="1355">
        <v>119</v>
      </c>
      <c r="J25" s="1355">
        <v>107</v>
      </c>
      <c r="K25" s="1356">
        <f t="shared" si="2"/>
        <v>-12</v>
      </c>
    </row>
    <row r="26" spans="1:11" ht="12" customHeight="1">
      <c r="A26" s="130"/>
      <c r="B26" s="131" t="s">
        <v>1364</v>
      </c>
      <c r="C26" s="1019">
        <v>327</v>
      </c>
      <c r="D26" s="1355">
        <v>270</v>
      </c>
      <c r="E26" s="1355">
        <f t="shared" si="0"/>
        <v>-57</v>
      </c>
      <c r="F26" s="1355">
        <v>12</v>
      </c>
      <c r="G26" s="1355">
        <v>7</v>
      </c>
      <c r="H26" s="1355">
        <f t="shared" si="1"/>
        <v>-5</v>
      </c>
      <c r="I26" s="1355">
        <v>387</v>
      </c>
      <c r="J26" s="1355">
        <v>358</v>
      </c>
      <c r="K26" s="1356">
        <f t="shared" si="2"/>
        <v>-29</v>
      </c>
    </row>
    <row r="27" spans="1:11" ht="12" customHeight="1">
      <c r="A27" s="130"/>
      <c r="B27" s="131" t="s">
        <v>1365</v>
      </c>
      <c r="C27" s="1019">
        <v>32</v>
      </c>
      <c r="D27" s="1355">
        <v>35</v>
      </c>
      <c r="E27" s="1355">
        <f t="shared" si="0"/>
        <v>3</v>
      </c>
      <c r="F27" s="1355">
        <v>3</v>
      </c>
      <c r="G27" s="1355">
        <v>2</v>
      </c>
      <c r="H27" s="1355">
        <f t="shared" si="1"/>
        <v>-1</v>
      </c>
      <c r="I27" s="1355">
        <v>48</v>
      </c>
      <c r="J27" s="1355">
        <v>48</v>
      </c>
      <c r="K27" s="1356">
        <f t="shared" si="2"/>
        <v>0</v>
      </c>
    </row>
    <row r="28" spans="1:11" ht="11.25" customHeight="1">
      <c r="A28" s="130"/>
      <c r="B28" s="131" t="s">
        <v>1366</v>
      </c>
      <c r="C28" s="1019">
        <v>82</v>
      </c>
      <c r="D28" s="1355">
        <v>85</v>
      </c>
      <c r="E28" s="1355">
        <f t="shared" si="0"/>
        <v>3</v>
      </c>
      <c r="F28" s="1355">
        <v>2</v>
      </c>
      <c r="G28" s="1355">
        <v>5</v>
      </c>
      <c r="H28" s="1355">
        <f t="shared" si="1"/>
        <v>3</v>
      </c>
      <c r="I28" s="1355">
        <v>120</v>
      </c>
      <c r="J28" s="1355">
        <v>99</v>
      </c>
      <c r="K28" s="1356">
        <f t="shared" si="2"/>
        <v>-21</v>
      </c>
    </row>
    <row r="29" spans="1:11" ht="11.25" customHeight="1">
      <c r="A29" s="130"/>
      <c r="B29" s="131" t="s">
        <v>1367</v>
      </c>
      <c r="C29" s="1019">
        <v>23</v>
      </c>
      <c r="D29" s="1355">
        <v>19</v>
      </c>
      <c r="E29" s="1355">
        <f t="shared" si="0"/>
        <v>-4</v>
      </c>
      <c r="F29" s="1355">
        <v>2</v>
      </c>
      <c r="G29" s="1357">
        <v>0</v>
      </c>
      <c r="H29" s="1355">
        <f t="shared" si="1"/>
        <v>-2</v>
      </c>
      <c r="I29" s="1355">
        <v>39</v>
      </c>
      <c r="J29" s="1355">
        <v>38</v>
      </c>
      <c r="K29" s="1356">
        <f t="shared" si="2"/>
        <v>-1</v>
      </c>
    </row>
    <row r="30" spans="1:11" ht="12" customHeight="1">
      <c r="A30" s="130"/>
      <c r="B30" s="138" t="s">
        <v>1368</v>
      </c>
      <c r="C30" s="1358">
        <v>9</v>
      </c>
      <c r="D30" s="1359">
        <v>6</v>
      </c>
      <c r="E30" s="1359">
        <f t="shared" si="0"/>
        <v>-3</v>
      </c>
      <c r="F30" s="1360">
        <v>0</v>
      </c>
      <c r="G30" s="1360">
        <v>1</v>
      </c>
      <c r="H30" s="1359">
        <f t="shared" si="1"/>
        <v>1</v>
      </c>
      <c r="I30" s="1359">
        <v>15</v>
      </c>
      <c r="J30" s="1359">
        <v>5</v>
      </c>
      <c r="K30" s="1361">
        <f t="shared" si="2"/>
        <v>-10</v>
      </c>
    </row>
    <row r="31" ht="12">
      <c r="B31" s="81" t="s">
        <v>1373</v>
      </c>
    </row>
    <row r="32" ht="12">
      <c r="B32" s="81" t="s">
        <v>1374</v>
      </c>
    </row>
  </sheetData>
  <printOptions/>
  <pageMargins left="0.75" right="0.75" top="1" bottom="1" header="0.512" footer="0.512"/>
  <pageSetup orientation="portrait" paperSize="9"/>
</worksheet>
</file>

<file path=xl/worksheets/sheet41.xml><?xml version="1.0" encoding="utf-8"?>
<worksheet xmlns="http://schemas.openxmlformats.org/spreadsheetml/2006/main" xmlns:r="http://schemas.openxmlformats.org/officeDocument/2006/relationships">
  <dimension ref="A1:F524"/>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99.37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639</v>
      </c>
      <c r="B1" s="1"/>
      <c r="C1" s="1"/>
      <c r="D1" s="1"/>
      <c r="E1" s="1"/>
      <c r="F1" s="1"/>
    </row>
    <row r="2" spans="1:6" ht="12" customHeight="1">
      <c r="A2" s="1"/>
      <c r="B2" s="1"/>
      <c r="C2" s="1"/>
      <c r="D2" s="1"/>
      <c r="E2" s="1"/>
      <c r="F2" s="1"/>
    </row>
    <row r="3" spans="2:6" ht="12" customHeight="1">
      <c r="B3" s="1" t="s">
        <v>715</v>
      </c>
      <c r="C3" s="1"/>
      <c r="E3" s="1"/>
      <c r="F3" s="1"/>
    </row>
    <row r="4" spans="2:6" ht="12" customHeight="1">
      <c r="B4" s="3" t="s">
        <v>718</v>
      </c>
      <c r="C4" s="1" t="s">
        <v>251</v>
      </c>
      <c r="E4" s="1"/>
      <c r="F4" s="1"/>
    </row>
    <row r="5" spans="2:3" ht="26.25" customHeight="1">
      <c r="B5" s="3" t="s">
        <v>719</v>
      </c>
      <c r="C5" s="5" t="s">
        <v>629</v>
      </c>
    </row>
    <row r="6" spans="2:6" ht="12" customHeight="1">
      <c r="B6" s="3" t="s">
        <v>722</v>
      </c>
      <c r="C6" s="5" t="s">
        <v>640</v>
      </c>
      <c r="E6" s="1"/>
      <c r="F6" s="1"/>
    </row>
    <row r="7" spans="2:6" ht="12" customHeight="1">
      <c r="B7" s="3"/>
      <c r="C7" s="5" t="s">
        <v>1538</v>
      </c>
      <c r="E7" s="1"/>
      <c r="F7" s="1"/>
    </row>
    <row r="8" spans="2:6" ht="12" customHeight="1">
      <c r="B8" s="3"/>
      <c r="C8" s="5" t="s">
        <v>630</v>
      </c>
      <c r="E8" s="1"/>
      <c r="F8" s="1"/>
    </row>
    <row r="9" spans="2:6" ht="12" customHeight="1">
      <c r="B9" s="3"/>
      <c r="C9" s="5" t="s">
        <v>1539</v>
      </c>
      <c r="E9" s="1"/>
      <c r="F9" s="1"/>
    </row>
    <row r="10" spans="2:6" ht="12" customHeight="1">
      <c r="B10" s="3"/>
      <c r="C10" s="5" t="s">
        <v>1540</v>
      </c>
      <c r="E10" s="1"/>
      <c r="F10" s="1"/>
    </row>
    <row r="11" spans="2:6" ht="12" customHeight="1">
      <c r="B11" s="3"/>
      <c r="C11" s="5" t="s">
        <v>1541</v>
      </c>
      <c r="E11" s="1"/>
      <c r="F11" s="1"/>
    </row>
    <row r="12" spans="2:6" ht="12" customHeight="1">
      <c r="B12" s="3" t="s">
        <v>723</v>
      </c>
      <c r="C12" s="4" t="s">
        <v>641</v>
      </c>
      <c r="E12" s="1"/>
      <c r="F12" s="1"/>
    </row>
    <row r="13" spans="2:3" ht="12" customHeight="1">
      <c r="B13" s="3" t="s">
        <v>724</v>
      </c>
      <c r="C13" s="5" t="s">
        <v>635</v>
      </c>
    </row>
    <row r="14" spans="2:3" ht="12" customHeight="1">
      <c r="B14" s="3"/>
      <c r="C14" s="5" t="s">
        <v>1595</v>
      </c>
    </row>
    <row r="15" spans="2:3" ht="12" customHeight="1">
      <c r="B15" s="3"/>
      <c r="C15" s="5" t="s">
        <v>1594</v>
      </c>
    </row>
    <row r="16" spans="2:3" ht="12" customHeight="1">
      <c r="B16" s="3"/>
      <c r="C16" s="5" t="s">
        <v>631</v>
      </c>
    </row>
    <row r="17" spans="2:3" ht="12" customHeight="1">
      <c r="B17" s="3"/>
      <c r="C17" s="5" t="s">
        <v>642</v>
      </c>
    </row>
    <row r="18" spans="2:3" ht="24.75" customHeight="1">
      <c r="B18" s="3" t="s">
        <v>1596</v>
      </c>
      <c r="C18" s="5" t="s">
        <v>632</v>
      </c>
    </row>
    <row r="19" spans="2:3" ht="12">
      <c r="B19" s="3" t="s">
        <v>725</v>
      </c>
      <c r="C19" s="5" t="s">
        <v>643</v>
      </c>
    </row>
    <row r="20" spans="2:3" ht="12" customHeight="1">
      <c r="B20" s="1"/>
      <c r="C20" s="5"/>
    </row>
    <row r="21" spans="2:6" ht="12" customHeight="1">
      <c r="B21" s="1"/>
      <c r="C21" s="1" t="s">
        <v>644</v>
      </c>
      <c r="F21" s="1"/>
    </row>
    <row r="22" spans="2:6" ht="12">
      <c r="B22" s="1"/>
      <c r="C22" s="1" t="s">
        <v>1579</v>
      </c>
      <c r="E22" s="1"/>
      <c r="F22" s="1"/>
    </row>
    <row r="23" spans="1:6" ht="12">
      <c r="A23" s="1"/>
      <c r="B23" s="1"/>
      <c r="C23" s="1"/>
      <c r="D23" s="1"/>
      <c r="E23" s="1"/>
      <c r="F23" s="1"/>
    </row>
    <row r="24" spans="1:4" ht="12">
      <c r="A24" s="1"/>
      <c r="B24" s="1"/>
      <c r="C24" s="1"/>
      <c r="D24" s="1"/>
    </row>
    <row r="25" spans="2:4" ht="12">
      <c r="B25" s="1" t="s">
        <v>716</v>
      </c>
      <c r="C25" s="1"/>
      <c r="D25" s="1"/>
    </row>
    <row r="26" ht="12">
      <c r="B26" s="2" t="s">
        <v>1598</v>
      </c>
    </row>
    <row r="27" spans="2:3" ht="12">
      <c r="B27" s="2">
        <v>1</v>
      </c>
      <c r="C27" s="6" t="s">
        <v>717</v>
      </c>
    </row>
    <row r="28" spans="2:3" ht="12">
      <c r="B28" s="2">
        <v>2</v>
      </c>
      <c r="C28" s="6" t="s">
        <v>645</v>
      </c>
    </row>
    <row r="29" spans="2:3" ht="12">
      <c r="B29" s="2">
        <v>3</v>
      </c>
      <c r="C29" s="6" t="s">
        <v>646</v>
      </c>
    </row>
    <row r="30" spans="2:3" ht="12">
      <c r="B30" s="2">
        <v>4</v>
      </c>
      <c r="C30" s="6" t="s">
        <v>647</v>
      </c>
    </row>
    <row r="31" spans="2:3" ht="12">
      <c r="B31" s="2">
        <v>5</v>
      </c>
      <c r="C31" s="6" t="s">
        <v>648</v>
      </c>
    </row>
    <row r="32" spans="2:3" ht="12">
      <c r="B32" s="2">
        <v>6</v>
      </c>
      <c r="C32" s="6" t="s">
        <v>649</v>
      </c>
    </row>
    <row r="33" spans="2:3" ht="12">
      <c r="B33" s="2">
        <v>7</v>
      </c>
      <c r="C33" s="6" t="s">
        <v>650</v>
      </c>
    </row>
    <row r="34" spans="2:3" ht="12">
      <c r="B34" s="11">
        <v>8</v>
      </c>
      <c r="C34" s="12" t="s">
        <v>651</v>
      </c>
    </row>
    <row r="35" spans="2:3" ht="12">
      <c r="B35" s="2">
        <v>9</v>
      </c>
      <c r="C35" s="6" t="s">
        <v>197</v>
      </c>
    </row>
    <row r="36" spans="2:3" ht="12">
      <c r="B36" s="2">
        <v>10</v>
      </c>
      <c r="C36" s="6" t="s">
        <v>652</v>
      </c>
    </row>
    <row r="37" spans="2:3" ht="12">
      <c r="B37" s="2">
        <v>11</v>
      </c>
      <c r="C37" s="6" t="s">
        <v>1551</v>
      </c>
    </row>
    <row r="38" spans="2:3" ht="12">
      <c r="B38" s="2">
        <v>12</v>
      </c>
      <c r="C38" s="6" t="s">
        <v>633</v>
      </c>
    </row>
    <row r="39" spans="2:3" ht="12">
      <c r="B39" s="2">
        <v>13</v>
      </c>
      <c r="C39" s="6" t="s">
        <v>653</v>
      </c>
    </row>
    <row r="40" spans="2:3" ht="12">
      <c r="B40" s="2">
        <v>14</v>
      </c>
      <c r="C40" s="2" t="s">
        <v>654</v>
      </c>
    </row>
    <row r="41" spans="2:3" ht="12">
      <c r="B41" s="2">
        <v>15</v>
      </c>
      <c r="C41" s="2" t="s">
        <v>634</v>
      </c>
    </row>
    <row r="42" spans="2:3" ht="12">
      <c r="B42" s="2">
        <v>16</v>
      </c>
      <c r="C42" s="2" t="s">
        <v>1623</v>
      </c>
    </row>
    <row r="43" ht="12">
      <c r="C43" s="2" t="s">
        <v>1624</v>
      </c>
    </row>
    <row r="44" ht="12">
      <c r="C44" s="6" t="s">
        <v>249</v>
      </c>
    </row>
    <row r="45" ht="12">
      <c r="C45" s="6" t="s">
        <v>1625</v>
      </c>
    </row>
    <row r="46" ht="12">
      <c r="C46" s="2" t="s">
        <v>250</v>
      </c>
    </row>
    <row r="47" spans="2:3" ht="12">
      <c r="B47" s="2">
        <v>17</v>
      </c>
      <c r="C47" s="6" t="s">
        <v>1626</v>
      </c>
    </row>
    <row r="49" ht="12">
      <c r="B49" s="2" t="s">
        <v>1529</v>
      </c>
    </row>
    <row r="50" spans="2:3" ht="12">
      <c r="B50" s="2">
        <v>1</v>
      </c>
      <c r="C50" s="6" t="s">
        <v>655</v>
      </c>
    </row>
    <row r="51" spans="2:3" ht="12">
      <c r="B51" s="11">
        <v>2</v>
      </c>
      <c r="C51" s="12" t="s">
        <v>656</v>
      </c>
    </row>
    <row r="52" spans="2:3" ht="12">
      <c r="B52" s="2">
        <v>3</v>
      </c>
      <c r="C52" s="6" t="s">
        <v>657</v>
      </c>
    </row>
    <row r="53" spans="2:3" ht="12">
      <c r="B53" s="2">
        <v>4</v>
      </c>
      <c r="C53" s="2" t="s">
        <v>658</v>
      </c>
    </row>
    <row r="54" spans="2:3" ht="12">
      <c r="B54" s="11">
        <v>5</v>
      </c>
      <c r="C54" s="11" t="s">
        <v>659</v>
      </c>
    </row>
    <row r="55" spans="2:3" ht="12">
      <c r="B55" s="2">
        <v>6</v>
      </c>
      <c r="C55" s="2" t="s">
        <v>660</v>
      </c>
    </row>
    <row r="56" ht="12">
      <c r="C56" s="2" t="s">
        <v>1621</v>
      </c>
    </row>
    <row r="57" ht="12">
      <c r="C57" s="2" t="s">
        <v>1622</v>
      </c>
    </row>
    <row r="58" spans="2:3" ht="12">
      <c r="B58" s="2">
        <v>7</v>
      </c>
      <c r="C58" s="2" t="s">
        <v>661</v>
      </c>
    </row>
    <row r="59" spans="2:3" ht="12">
      <c r="B59" s="2">
        <v>8</v>
      </c>
      <c r="C59" s="2" t="s">
        <v>636</v>
      </c>
    </row>
    <row r="60" spans="2:3" ht="12">
      <c r="B60" s="2">
        <v>9</v>
      </c>
      <c r="C60" s="2" t="s">
        <v>637</v>
      </c>
    </row>
    <row r="61" spans="2:3" ht="12">
      <c r="B61" s="2">
        <v>10</v>
      </c>
      <c r="C61" s="2" t="s">
        <v>638</v>
      </c>
    </row>
    <row r="62" spans="2:3" ht="12">
      <c r="B62" s="2">
        <v>11</v>
      </c>
      <c r="C62" s="2" t="s">
        <v>678</v>
      </c>
    </row>
    <row r="63" spans="2:3" ht="12">
      <c r="B63" s="2">
        <v>12</v>
      </c>
      <c r="C63" s="2" t="s">
        <v>1565</v>
      </c>
    </row>
    <row r="64" spans="2:3" ht="12">
      <c r="B64" s="2">
        <v>13</v>
      </c>
      <c r="C64" s="2" t="s">
        <v>662</v>
      </c>
    </row>
    <row r="65" spans="2:3" ht="12">
      <c r="B65" s="2">
        <v>14</v>
      </c>
      <c r="C65" s="2" t="s">
        <v>1566</v>
      </c>
    </row>
    <row r="66" spans="2:3" ht="12">
      <c r="B66" s="2">
        <v>15</v>
      </c>
      <c r="C66" s="2" t="s">
        <v>663</v>
      </c>
    </row>
    <row r="67" spans="2:3" ht="12">
      <c r="B67" s="2">
        <v>16</v>
      </c>
      <c r="C67" s="2" t="s">
        <v>1567</v>
      </c>
    </row>
    <row r="68" spans="2:3" ht="12">
      <c r="B68" s="2">
        <v>17</v>
      </c>
      <c r="C68" s="7" t="s">
        <v>1569</v>
      </c>
    </row>
    <row r="69" spans="2:3" ht="12">
      <c r="B69" s="2">
        <v>18</v>
      </c>
      <c r="C69" s="2" t="s">
        <v>1568</v>
      </c>
    </row>
    <row r="70" spans="2:3" ht="12">
      <c r="B70" s="2">
        <v>19</v>
      </c>
      <c r="C70" s="2" t="s">
        <v>239</v>
      </c>
    </row>
    <row r="71" spans="2:3" ht="12">
      <c r="B71" s="2">
        <v>20</v>
      </c>
      <c r="C71" s="2" t="s">
        <v>664</v>
      </c>
    </row>
    <row r="72" spans="2:3" ht="12">
      <c r="B72" s="2">
        <v>21</v>
      </c>
      <c r="C72" s="2" t="s">
        <v>665</v>
      </c>
    </row>
    <row r="73" spans="2:3" ht="12">
      <c r="B73" s="2">
        <v>22</v>
      </c>
      <c r="C73" s="2" t="s">
        <v>666</v>
      </c>
    </row>
    <row r="74" spans="2:3" ht="12">
      <c r="B74" s="11">
        <v>23</v>
      </c>
      <c r="C74" s="11" t="s">
        <v>667</v>
      </c>
    </row>
    <row r="75" spans="2:3" ht="12">
      <c r="B75" s="2">
        <v>24</v>
      </c>
      <c r="C75" s="2" t="s">
        <v>668</v>
      </c>
    </row>
    <row r="76" spans="2:3" ht="12">
      <c r="B76" s="2">
        <v>25</v>
      </c>
      <c r="C76" s="2" t="s">
        <v>669</v>
      </c>
    </row>
    <row r="77" spans="2:3" ht="12">
      <c r="B77" s="2">
        <v>26</v>
      </c>
      <c r="C77" s="2" t="s">
        <v>670</v>
      </c>
    </row>
    <row r="79" ht="12">
      <c r="B79" s="2" t="s">
        <v>1530</v>
      </c>
    </row>
    <row r="80" spans="2:3" ht="12">
      <c r="B80" s="11">
        <v>1</v>
      </c>
      <c r="C80" s="11" t="s">
        <v>628</v>
      </c>
    </row>
    <row r="81" spans="2:3" ht="12">
      <c r="B81" s="2">
        <v>2</v>
      </c>
      <c r="C81" s="2" t="s">
        <v>252</v>
      </c>
    </row>
    <row r="82" spans="2:3" ht="12">
      <c r="B82" s="2">
        <v>3</v>
      </c>
      <c r="C82" s="2" t="s">
        <v>253</v>
      </c>
    </row>
    <row r="83" spans="2:3" ht="12">
      <c r="B83" s="2">
        <v>4</v>
      </c>
      <c r="C83" s="2" t="s">
        <v>626</v>
      </c>
    </row>
    <row r="84" spans="2:3" ht="12">
      <c r="B84" s="2">
        <v>5</v>
      </c>
      <c r="C84" s="2" t="s">
        <v>671</v>
      </c>
    </row>
    <row r="85" spans="2:3" ht="12">
      <c r="B85" s="2">
        <v>6</v>
      </c>
      <c r="C85" s="2" t="s">
        <v>672</v>
      </c>
    </row>
    <row r="86" spans="2:3" ht="12">
      <c r="B86" s="2">
        <v>7</v>
      </c>
      <c r="C86" s="2" t="s">
        <v>627</v>
      </c>
    </row>
    <row r="88" ht="12">
      <c r="B88" s="2" t="s">
        <v>1531</v>
      </c>
    </row>
    <row r="89" spans="2:3" ht="12">
      <c r="B89" s="11">
        <v>1</v>
      </c>
      <c r="C89" s="11" t="s">
        <v>673</v>
      </c>
    </row>
    <row r="90" spans="2:3" ht="12">
      <c r="B90" s="11">
        <v>2</v>
      </c>
      <c r="C90" s="13" t="s">
        <v>674</v>
      </c>
    </row>
    <row r="91" spans="2:3" ht="12">
      <c r="B91" s="2">
        <v>3</v>
      </c>
      <c r="C91" s="8" t="s">
        <v>675</v>
      </c>
    </row>
    <row r="92" spans="2:3" ht="12">
      <c r="B92" s="2">
        <v>4</v>
      </c>
      <c r="C92" s="8" t="s">
        <v>1570</v>
      </c>
    </row>
    <row r="93" spans="2:3" ht="12">
      <c r="B93" s="2">
        <v>5</v>
      </c>
      <c r="C93" s="8" t="s">
        <v>1571</v>
      </c>
    </row>
    <row r="94" spans="2:3" ht="12">
      <c r="B94" s="2">
        <v>6</v>
      </c>
      <c r="C94" s="8" t="s">
        <v>1572</v>
      </c>
    </row>
    <row r="95" spans="2:3" ht="12">
      <c r="B95" s="2">
        <v>7</v>
      </c>
      <c r="C95" s="8" t="s">
        <v>1573</v>
      </c>
    </row>
    <row r="96" spans="2:3" ht="12">
      <c r="B96" s="2">
        <v>8</v>
      </c>
      <c r="C96" s="8" t="s">
        <v>1574</v>
      </c>
    </row>
    <row r="97" spans="2:3" ht="12">
      <c r="B97" s="2">
        <v>9</v>
      </c>
      <c r="C97" s="8" t="s">
        <v>676</v>
      </c>
    </row>
    <row r="98" spans="2:3" ht="12">
      <c r="B98" s="2">
        <v>10</v>
      </c>
      <c r="C98" s="8" t="s">
        <v>1575</v>
      </c>
    </row>
    <row r="99" spans="2:3" ht="12">
      <c r="B99" s="2">
        <v>11</v>
      </c>
      <c r="C99" s="2" t="s">
        <v>207</v>
      </c>
    </row>
    <row r="100" ht="12">
      <c r="C100" s="2" t="s">
        <v>198</v>
      </c>
    </row>
    <row r="101" ht="12">
      <c r="C101" s="2" t="s">
        <v>199</v>
      </c>
    </row>
    <row r="102" spans="2:3" ht="12">
      <c r="B102" s="2">
        <v>12</v>
      </c>
      <c r="C102" s="2" t="s">
        <v>1576</v>
      </c>
    </row>
    <row r="103" spans="2:3" ht="12">
      <c r="B103" s="2">
        <v>13</v>
      </c>
      <c r="C103" s="2" t="s">
        <v>677</v>
      </c>
    </row>
    <row r="104" spans="2:3" ht="12">
      <c r="B104" s="2">
        <v>14</v>
      </c>
      <c r="C104" s="2" t="s">
        <v>254</v>
      </c>
    </row>
    <row r="105" spans="2:3" ht="12">
      <c r="B105" s="2">
        <v>15</v>
      </c>
      <c r="C105" s="2" t="s">
        <v>1577</v>
      </c>
    </row>
    <row r="106" spans="2:3" ht="12">
      <c r="B106" s="11">
        <v>16</v>
      </c>
      <c r="C106" s="11" t="s">
        <v>255</v>
      </c>
    </row>
    <row r="107" spans="2:3" ht="12">
      <c r="B107" s="2">
        <v>17</v>
      </c>
      <c r="C107" s="2" t="s">
        <v>1900</v>
      </c>
    </row>
    <row r="108" spans="2:3" ht="12">
      <c r="B108" s="2">
        <v>18</v>
      </c>
      <c r="C108" s="2" t="s">
        <v>1901</v>
      </c>
    </row>
    <row r="109" ht="12">
      <c r="C109" s="2" t="s">
        <v>1902</v>
      </c>
    </row>
    <row r="110" ht="12">
      <c r="C110" s="2" t="s">
        <v>1903</v>
      </c>
    </row>
    <row r="111" ht="12">
      <c r="C111" s="2" t="s">
        <v>1904</v>
      </c>
    </row>
    <row r="112" ht="12">
      <c r="C112" s="2" t="s">
        <v>1905</v>
      </c>
    </row>
    <row r="113" ht="12">
      <c r="C113" s="2" t="s">
        <v>1906</v>
      </c>
    </row>
    <row r="114" spans="2:3" ht="12">
      <c r="B114" s="2">
        <v>19</v>
      </c>
      <c r="C114" s="8" t="s">
        <v>1907</v>
      </c>
    </row>
    <row r="115" spans="2:3" ht="12">
      <c r="B115" s="2">
        <v>20</v>
      </c>
      <c r="C115" s="2" t="s">
        <v>1578</v>
      </c>
    </row>
    <row r="116" spans="2:3" ht="12">
      <c r="B116" s="2">
        <v>21</v>
      </c>
      <c r="C116" s="8" t="s">
        <v>1908</v>
      </c>
    </row>
    <row r="117" spans="2:3" ht="12">
      <c r="B117" s="2">
        <v>22</v>
      </c>
      <c r="C117" s="2" t="s">
        <v>1909</v>
      </c>
    </row>
    <row r="118" spans="2:3" ht="12">
      <c r="B118" s="2">
        <v>23</v>
      </c>
      <c r="C118" s="2" t="s">
        <v>1910</v>
      </c>
    </row>
    <row r="119" spans="2:3" ht="12">
      <c r="B119" s="2">
        <v>24</v>
      </c>
      <c r="C119" s="2" t="s">
        <v>1911</v>
      </c>
    </row>
    <row r="120" spans="2:3" ht="12">
      <c r="B120" s="2">
        <v>25</v>
      </c>
      <c r="C120" s="2" t="s">
        <v>1912</v>
      </c>
    </row>
    <row r="121" spans="2:3" ht="12">
      <c r="B121" s="11">
        <v>26</v>
      </c>
      <c r="C121" s="11" t="s">
        <v>1913</v>
      </c>
    </row>
    <row r="122" spans="2:3" ht="12">
      <c r="B122" s="2">
        <v>27</v>
      </c>
      <c r="C122" s="2" t="s">
        <v>1914</v>
      </c>
    </row>
    <row r="123" spans="2:3" ht="12">
      <c r="B123" s="2">
        <v>28</v>
      </c>
      <c r="C123" s="2" t="s">
        <v>1915</v>
      </c>
    </row>
    <row r="124" spans="2:3" ht="12">
      <c r="B124" s="2">
        <v>29</v>
      </c>
      <c r="C124" s="2" t="s">
        <v>1916</v>
      </c>
    </row>
    <row r="125" spans="2:3" ht="12">
      <c r="B125" s="2">
        <v>30</v>
      </c>
      <c r="C125" s="2" t="s">
        <v>1917</v>
      </c>
    </row>
    <row r="126" spans="2:3" ht="12">
      <c r="B126" s="2">
        <v>31</v>
      </c>
      <c r="C126" s="2" t="s">
        <v>1918</v>
      </c>
    </row>
    <row r="127" ht="12">
      <c r="C127" s="8"/>
    </row>
    <row r="128" ht="12">
      <c r="B128" s="2" t="s">
        <v>1532</v>
      </c>
    </row>
    <row r="129" spans="2:3" ht="12">
      <c r="B129" s="2">
        <v>1</v>
      </c>
      <c r="C129" s="2" t="s">
        <v>1630</v>
      </c>
    </row>
    <row r="130" spans="2:3" ht="12">
      <c r="B130" s="2">
        <v>2</v>
      </c>
      <c r="C130" s="2" t="s">
        <v>194</v>
      </c>
    </row>
    <row r="131" spans="2:3" ht="12">
      <c r="B131" s="11">
        <v>3</v>
      </c>
      <c r="C131" s="11" t="s">
        <v>195</v>
      </c>
    </row>
    <row r="132" spans="2:3" ht="12">
      <c r="B132" s="2">
        <v>4</v>
      </c>
      <c r="C132" s="2" t="s">
        <v>1919</v>
      </c>
    </row>
    <row r="133" spans="2:3" ht="12">
      <c r="B133" s="2">
        <v>5</v>
      </c>
      <c r="C133" s="2" t="s">
        <v>196</v>
      </c>
    </row>
    <row r="134" spans="2:3" ht="12">
      <c r="B134" s="2">
        <v>6</v>
      </c>
      <c r="C134" s="2" t="s">
        <v>1920</v>
      </c>
    </row>
    <row r="135" spans="2:3" ht="12">
      <c r="B135" s="2">
        <v>7</v>
      </c>
      <c r="C135" s="2" t="s">
        <v>1921</v>
      </c>
    </row>
    <row r="136" spans="2:3" ht="12">
      <c r="B136" s="11">
        <v>8</v>
      </c>
      <c r="C136" s="12" t="s">
        <v>213</v>
      </c>
    </row>
    <row r="137" spans="2:3" ht="12">
      <c r="B137" s="2">
        <v>9</v>
      </c>
      <c r="C137" s="6" t="s">
        <v>1922</v>
      </c>
    </row>
    <row r="138" ht="12">
      <c r="C138" s="6" t="s">
        <v>201</v>
      </c>
    </row>
    <row r="139" ht="12">
      <c r="C139" s="6" t="s">
        <v>202</v>
      </c>
    </row>
    <row r="140" ht="12">
      <c r="C140" s="6" t="s">
        <v>203</v>
      </c>
    </row>
    <row r="141" spans="2:3" ht="12">
      <c r="B141" s="2">
        <v>10</v>
      </c>
      <c r="C141" s="6" t="s">
        <v>1923</v>
      </c>
    </row>
    <row r="142" ht="12">
      <c r="C142" s="6" t="s">
        <v>204</v>
      </c>
    </row>
    <row r="143" ht="12">
      <c r="C143" s="6" t="s">
        <v>1629</v>
      </c>
    </row>
    <row r="144" ht="12">
      <c r="C144" s="6" t="s">
        <v>205</v>
      </c>
    </row>
    <row r="145" ht="12">
      <c r="C145" s="6" t="s">
        <v>206</v>
      </c>
    </row>
    <row r="146" spans="2:3" ht="12">
      <c r="B146" s="2">
        <v>11</v>
      </c>
      <c r="C146" s="6" t="s">
        <v>1924</v>
      </c>
    </row>
    <row r="147" spans="2:3" ht="12">
      <c r="B147" s="2">
        <v>12</v>
      </c>
      <c r="C147" s="6" t="s">
        <v>1925</v>
      </c>
    </row>
    <row r="148" spans="2:3" ht="12">
      <c r="B148" s="2">
        <v>13</v>
      </c>
      <c r="C148" s="6" t="s">
        <v>1926</v>
      </c>
    </row>
    <row r="149" spans="2:3" ht="12">
      <c r="B149" s="2">
        <v>14</v>
      </c>
      <c r="C149" s="6" t="s">
        <v>1927</v>
      </c>
    </row>
    <row r="150" spans="2:3" ht="12">
      <c r="B150" s="2">
        <v>15</v>
      </c>
      <c r="C150" s="6" t="s">
        <v>1928</v>
      </c>
    </row>
    <row r="151" spans="2:3" ht="12">
      <c r="B151" s="2">
        <v>16</v>
      </c>
      <c r="C151" s="6" t="s">
        <v>1929</v>
      </c>
    </row>
    <row r="152" ht="12">
      <c r="C152" s="6"/>
    </row>
    <row r="153" ht="12">
      <c r="B153" s="2" t="s">
        <v>1533</v>
      </c>
    </row>
    <row r="154" spans="2:3" ht="12">
      <c r="B154" s="11">
        <v>1</v>
      </c>
      <c r="C154" s="14" t="s">
        <v>1930</v>
      </c>
    </row>
    <row r="155" spans="2:3" ht="12">
      <c r="B155" s="2">
        <v>2</v>
      </c>
      <c r="C155" s="7" t="s">
        <v>1935</v>
      </c>
    </row>
    <row r="156" spans="2:3" ht="12" customHeight="1">
      <c r="B156" s="2">
        <v>3</v>
      </c>
      <c r="C156" s="7" t="s">
        <v>1931</v>
      </c>
    </row>
    <row r="157" spans="2:3" ht="12">
      <c r="B157" s="2">
        <v>4</v>
      </c>
      <c r="C157" s="2" t="s">
        <v>1932</v>
      </c>
    </row>
    <row r="158" spans="2:3" ht="12">
      <c r="B158" s="2">
        <v>5</v>
      </c>
      <c r="C158" s="2" t="s">
        <v>1936</v>
      </c>
    </row>
    <row r="159" spans="2:3" ht="12">
      <c r="B159" s="11">
        <v>6</v>
      </c>
      <c r="C159" s="11" t="s">
        <v>1937</v>
      </c>
    </row>
    <row r="160" spans="2:3" ht="12">
      <c r="B160" s="2">
        <v>7</v>
      </c>
      <c r="C160" s="2" t="s">
        <v>1933</v>
      </c>
    </row>
    <row r="161" spans="2:3" ht="12">
      <c r="B161" s="2">
        <v>8</v>
      </c>
      <c r="C161" s="2" t="s">
        <v>1934</v>
      </c>
    </row>
    <row r="162" spans="2:3" ht="12">
      <c r="B162" s="2">
        <v>9</v>
      </c>
      <c r="C162" s="6" t="s">
        <v>1938</v>
      </c>
    </row>
    <row r="163" spans="2:3" ht="12">
      <c r="B163" s="2">
        <v>10</v>
      </c>
      <c r="C163" s="6" t="s">
        <v>1939</v>
      </c>
    </row>
    <row r="164" ht="12">
      <c r="C164" s="6"/>
    </row>
    <row r="165" ht="12">
      <c r="B165" s="2" t="s">
        <v>714</v>
      </c>
    </row>
    <row r="166" spans="2:3" ht="12">
      <c r="B166" s="2">
        <v>1</v>
      </c>
      <c r="C166" s="2" t="s">
        <v>1940</v>
      </c>
    </row>
    <row r="167" spans="2:3" ht="12">
      <c r="B167" s="2">
        <v>2</v>
      </c>
      <c r="C167" s="2" t="s">
        <v>726</v>
      </c>
    </row>
    <row r="168" spans="2:3" ht="12">
      <c r="B168" s="2">
        <v>3</v>
      </c>
      <c r="C168" s="2" t="s">
        <v>727</v>
      </c>
    </row>
    <row r="169" spans="2:3" ht="24" customHeight="1">
      <c r="B169" s="11">
        <v>4</v>
      </c>
      <c r="C169" s="14" t="s">
        <v>728</v>
      </c>
    </row>
    <row r="170" spans="2:3" ht="12" customHeight="1">
      <c r="B170" s="2">
        <v>5</v>
      </c>
      <c r="C170" s="7" t="s">
        <v>733</v>
      </c>
    </row>
    <row r="171" spans="2:3" ht="12">
      <c r="B171" s="11">
        <v>6</v>
      </c>
      <c r="C171" s="15" t="s">
        <v>729</v>
      </c>
    </row>
    <row r="172" spans="2:3" ht="24" customHeight="1">
      <c r="B172" s="2">
        <v>7</v>
      </c>
      <c r="C172" s="9" t="s">
        <v>730</v>
      </c>
    </row>
    <row r="173" spans="2:3" ht="24" customHeight="1">
      <c r="B173" s="2">
        <v>8</v>
      </c>
      <c r="C173" s="9" t="s">
        <v>731</v>
      </c>
    </row>
    <row r="174" spans="2:3" ht="12">
      <c r="B174" s="2">
        <v>9</v>
      </c>
      <c r="C174" s="2" t="s">
        <v>732</v>
      </c>
    </row>
    <row r="175" ht="12">
      <c r="C175" s="2" t="s">
        <v>710</v>
      </c>
    </row>
    <row r="176" ht="12">
      <c r="C176" s="2" t="s">
        <v>711</v>
      </c>
    </row>
    <row r="177" spans="2:3" ht="12">
      <c r="B177" s="2">
        <v>10</v>
      </c>
      <c r="C177" s="2" t="s">
        <v>734</v>
      </c>
    </row>
    <row r="178" spans="2:3" ht="12">
      <c r="B178" s="2">
        <v>11</v>
      </c>
      <c r="C178" s="2" t="s">
        <v>735</v>
      </c>
    </row>
    <row r="180" ht="12">
      <c r="B180" s="2" t="s">
        <v>1534</v>
      </c>
    </row>
    <row r="181" spans="2:3" ht="12">
      <c r="B181" s="2">
        <v>1</v>
      </c>
      <c r="C181" s="2" t="s">
        <v>736</v>
      </c>
    </row>
    <row r="182" spans="2:3" ht="12">
      <c r="B182" s="11">
        <v>2</v>
      </c>
      <c r="C182" s="11" t="s">
        <v>209</v>
      </c>
    </row>
    <row r="183" spans="2:3" ht="12">
      <c r="B183" s="2">
        <v>3</v>
      </c>
      <c r="C183" s="2" t="s">
        <v>737</v>
      </c>
    </row>
    <row r="184" ht="12">
      <c r="C184" s="2" t="s">
        <v>218</v>
      </c>
    </row>
    <row r="185" ht="12">
      <c r="C185" s="2" t="s">
        <v>219</v>
      </c>
    </row>
    <row r="186" ht="12">
      <c r="C186" s="2" t="s">
        <v>220</v>
      </c>
    </row>
    <row r="187" spans="2:3" ht="12">
      <c r="B187" s="2">
        <v>4</v>
      </c>
      <c r="C187" s="2" t="s">
        <v>738</v>
      </c>
    </row>
    <row r="188" spans="2:3" ht="12" customHeight="1">
      <c r="B188" s="2">
        <v>5</v>
      </c>
      <c r="C188" s="7" t="s">
        <v>679</v>
      </c>
    </row>
    <row r="189" spans="2:3" ht="12">
      <c r="B189" s="2">
        <v>6</v>
      </c>
      <c r="C189" s="2" t="s">
        <v>1580</v>
      </c>
    </row>
    <row r="190" spans="2:3" ht="12">
      <c r="B190" s="2">
        <v>7</v>
      </c>
      <c r="C190" s="2" t="s">
        <v>680</v>
      </c>
    </row>
    <row r="191" spans="2:3" ht="12">
      <c r="B191" s="2">
        <v>8</v>
      </c>
      <c r="C191" s="2" t="s">
        <v>681</v>
      </c>
    </row>
    <row r="192" spans="2:3" ht="12">
      <c r="B192" s="2">
        <v>9</v>
      </c>
      <c r="C192" s="2" t="s">
        <v>682</v>
      </c>
    </row>
    <row r="193" spans="2:3" ht="12">
      <c r="B193" s="2">
        <v>10</v>
      </c>
      <c r="C193" s="2" t="s">
        <v>683</v>
      </c>
    </row>
    <row r="194" spans="2:3" ht="24" customHeight="1">
      <c r="B194" s="2">
        <v>11</v>
      </c>
      <c r="C194" s="7" t="s">
        <v>684</v>
      </c>
    </row>
    <row r="195" spans="2:3" ht="12">
      <c r="B195" s="2">
        <v>12</v>
      </c>
      <c r="C195" s="2" t="s">
        <v>739</v>
      </c>
    </row>
    <row r="196" spans="2:3" ht="12" customHeight="1">
      <c r="B196" s="2">
        <v>13</v>
      </c>
      <c r="C196" s="7" t="s">
        <v>740</v>
      </c>
    </row>
    <row r="197" spans="2:3" ht="12">
      <c r="B197" s="2">
        <v>14</v>
      </c>
      <c r="C197" s="2" t="s">
        <v>741</v>
      </c>
    </row>
    <row r="198" spans="2:3" ht="12" customHeight="1">
      <c r="B198" s="2">
        <v>15</v>
      </c>
      <c r="C198" s="7" t="s">
        <v>742</v>
      </c>
    </row>
    <row r="199" ht="12" customHeight="1">
      <c r="C199" s="7" t="s">
        <v>214</v>
      </c>
    </row>
    <row r="200" ht="12" customHeight="1">
      <c r="C200" s="7" t="s">
        <v>215</v>
      </c>
    </row>
    <row r="202" ht="12">
      <c r="B202" s="2" t="s">
        <v>216</v>
      </c>
    </row>
    <row r="203" spans="2:3" ht="12">
      <c r="B203" s="2">
        <v>1</v>
      </c>
      <c r="C203" s="2" t="s">
        <v>743</v>
      </c>
    </row>
    <row r="204" spans="2:3" ht="12">
      <c r="B204" s="2">
        <v>2</v>
      </c>
      <c r="C204" s="2" t="s">
        <v>744</v>
      </c>
    </row>
    <row r="205" spans="2:3" ht="12">
      <c r="B205" s="11">
        <v>3</v>
      </c>
      <c r="C205" s="11" t="s">
        <v>1210</v>
      </c>
    </row>
    <row r="206" spans="2:3" ht="12">
      <c r="B206" s="2">
        <v>4</v>
      </c>
      <c r="C206" s="2" t="s">
        <v>1211</v>
      </c>
    </row>
    <row r="207" spans="2:3" ht="12">
      <c r="B207" s="2">
        <v>5</v>
      </c>
      <c r="C207" s="2" t="s">
        <v>1212</v>
      </c>
    </row>
    <row r="208" spans="2:3" ht="12">
      <c r="B208" s="2">
        <v>6</v>
      </c>
      <c r="C208" s="2" t="s">
        <v>1213</v>
      </c>
    </row>
    <row r="209" spans="2:3" ht="12">
      <c r="B209" s="2">
        <v>7</v>
      </c>
      <c r="C209" s="2" t="s">
        <v>1214</v>
      </c>
    </row>
    <row r="210" spans="2:3" ht="12">
      <c r="B210" s="2">
        <v>8</v>
      </c>
      <c r="C210" s="2" t="s">
        <v>1215</v>
      </c>
    </row>
    <row r="211" spans="2:3" ht="12">
      <c r="B211" s="11">
        <v>9</v>
      </c>
      <c r="C211" s="11" t="s">
        <v>1216</v>
      </c>
    </row>
    <row r="212" spans="2:3" ht="12">
      <c r="B212" s="11"/>
      <c r="C212" s="11" t="s">
        <v>223</v>
      </c>
    </row>
    <row r="213" ht="12">
      <c r="C213" s="2" t="s">
        <v>224</v>
      </c>
    </row>
    <row r="214" spans="2:3" ht="12">
      <c r="B214" s="2">
        <v>10</v>
      </c>
      <c r="C214" s="2" t="s">
        <v>1217</v>
      </c>
    </row>
    <row r="215" spans="2:3" ht="12">
      <c r="B215" s="2">
        <v>11</v>
      </c>
      <c r="C215" s="2" t="s">
        <v>1218</v>
      </c>
    </row>
    <row r="216" spans="2:3" ht="12">
      <c r="B216" s="11">
        <v>12</v>
      </c>
      <c r="C216" s="11" t="s">
        <v>1219</v>
      </c>
    </row>
    <row r="218" ht="12">
      <c r="B218" s="2" t="s">
        <v>225</v>
      </c>
    </row>
    <row r="219" spans="2:3" ht="12">
      <c r="B219" s="2">
        <v>1</v>
      </c>
      <c r="C219" s="2" t="s">
        <v>721</v>
      </c>
    </row>
    <row r="220" spans="2:3" ht="12">
      <c r="B220" s="2">
        <v>2</v>
      </c>
      <c r="C220" s="2" t="s">
        <v>1535</v>
      </c>
    </row>
    <row r="221" ht="12">
      <c r="C221" s="2" t="s">
        <v>221</v>
      </c>
    </row>
    <row r="222" ht="12">
      <c r="C222" s="2" t="s">
        <v>1592</v>
      </c>
    </row>
    <row r="223" ht="12">
      <c r="C223" s="2" t="s">
        <v>222</v>
      </c>
    </row>
    <row r="224" spans="2:3" ht="12">
      <c r="B224" s="2">
        <v>3</v>
      </c>
      <c r="C224" s="2" t="s">
        <v>1220</v>
      </c>
    </row>
    <row r="225" ht="12">
      <c r="C225" s="2" t="s">
        <v>226</v>
      </c>
    </row>
    <row r="226" ht="12">
      <c r="C226" s="2" t="s">
        <v>227</v>
      </c>
    </row>
    <row r="227" spans="2:3" ht="12">
      <c r="B227" s="2">
        <v>4</v>
      </c>
      <c r="C227" s="2" t="s">
        <v>1221</v>
      </c>
    </row>
    <row r="228" ht="12">
      <c r="C228" s="2" t="s">
        <v>226</v>
      </c>
    </row>
    <row r="229" ht="12">
      <c r="C229" s="2" t="s">
        <v>227</v>
      </c>
    </row>
    <row r="230" spans="2:3" ht="12">
      <c r="B230" s="2">
        <v>5</v>
      </c>
      <c r="C230" s="2" t="s">
        <v>1553</v>
      </c>
    </row>
    <row r="231" spans="2:3" ht="12">
      <c r="B231" s="11">
        <v>6</v>
      </c>
      <c r="C231" s="11" t="s">
        <v>1222</v>
      </c>
    </row>
    <row r="232" spans="2:3" ht="12">
      <c r="B232" s="11"/>
      <c r="C232" s="11" t="s">
        <v>1554</v>
      </c>
    </row>
    <row r="233" ht="12">
      <c r="C233" s="2" t="s">
        <v>1555</v>
      </c>
    </row>
    <row r="234" ht="12">
      <c r="C234" s="2" t="s">
        <v>1556</v>
      </c>
    </row>
    <row r="235" ht="12">
      <c r="C235" s="2" t="s">
        <v>1557</v>
      </c>
    </row>
    <row r="236" ht="12">
      <c r="C236" s="2" t="s">
        <v>1581</v>
      </c>
    </row>
    <row r="237" spans="2:3" ht="12">
      <c r="B237" s="11">
        <v>7</v>
      </c>
      <c r="C237" s="11" t="s">
        <v>1223</v>
      </c>
    </row>
    <row r="238" spans="2:3" ht="12">
      <c r="B238" s="11"/>
      <c r="C238" s="11" t="s">
        <v>1554</v>
      </c>
    </row>
    <row r="239" ht="12">
      <c r="C239" s="2" t="s">
        <v>1555</v>
      </c>
    </row>
    <row r="240" ht="12">
      <c r="C240" s="2" t="s">
        <v>1556</v>
      </c>
    </row>
    <row r="241" spans="2:3" ht="12">
      <c r="B241" s="2">
        <v>8</v>
      </c>
      <c r="C241" s="2" t="s">
        <v>1224</v>
      </c>
    </row>
    <row r="242" spans="2:3" ht="12">
      <c r="B242" s="2">
        <v>9</v>
      </c>
      <c r="C242" s="2" t="s">
        <v>1225</v>
      </c>
    </row>
    <row r="243" ht="12">
      <c r="C243" s="2" t="s">
        <v>1558</v>
      </c>
    </row>
    <row r="244" ht="12">
      <c r="C244" s="2" t="s">
        <v>1559</v>
      </c>
    </row>
    <row r="245" spans="2:3" ht="12">
      <c r="B245" s="2">
        <v>10</v>
      </c>
      <c r="C245" s="2" t="s">
        <v>1582</v>
      </c>
    </row>
    <row r="246" spans="2:3" ht="12">
      <c r="B246" s="2">
        <v>11</v>
      </c>
      <c r="C246" s="2" t="s">
        <v>624</v>
      </c>
    </row>
    <row r="247" ht="12">
      <c r="C247" s="2" t="s">
        <v>228</v>
      </c>
    </row>
    <row r="248" ht="12">
      <c r="C248" s="2" t="s">
        <v>229</v>
      </c>
    </row>
    <row r="249" ht="12">
      <c r="C249" s="2" t="s">
        <v>230</v>
      </c>
    </row>
    <row r="250" ht="12">
      <c r="C250" s="2" t="s">
        <v>1583</v>
      </c>
    </row>
    <row r="251" spans="2:3" ht="12">
      <c r="B251" s="11">
        <v>12</v>
      </c>
      <c r="C251" s="11" t="s">
        <v>625</v>
      </c>
    </row>
    <row r="252" spans="2:3" ht="12">
      <c r="B252" s="11"/>
      <c r="C252" s="11" t="s">
        <v>1560</v>
      </c>
    </row>
    <row r="253" ht="12">
      <c r="C253" s="2" t="s">
        <v>1561</v>
      </c>
    </row>
    <row r="254" spans="2:3" ht="12">
      <c r="B254" s="2">
        <v>13</v>
      </c>
      <c r="C254" s="2" t="s">
        <v>1631</v>
      </c>
    </row>
    <row r="255" spans="2:3" ht="12">
      <c r="B255" s="2">
        <v>14</v>
      </c>
      <c r="C255" s="2" t="s">
        <v>1632</v>
      </c>
    </row>
    <row r="256" spans="2:3" ht="12">
      <c r="B256" s="2">
        <v>15</v>
      </c>
      <c r="C256" s="2" t="s">
        <v>1633</v>
      </c>
    </row>
    <row r="257" spans="2:3" ht="12">
      <c r="B257" s="2">
        <v>16</v>
      </c>
      <c r="C257" s="2" t="s">
        <v>1634</v>
      </c>
    </row>
    <row r="258" spans="2:3" ht="12">
      <c r="B258" s="2">
        <v>17</v>
      </c>
      <c r="C258" s="2" t="s">
        <v>1635</v>
      </c>
    </row>
    <row r="259" spans="2:3" ht="12">
      <c r="B259" s="2">
        <v>18</v>
      </c>
      <c r="C259" s="2" t="s">
        <v>1636</v>
      </c>
    </row>
    <row r="261" ht="12">
      <c r="B261" s="2" t="s">
        <v>231</v>
      </c>
    </row>
    <row r="262" spans="2:3" ht="12">
      <c r="B262" s="11">
        <v>1</v>
      </c>
      <c r="C262" s="11" t="s">
        <v>1607</v>
      </c>
    </row>
    <row r="263" spans="2:3" ht="24" customHeight="1">
      <c r="B263" s="2">
        <v>2</v>
      </c>
      <c r="C263" s="7" t="s">
        <v>1608</v>
      </c>
    </row>
    <row r="264" spans="2:3" ht="12">
      <c r="B264" s="2">
        <v>3</v>
      </c>
      <c r="C264" s="7" t="s">
        <v>1637</v>
      </c>
    </row>
    <row r="265" spans="2:3" ht="12">
      <c r="B265" s="2">
        <v>4</v>
      </c>
      <c r="C265" s="7" t="s">
        <v>1638</v>
      </c>
    </row>
    <row r="266" spans="2:3" ht="12">
      <c r="B266" s="2">
        <v>5</v>
      </c>
      <c r="C266" s="2" t="s">
        <v>1584</v>
      </c>
    </row>
    <row r="267" spans="2:3" ht="12">
      <c r="B267" s="2">
        <v>6</v>
      </c>
      <c r="C267" s="2" t="s">
        <v>1639</v>
      </c>
    </row>
    <row r="268" spans="2:3" ht="12">
      <c r="B268" s="11">
        <v>7</v>
      </c>
      <c r="C268" s="11" t="s">
        <v>1640</v>
      </c>
    </row>
    <row r="269" spans="2:3" ht="12">
      <c r="B269" s="2">
        <v>8</v>
      </c>
      <c r="C269" s="2" t="s">
        <v>1641</v>
      </c>
    </row>
    <row r="271" ht="12">
      <c r="B271" s="2" t="s">
        <v>1536</v>
      </c>
    </row>
    <row r="272" spans="2:3" ht="12">
      <c r="B272" s="11">
        <v>1</v>
      </c>
      <c r="C272" s="11" t="s">
        <v>704</v>
      </c>
    </row>
    <row r="273" spans="2:3" ht="12">
      <c r="B273" s="2">
        <v>2</v>
      </c>
      <c r="C273" s="2" t="s">
        <v>1642</v>
      </c>
    </row>
    <row r="274" spans="2:3" ht="12">
      <c r="B274" s="2">
        <v>3</v>
      </c>
      <c r="C274" s="2" t="s">
        <v>1643</v>
      </c>
    </row>
    <row r="275" spans="2:3" ht="12">
      <c r="B275" s="2">
        <v>4</v>
      </c>
      <c r="C275" s="2" t="s">
        <v>1644</v>
      </c>
    </row>
    <row r="276" spans="2:3" ht="12">
      <c r="B276" s="2">
        <v>5</v>
      </c>
      <c r="C276" s="2" t="s">
        <v>1645</v>
      </c>
    </row>
    <row r="277" spans="2:3" ht="12">
      <c r="B277" s="2">
        <v>6</v>
      </c>
      <c r="C277" s="2" t="s">
        <v>1646</v>
      </c>
    </row>
    <row r="278" spans="2:3" ht="12">
      <c r="B278" s="2">
        <v>7</v>
      </c>
      <c r="C278" s="2" t="s">
        <v>1647</v>
      </c>
    </row>
    <row r="279" spans="2:3" ht="12">
      <c r="B279" s="2">
        <v>8</v>
      </c>
      <c r="C279" s="2" t="s">
        <v>952</v>
      </c>
    </row>
    <row r="280" spans="2:3" ht="12">
      <c r="B280" s="2">
        <v>9</v>
      </c>
      <c r="C280" s="2" t="s">
        <v>953</v>
      </c>
    </row>
    <row r="281" spans="2:3" ht="12">
      <c r="B281" s="2">
        <v>10</v>
      </c>
      <c r="C281" s="2" t="s">
        <v>964</v>
      </c>
    </row>
    <row r="282" spans="2:3" ht="12">
      <c r="B282" s="2">
        <v>11</v>
      </c>
      <c r="C282" s="2" t="s">
        <v>954</v>
      </c>
    </row>
    <row r="283" spans="2:3" ht="12">
      <c r="B283" s="11">
        <v>12</v>
      </c>
      <c r="C283" s="11" t="s">
        <v>965</v>
      </c>
    </row>
    <row r="284" spans="2:3" ht="12">
      <c r="B284" s="2">
        <v>13</v>
      </c>
      <c r="C284" s="2" t="s">
        <v>955</v>
      </c>
    </row>
    <row r="285" spans="2:3" ht="12">
      <c r="B285" s="2">
        <v>14</v>
      </c>
      <c r="C285" s="2" t="s">
        <v>956</v>
      </c>
    </row>
    <row r="286" spans="2:3" ht="12">
      <c r="B286" s="2">
        <v>15</v>
      </c>
      <c r="C286" s="2" t="s">
        <v>966</v>
      </c>
    </row>
    <row r="287" spans="2:3" ht="12">
      <c r="B287" s="2">
        <v>16</v>
      </c>
      <c r="C287" s="2" t="s">
        <v>705</v>
      </c>
    </row>
    <row r="288" ht="12">
      <c r="C288" s="2" t="s">
        <v>963</v>
      </c>
    </row>
    <row r="289" ht="12">
      <c r="C289" s="2" t="s">
        <v>957</v>
      </c>
    </row>
    <row r="290" ht="12">
      <c r="C290" s="2" t="s">
        <v>958</v>
      </c>
    </row>
    <row r="291" ht="12">
      <c r="C291" s="2" t="s">
        <v>959</v>
      </c>
    </row>
    <row r="292" ht="12">
      <c r="C292" s="2" t="s">
        <v>960</v>
      </c>
    </row>
    <row r="293" ht="12">
      <c r="C293" s="2" t="s">
        <v>961</v>
      </c>
    </row>
    <row r="294" ht="12">
      <c r="C294" s="2" t="s">
        <v>962</v>
      </c>
    </row>
    <row r="295" spans="2:3" ht="12">
      <c r="B295" s="2">
        <v>17</v>
      </c>
      <c r="C295" s="2" t="s">
        <v>967</v>
      </c>
    </row>
    <row r="296" spans="2:3" ht="12">
      <c r="B296" s="2">
        <v>18</v>
      </c>
      <c r="C296" s="2" t="s">
        <v>968</v>
      </c>
    </row>
    <row r="298" ht="12">
      <c r="B298" s="2" t="s">
        <v>712</v>
      </c>
    </row>
    <row r="299" spans="2:3" ht="12">
      <c r="B299" s="11">
        <v>1</v>
      </c>
      <c r="C299" s="11" t="s">
        <v>969</v>
      </c>
    </row>
    <row r="300" spans="2:3" ht="12">
      <c r="B300" s="11"/>
      <c r="C300" s="11" t="s">
        <v>706</v>
      </c>
    </row>
    <row r="301" ht="12">
      <c r="C301" s="2" t="s">
        <v>707</v>
      </c>
    </row>
    <row r="302" spans="2:3" ht="12">
      <c r="B302" s="11">
        <v>2</v>
      </c>
      <c r="C302" s="11" t="s">
        <v>970</v>
      </c>
    </row>
    <row r="303" spans="2:3" ht="12">
      <c r="B303" s="2">
        <v>3</v>
      </c>
      <c r="C303" s="2" t="s">
        <v>971</v>
      </c>
    </row>
    <row r="304" spans="2:3" ht="12">
      <c r="B304" s="2">
        <v>4</v>
      </c>
      <c r="C304" s="2" t="s">
        <v>1542</v>
      </c>
    </row>
    <row r="305" spans="2:3" ht="12">
      <c r="B305" s="2">
        <v>5</v>
      </c>
      <c r="C305" s="2" t="s">
        <v>972</v>
      </c>
    </row>
    <row r="306" spans="2:3" ht="12">
      <c r="B306" s="2">
        <v>6</v>
      </c>
      <c r="C306" s="2" t="s">
        <v>973</v>
      </c>
    </row>
    <row r="307" spans="2:3" ht="12">
      <c r="B307" s="2">
        <v>7</v>
      </c>
      <c r="C307" s="2" t="s">
        <v>974</v>
      </c>
    </row>
    <row r="308" spans="2:3" ht="12">
      <c r="B308" s="2">
        <v>8</v>
      </c>
      <c r="C308" s="2" t="s">
        <v>975</v>
      </c>
    </row>
    <row r="310" ht="12">
      <c r="B310" s="2" t="s">
        <v>232</v>
      </c>
    </row>
    <row r="311" spans="2:3" ht="12">
      <c r="B311" s="2">
        <v>1</v>
      </c>
      <c r="C311" s="2" t="s">
        <v>976</v>
      </c>
    </row>
    <row r="312" ht="12">
      <c r="C312" s="2" t="s">
        <v>246</v>
      </c>
    </row>
    <row r="313" ht="12">
      <c r="C313" s="2" t="s">
        <v>247</v>
      </c>
    </row>
    <row r="314" ht="12">
      <c r="C314" s="2" t="s">
        <v>1627</v>
      </c>
    </row>
    <row r="315" ht="12">
      <c r="C315" s="2" t="s">
        <v>240</v>
      </c>
    </row>
    <row r="316" ht="12">
      <c r="C316" s="2" t="s">
        <v>0</v>
      </c>
    </row>
    <row r="317" ht="12">
      <c r="C317" s="2" t="s">
        <v>242</v>
      </c>
    </row>
    <row r="318" ht="12">
      <c r="C318" s="2" t="s">
        <v>243</v>
      </c>
    </row>
    <row r="319" ht="12">
      <c r="C319" s="2" t="s">
        <v>241</v>
      </c>
    </row>
    <row r="320" spans="2:3" ht="12">
      <c r="B320" s="2">
        <v>2</v>
      </c>
      <c r="C320" s="2" t="s">
        <v>1</v>
      </c>
    </row>
    <row r="321" ht="12">
      <c r="C321" s="2" t="s">
        <v>1597</v>
      </c>
    </row>
    <row r="322" ht="12">
      <c r="C322" s="2" t="s">
        <v>2</v>
      </c>
    </row>
    <row r="323" spans="2:3" ht="12">
      <c r="B323" s="2">
        <v>3</v>
      </c>
      <c r="C323" s="2" t="s">
        <v>3</v>
      </c>
    </row>
    <row r="324" spans="2:3" ht="12">
      <c r="B324" s="2">
        <v>4</v>
      </c>
      <c r="C324" s="2" t="s">
        <v>4</v>
      </c>
    </row>
    <row r="325" ht="12">
      <c r="C325" s="2" t="s">
        <v>200</v>
      </c>
    </row>
    <row r="326" ht="12">
      <c r="C326" s="2" t="s">
        <v>248</v>
      </c>
    </row>
    <row r="327" spans="2:3" ht="12">
      <c r="B327" s="2">
        <v>5</v>
      </c>
      <c r="C327" s="2" t="s">
        <v>5</v>
      </c>
    </row>
    <row r="328" spans="2:3" ht="12">
      <c r="B328" s="2">
        <v>6</v>
      </c>
      <c r="C328" s="2" t="s">
        <v>6</v>
      </c>
    </row>
    <row r="329" spans="2:3" ht="11.25" customHeight="1">
      <c r="B329" s="11">
        <v>7</v>
      </c>
      <c r="C329" s="11" t="s">
        <v>7</v>
      </c>
    </row>
    <row r="330" spans="2:3" ht="11.25" customHeight="1">
      <c r="B330" s="2">
        <v>8</v>
      </c>
      <c r="C330" s="2" t="s">
        <v>8</v>
      </c>
    </row>
    <row r="331" spans="2:3" ht="11.25" customHeight="1">
      <c r="B331" s="2">
        <v>9</v>
      </c>
      <c r="C331" s="2" t="s">
        <v>9</v>
      </c>
    </row>
    <row r="332" spans="2:3" ht="11.25" customHeight="1">
      <c r="B332" s="2">
        <v>10</v>
      </c>
      <c r="C332" s="2" t="s">
        <v>10</v>
      </c>
    </row>
    <row r="333" spans="2:3" ht="11.25" customHeight="1">
      <c r="B333" s="2">
        <v>11</v>
      </c>
      <c r="C333" s="2" t="s">
        <v>11</v>
      </c>
    </row>
    <row r="334" spans="2:3" ht="11.25" customHeight="1">
      <c r="B334" s="2">
        <v>12</v>
      </c>
      <c r="C334" s="2" t="s">
        <v>13</v>
      </c>
    </row>
    <row r="335" spans="2:3" ht="11.25" customHeight="1">
      <c r="B335" s="2">
        <v>13</v>
      </c>
      <c r="C335" s="2" t="s">
        <v>12</v>
      </c>
    </row>
    <row r="336" spans="2:3" ht="11.25" customHeight="1">
      <c r="B336" s="2">
        <v>14</v>
      </c>
      <c r="C336" s="2" t="s">
        <v>14</v>
      </c>
    </row>
    <row r="338" ht="12">
      <c r="B338" s="2" t="s">
        <v>691</v>
      </c>
    </row>
    <row r="339" spans="2:3" ht="12">
      <c r="B339" s="2">
        <v>1</v>
      </c>
      <c r="C339" s="2" t="s">
        <v>24</v>
      </c>
    </row>
    <row r="340" spans="2:3" ht="12">
      <c r="B340" s="2">
        <v>2</v>
      </c>
      <c r="C340" s="2" t="s">
        <v>15</v>
      </c>
    </row>
    <row r="341" spans="2:3" ht="12">
      <c r="B341" s="2">
        <v>3</v>
      </c>
      <c r="C341" s="2" t="s">
        <v>25</v>
      </c>
    </row>
    <row r="342" spans="2:3" ht="12">
      <c r="B342" s="2">
        <v>4</v>
      </c>
      <c r="C342" s="2" t="s">
        <v>16</v>
      </c>
    </row>
    <row r="343" ht="12">
      <c r="C343" s="2" t="s">
        <v>1562</v>
      </c>
    </row>
    <row r="344" ht="12">
      <c r="C344" s="2" t="s">
        <v>1563</v>
      </c>
    </row>
    <row r="345" spans="2:3" ht="12">
      <c r="B345" s="2">
        <v>5</v>
      </c>
      <c r="C345" s="2" t="s">
        <v>26</v>
      </c>
    </row>
    <row r="346" spans="2:3" ht="12">
      <c r="B346" s="2">
        <v>6</v>
      </c>
      <c r="C346" s="2" t="s">
        <v>17</v>
      </c>
    </row>
    <row r="347" ht="12">
      <c r="C347" s="2" t="s">
        <v>692</v>
      </c>
    </row>
    <row r="348" ht="12">
      <c r="C348" s="2" t="s">
        <v>693</v>
      </c>
    </row>
    <row r="349" spans="2:3" ht="12">
      <c r="B349" s="2">
        <v>7</v>
      </c>
      <c r="C349" s="2" t="s">
        <v>18</v>
      </c>
    </row>
    <row r="350" spans="2:3" ht="12">
      <c r="B350" s="2">
        <v>8</v>
      </c>
      <c r="C350" s="2" t="s">
        <v>19</v>
      </c>
    </row>
    <row r="351" spans="2:3" ht="12">
      <c r="B351" s="2">
        <v>9</v>
      </c>
      <c r="C351" s="2" t="s">
        <v>20</v>
      </c>
    </row>
    <row r="352" ht="12">
      <c r="C352" s="2" t="s">
        <v>692</v>
      </c>
    </row>
    <row r="353" ht="12">
      <c r="C353" s="2" t="s">
        <v>693</v>
      </c>
    </row>
    <row r="354" spans="2:3" ht="12">
      <c r="B354" s="2">
        <v>10</v>
      </c>
      <c r="C354" s="2" t="s">
        <v>21</v>
      </c>
    </row>
    <row r="355" ht="12">
      <c r="C355" s="2" t="s">
        <v>694</v>
      </c>
    </row>
    <row r="356" ht="12">
      <c r="C356" s="2" t="s">
        <v>695</v>
      </c>
    </row>
    <row r="357" ht="12">
      <c r="C357" s="2" t="s">
        <v>244</v>
      </c>
    </row>
    <row r="358" spans="2:3" ht="12">
      <c r="B358" s="2">
        <v>11</v>
      </c>
      <c r="C358" s="2" t="s">
        <v>22</v>
      </c>
    </row>
    <row r="359" ht="12">
      <c r="C359" s="2" t="s">
        <v>694</v>
      </c>
    </row>
    <row r="360" ht="12">
      <c r="C360" s="2" t="s">
        <v>696</v>
      </c>
    </row>
    <row r="361" ht="12">
      <c r="C361" s="2" t="s">
        <v>697</v>
      </c>
    </row>
    <row r="362" spans="2:3" ht="12">
      <c r="B362" s="2">
        <v>12</v>
      </c>
      <c r="C362" s="2" t="s">
        <v>23</v>
      </c>
    </row>
    <row r="363" spans="2:3" ht="12">
      <c r="B363" s="2">
        <v>13</v>
      </c>
      <c r="C363" s="2" t="s">
        <v>27</v>
      </c>
    </row>
    <row r="364" spans="2:3" ht="12">
      <c r="B364" s="11">
        <v>14</v>
      </c>
      <c r="C364" s="11" t="s">
        <v>28</v>
      </c>
    </row>
    <row r="365" spans="2:3" ht="12">
      <c r="B365" s="11"/>
      <c r="C365" s="11" t="s">
        <v>29</v>
      </c>
    </row>
    <row r="366" ht="12">
      <c r="C366" s="2" t="s">
        <v>30</v>
      </c>
    </row>
    <row r="367" ht="12">
      <c r="C367" s="2" t="s">
        <v>31</v>
      </c>
    </row>
    <row r="368" ht="12">
      <c r="C368" s="2" t="s">
        <v>32</v>
      </c>
    </row>
    <row r="369" spans="2:3" ht="12">
      <c r="B369" s="2">
        <v>15</v>
      </c>
      <c r="C369" s="2" t="s">
        <v>33</v>
      </c>
    </row>
    <row r="370" spans="2:3" ht="12">
      <c r="B370" s="2">
        <v>16</v>
      </c>
      <c r="C370" s="2" t="s">
        <v>34</v>
      </c>
    </row>
    <row r="372" ht="12">
      <c r="B372" s="2" t="s">
        <v>713</v>
      </c>
    </row>
    <row r="373" spans="2:3" ht="12">
      <c r="B373" s="11">
        <v>1</v>
      </c>
      <c r="C373" s="11" t="s">
        <v>41</v>
      </c>
    </row>
    <row r="374" spans="2:3" ht="12">
      <c r="B374" s="11"/>
      <c r="C374" s="11" t="s">
        <v>698</v>
      </c>
    </row>
    <row r="375" ht="12">
      <c r="C375" s="2" t="s">
        <v>699</v>
      </c>
    </row>
    <row r="376" ht="12">
      <c r="C376" s="2" t="s">
        <v>700</v>
      </c>
    </row>
    <row r="377" ht="12">
      <c r="C377" s="2" t="s">
        <v>701</v>
      </c>
    </row>
    <row r="378" spans="2:3" ht="12">
      <c r="B378" s="2">
        <v>2</v>
      </c>
      <c r="C378" s="2" t="s">
        <v>40</v>
      </c>
    </row>
    <row r="379" spans="2:3" ht="12">
      <c r="B379" s="2">
        <v>3</v>
      </c>
      <c r="C379" s="10" t="s">
        <v>42</v>
      </c>
    </row>
    <row r="380" spans="2:3" ht="12">
      <c r="B380" s="2">
        <v>4</v>
      </c>
      <c r="C380" s="2" t="s">
        <v>1543</v>
      </c>
    </row>
    <row r="381" spans="2:3" ht="12">
      <c r="B381" s="2">
        <v>5</v>
      </c>
      <c r="C381" s="10" t="s">
        <v>43</v>
      </c>
    </row>
    <row r="382" spans="2:3" ht="12">
      <c r="B382" s="11">
        <v>6</v>
      </c>
      <c r="C382" s="16" t="s">
        <v>44</v>
      </c>
    </row>
    <row r="383" spans="2:3" ht="12">
      <c r="B383" s="2">
        <v>7</v>
      </c>
      <c r="C383" s="10" t="s">
        <v>35</v>
      </c>
    </row>
    <row r="384" spans="2:3" ht="12">
      <c r="B384" s="2">
        <v>8</v>
      </c>
      <c r="C384" s="6" t="s">
        <v>36</v>
      </c>
    </row>
    <row r="385" spans="2:3" ht="12">
      <c r="B385" s="2">
        <v>9</v>
      </c>
      <c r="C385" s="6" t="s">
        <v>37</v>
      </c>
    </row>
    <row r="386" spans="2:3" ht="12">
      <c r="B386" s="2">
        <v>10</v>
      </c>
      <c r="C386" s="6" t="s">
        <v>38</v>
      </c>
    </row>
    <row r="387" spans="2:3" ht="12">
      <c r="B387" s="2">
        <v>11</v>
      </c>
      <c r="C387" s="6" t="s">
        <v>39</v>
      </c>
    </row>
    <row r="388" spans="2:3" ht="12">
      <c r="B388" s="2">
        <v>12</v>
      </c>
      <c r="C388" s="6" t="s">
        <v>1564</v>
      </c>
    </row>
    <row r="389" spans="2:3" ht="12">
      <c r="B389" s="2">
        <v>13</v>
      </c>
      <c r="C389" s="6" t="s">
        <v>45</v>
      </c>
    </row>
    <row r="390" spans="2:3" ht="12">
      <c r="B390" s="2">
        <v>14</v>
      </c>
      <c r="C390" s="6" t="s">
        <v>1609</v>
      </c>
    </row>
    <row r="391" spans="2:3" ht="12">
      <c r="B391" s="2">
        <v>15</v>
      </c>
      <c r="C391" s="6" t="s">
        <v>46</v>
      </c>
    </row>
    <row r="392" ht="12">
      <c r="C392" s="2" t="s">
        <v>1618</v>
      </c>
    </row>
    <row r="393" ht="12">
      <c r="C393" s="2" t="s">
        <v>1619</v>
      </c>
    </row>
    <row r="394" ht="12">
      <c r="C394" s="2" t="s">
        <v>1620</v>
      </c>
    </row>
    <row r="395" ht="12">
      <c r="C395" s="2" t="s">
        <v>708</v>
      </c>
    </row>
    <row r="396" ht="12">
      <c r="C396" s="2" t="s">
        <v>709</v>
      </c>
    </row>
    <row r="397" spans="2:3" ht="12">
      <c r="B397" s="2">
        <v>16</v>
      </c>
      <c r="C397" s="2" t="s">
        <v>47</v>
      </c>
    </row>
    <row r="398" spans="2:3" ht="12">
      <c r="B398" s="2">
        <v>17</v>
      </c>
      <c r="C398" s="2" t="s">
        <v>48</v>
      </c>
    </row>
    <row r="400" ht="12">
      <c r="B400" s="2" t="s">
        <v>702</v>
      </c>
    </row>
    <row r="401" spans="2:3" ht="12">
      <c r="B401" s="2">
        <v>1</v>
      </c>
      <c r="C401" s="2" t="s">
        <v>56</v>
      </c>
    </row>
    <row r="402" spans="2:3" ht="12">
      <c r="B402" s="2">
        <v>2</v>
      </c>
      <c r="C402" s="2" t="s">
        <v>703</v>
      </c>
    </row>
    <row r="403" spans="2:3" ht="12">
      <c r="B403" s="2">
        <v>3</v>
      </c>
      <c r="C403" s="2" t="s">
        <v>1941</v>
      </c>
    </row>
    <row r="404" spans="2:3" ht="12">
      <c r="B404" s="11">
        <v>4</v>
      </c>
      <c r="C404" s="11" t="s">
        <v>1942</v>
      </c>
    </row>
    <row r="405" spans="2:3" ht="12" customHeight="1">
      <c r="B405" s="2">
        <v>5</v>
      </c>
      <c r="C405" s="7" t="s">
        <v>57</v>
      </c>
    </row>
    <row r="406" spans="2:3" ht="12">
      <c r="B406" s="2">
        <v>6</v>
      </c>
      <c r="C406" s="2" t="s">
        <v>49</v>
      </c>
    </row>
    <row r="407" spans="2:3" ht="12">
      <c r="B407" s="2">
        <v>7</v>
      </c>
      <c r="C407" s="2" t="s">
        <v>50</v>
      </c>
    </row>
    <row r="408" spans="2:3" ht="12">
      <c r="B408" s="2">
        <v>8</v>
      </c>
      <c r="C408" s="2" t="s">
        <v>51</v>
      </c>
    </row>
    <row r="409" spans="2:3" ht="12">
      <c r="B409" s="2">
        <v>9</v>
      </c>
      <c r="C409" s="2" t="s">
        <v>1943</v>
      </c>
    </row>
    <row r="410" spans="2:3" ht="12">
      <c r="B410" s="2">
        <v>10</v>
      </c>
      <c r="C410" s="2" t="s">
        <v>1944</v>
      </c>
    </row>
    <row r="411" spans="2:3" ht="12">
      <c r="B411" s="2">
        <v>11</v>
      </c>
      <c r="C411" s="2" t="s">
        <v>1945</v>
      </c>
    </row>
    <row r="412" spans="2:3" ht="12">
      <c r="B412" s="2">
        <v>12</v>
      </c>
      <c r="C412" s="2" t="s">
        <v>720</v>
      </c>
    </row>
    <row r="413" ht="12">
      <c r="C413" s="2" t="s">
        <v>1593</v>
      </c>
    </row>
    <row r="414" ht="12">
      <c r="C414" s="2" t="s">
        <v>52</v>
      </c>
    </row>
    <row r="415" ht="12">
      <c r="C415" s="2" t="s">
        <v>1946</v>
      </c>
    </row>
    <row r="416" ht="12">
      <c r="C416" s="2" t="s">
        <v>58</v>
      </c>
    </row>
    <row r="417" ht="12">
      <c r="C417" s="2" t="s">
        <v>59</v>
      </c>
    </row>
    <row r="418" spans="2:3" ht="12">
      <c r="B418" s="2">
        <v>13</v>
      </c>
      <c r="C418" s="2" t="s">
        <v>1544</v>
      </c>
    </row>
    <row r="419" ht="12">
      <c r="C419" s="2" t="s">
        <v>1947</v>
      </c>
    </row>
    <row r="420" ht="12">
      <c r="C420" s="2" t="s">
        <v>217</v>
      </c>
    </row>
    <row r="421" spans="2:3" ht="12">
      <c r="B421" s="2">
        <v>14</v>
      </c>
      <c r="C421" s="2" t="s">
        <v>60</v>
      </c>
    </row>
    <row r="422" spans="2:3" ht="12">
      <c r="B422" s="2">
        <v>15</v>
      </c>
      <c r="C422" s="2" t="s">
        <v>61</v>
      </c>
    </row>
    <row r="423" spans="2:3" ht="12">
      <c r="B423" s="2">
        <v>16</v>
      </c>
      <c r="C423" s="2" t="s">
        <v>62</v>
      </c>
    </row>
    <row r="424" spans="2:3" ht="12">
      <c r="B424" s="2">
        <v>17</v>
      </c>
      <c r="C424" s="2" t="s">
        <v>63</v>
      </c>
    </row>
    <row r="425" spans="2:3" ht="12">
      <c r="B425" s="2">
        <v>18</v>
      </c>
      <c r="C425" s="2" t="s">
        <v>64</v>
      </c>
    </row>
    <row r="426" spans="2:3" ht="12">
      <c r="B426" s="2">
        <v>19</v>
      </c>
      <c r="C426" s="2" t="s">
        <v>67</v>
      </c>
    </row>
    <row r="427" ht="12">
      <c r="C427" s="2" t="s">
        <v>233</v>
      </c>
    </row>
    <row r="428" ht="12">
      <c r="C428" s="2" t="s">
        <v>1628</v>
      </c>
    </row>
    <row r="429" ht="12">
      <c r="C429" s="2" t="s">
        <v>1616</v>
      </c>
    </row>
    <row r="430" ht="12">
      <c r="C430" s="2" t="s">
        <v>234</v>
      </c>
    </row>
    <row r="431" spans="2:3" ht="12">
      <c r="B431" s="2">
        <v>20</v>
      </c>
      <c r="C431" s="2" t="s">
        <v>53</v>
      </c>
    </row>
    <row r="432" ht="12">
      <c r="C432" s="2" t="s">
        <v>1552</v>
      </c>
    </row>
    <row r="433" ht="12">
      <c r="C433" s="2" t="s">
        <v>1948</v>
      </c>
    </row>
    <row r="434" spans="2:3" ht="12">
      <c r="B434" s="2">
        <v>21</v>
      </c>
      <c r="C434" s="2" t="s">
        <v>65</v>
      </c>
    </row>
    <row r="435" spans="2:3" ht="12">
      <c r="B435" s="2">
        <v>22</v>
      </c>
      <c r="C435" s="2" t="s">
        <v>66</v>
      </c>
    </row>
    <row r="436" spans="2:3" ht="12">
      <c r="B436" s="2">
        <v>23</v>
      </c>
      <c r="C436" s="2" t="s">
        <v>68</v>
      </c>
    </row>
    <row r="437" spans="2:3" ht="12">
      <c r="B437" s="2">
        <v>24</v>
      </c>
      <c r="C437" s="2" t="s">
        <v>69</v>
      </c>
    </row>
    <row r="438" spans="2:3" ht="12">
      <c r="B438" s="2">
        <v>25</v>
      </c>
      <c r="C438" s="2" t="s">
        <v>70</v>
      </c>
    </row>
    <row r="439" spans="2:3" ht="12">
      <c r="B439" s="2">
        <v>26</v>
      </c>
      <c r="C439" s="2" t="s">
        <v>1949</v>
      </c>
    </row>
    <row r="440" spans="2:3" ht="12">
      <c r="B440" s="2">
        <v>27</v>
      </c>
      <c r="C440" s="2" t="s">
        <v>1950</v>
      </c>
    </row>
    <row r="441" spans="2:3" ht="12">
      <c r="B441" s="2">
        <v>28</v>
      </c>
      <c r="C441" s="2" t="s">
        <v>71</v>
      </c>
    </row>
    <row r="442" ht="12">
      <c r="C442" s="2" t="s">
        <v>1585</v>
      </c>
    </row>
    <row r="443" ht="12">
      <c r="C443" s="2" t="s">
        <v>1586</v>
      </c>
    </row>
    <row r="444" spans="2:3" ht="12">
      <c r="B444" s="2">
        <v>29</v>
      </c>
      <c r="C444" s="2" t="s">
        <v>54</v>
      </c>
    </row>
    <row r="445" spans="2:3" ht="12">
      <c r="B445" s="2">
        <v>30</v>
      </c>
      <c r="C445" s="2" t="s">
        <v>72</v>
      </c>
    </row>
    <row r="446" spans="2:3" ht="12">
      <c r="B446" s="2">
        <v>31</v>
      </c>
      <c r="C446" s="2" t="s">
        <v>73</v>
      </c>
    </row>
    <row r="447" spans="2:3" ht="12">
      <c r="B447" s="11">
        <v>32</v>
      </c>
      <c r="C447" s="11" t="s">
        <v>55</v>
      </c>
    </row>
    <row r="448" spans="2:3" ht="12">
      <c r="B448" s="2">
        <v>33</v>
      </c>
      <c r="C448" s="2" t="s">
        <v>1951</v>
      </c>
    </row>
    <row r="449" spans="2:3" ht="12">
      <c r="B449" s="2">
        <v>34</v>
      </c>
      <c r="C449" s="2" t="s">
        <v>1952</v>
      </c>
    </row>
    <row r="452" ht="12">
      <c r="B452" s="2" t="s">
        <v>208</v>
      </c>
    </row>
    <row r="453" spans="2:3" ht="12">
      <c r="B453" s="2">
        <v>1</v>
      </c>
      <c r="C453" s="2" t="s">
        <v>1956</v>
      </c>
    </row>
    <row r="454" spans="2:3" ht="12">
      <c r="B454" s="11">
        <v>2</v>
      </c>
      <c r="C454" s="11" t="s">
        <v>1953</v>
      </c>
    </row>
    <row r="455" spans="2:3" ht="12">
      <c r="B455" s="11">
        <v>3</v>
      </c>
      <c r="C455" s="11" t="s">
        <v>1954</v>
      </c>
    </row>
    <row r="456" spans="2:3" ht="12">
      <c r="B456" s="2">
        <v>4</v>
      </c>
      <c r="C456" s="2" t="s">
        <v>164</v>
      </c>
    </row>
    <row r="457" spans="2:3" ht="12">
      <c r="B457" s="2">
        <v>5</v>
      </c>
      <c r="C457" s="2" t="s">
        <v>165</v>
      </c>
    </row>
    <row r="458" spans="2:3" ht="12">
      <c r="B458" s="2">
        <v>6</v>
      </c>
      <c r="C458" s="2" t="s">
        <v>1955</v>
      </c>
    </row>
    <row r="459" spans="2:3" ht="12">
      <c r="B459" s="2">
        <v>7</v>
      </c>
      <c r="C459" s="2" t="s">
        <v>235</v>
      </c>
    </row>
    <row r="460" ht="12">
      <c r="C460" s="2" t="s">
        <v>236</v>
      </c>
    </row>
    <row r="461" ht="12">
      <c r="C461" s="2" t="s">
        <v>237</v>
      </c>
    </row>
    <row r="462" spans="2:3" ht="12">
      <c r="B462" s="2">
        <v>8</v>
      </c>
      <c r="C462" s="2" t="s">
        <v>238</v>
      </c>
    </row>
    <row r="463" ht="12">
      <c r="C463" s="2" t="s">
        <v>236</v>
      </c>
    </row>
    <row r="464" ht="12">
      <c r="C464" s="2" t="s">
        <v>210</v>
      </c>
    </row>
    <row r="465" spans="2:3" ht="12">
      <c r="B465" s="2">
        <v>9</v>
      </c>
      <c r="C465" s="2" t="s">
        <v>166</v>
      </c>
    </row>
    <row r="466" spans="2:3" ht="12">
      <c r="B466" s="2">
        <v>10</v>
      </c>
      <c r="C466" s="2" t="s">
        <v>167</v>
      </c>
    </row>
    <row r="467" spans="2:3" ht="12">
      <c r="B467" s="2">
        <v>11</v>
      </c>
      <c r="C467" s="2" t="s">
        <v>1587</v>
      </c>
    </row>
    <row r="468" spans="2:3" ht="12">
      <c r="B468" s="2">
        <v>12</v>
      </c>
      <c r="C468" s="2" t="s">
        <v>168</v>
      </c>
    </row>
    <row r="469" spans="2:3" ht="12">
      <c r="B469" s="2">
        <v>13</v>
      </c>
      <c r="C469" s="2" t="s">
        <v>1588</v>
      </c>
    </row>
    <row r="470" spans="2:3" ht="12">
      <c r="B470" s="2">
        <v>14</v>
      </c>
      <c r="C470" s="6" t="s">
        <v>1590</v>
      </c>
    </row>
    <row r="471" spans="2:3" ht="12">
      <c r="B471" s="2">
        <v>15</v>
      </c>
      <c r="C471" s="6" t="s">
        <v>169</v>
      </c>
    </row>
    <row r="472" spans="2:3" ht="12">
      <c r="B472" s="2">
        <v>16</v>
      </c>
      <c r="C472" s="6" t="s">
        <v>1610</v>
      </c>
    </row>
    <row r="473" spans="2:3" ht="12">
      <c r="B473" s="2">
        <v>17</v>
      </c>
      <c r="C473" s="2" t="s">
        <v>1589</v>
      </c>
    </row>
    <row r="474" spans="2:3" ht="12">
      <c r="B474" s="2">
        <v>18</v>
      </c>
      <c r="C474" s="6" t="s">
        <v>245</v>
      </c>
    </row>
    <row r="475" spans="2:3" ht="12">
      <c r="B475" s="2">
        <v>19</v>
      </c>
      <c r="C475" s="2" t="s">
        <v>211</v>
      </c>
    </row>
    <row r="476" spans="2:3" ht="12">
      <c r="B476" s="2">
        <v>20</v>
      </c>
      <c r="C476" s="2" t="s">
        <v>170</v>
      </c>
    </row>
    <row r="477" ht="12">
      <c r="C477" s="2" t="s">
        <v>1599</v>
      </c>
    </row>
    <row r="478" ht="12">
      <c r="C478" s="2" t="s">
        <v>1600</v>
      </c>
    </row>
    <row r="479" spans="2:3" ht="12">
      <c r="B479" s="2">
        <v>21</v>
      </c>
      <c r="C479" s="2" t="s">
        <v>171</v>
      </c>
    </row>
    <row r="480" ht="12">
      <c r="C480" s="2" t="s">
        <v>1601</v>
      </c>
    </row>
    <row r="481" ht="12">
      <c r="C481" s="2" t="s">
        <v>1602</v>
      </c>
    </row>
    <row r="482" spans="2:3" ht="12">
      <c r="B482" s="2">
        <v>22</v>
      </c>
      <c r="C482" s="2" t="s">
        <v>172</v>
      </c>
    </row>
    <row r="483" spans="2:3" ht="12">
      <c r="B483" s="2">
        <v>23</v>
      </c>
      <c r="C483" s="2" t="s">
        <v>685</v>
      </c>
    </row>
    <row r="484" spans="2:3" ht="12">
      <c r="B484" s="2">
        <v>24</v>
      </c>
      <c r="C484" s="2" t="s">
        <v>173</v>
      </c>
    </row>
    <row r="485" spans="2:3" ht="12">
      <c r="B485" s="2">
        <v>25</v>
      </c>
      <c r="C485" s="2" t="s">
        <v>686</v>
      </c>
    </row>
    <row r="486" spans="2:3" ht="12">
      <c r="B486" s="2">
        <v>26</v>
      </c>
      <c r="C486" s="2" t="s">
        <v>687</v>
      </c>
    </row>
    <row r="487" spans="2:3" ht="12">
      <c r="B487" s="2">
        <v>27</v>
      </c>
      <c r="C487" s="2" t="s">
        <v>174</v>
      </c>
    </row>
    <row r="488" spans="2:3" ht="12">
      <c r="B488" s="2">
        <v>28</v>
      </c>
      <c r="C488" s="2" t="s">
        <v>175</v>
      </c>
    </row>
    <row r="489" spans="2:3" ht="12">
      <c r="B489" s="2">
        <v>29</v>
      </c>
      <c r="C489" s="2" t="s">
        <v>176</v>
      </c>
    </row>
    <row r="490" ht="12">
      <c r="C490" s="2" t="s">
        <v>1603</v>
      </c>
    </row>
    <row r="491" ht="12">
      <c r="C491" s="2" t="s">
        <v>1604</v>
      </c>
    </row>
    <row r="493" ht="12">
      <c r="B493" s="2" t="s">
        <v>1537</v>
      </c>
    </row>
    <row r="494" spans="2:3" ht="12">
      <c r="B494" s="2">
        <v>1</v>
      </c>
      <c r="C494" s="2" t="s">
        <v>688</v>
      </c>
    </row>
    <row r="495" spans="2:3" ht="12">
      <c r="B495" s="11">
        <v>2</v>
      </c>
      <c r="C495" s="11" t="s">
        <v>689</v>
      </c>
    </row>
    <row r="496" spans="2:3" ht="12">
      <c r="B496" s="11"/>
      <c r="C496" s="11" t="s">
        <v>181</v>
      </c>
    </row>
    <row r="497" ht="12">
      <c r="C497" s="2" t="s">
        <v>182</v>
      </c>
    </row>
    <row r="498" ht="12">
      <c r="C498" s="2" t="s">
        <v>177</v>
      </c>
    </row>
    <row r="499" ht="12">
      <c r="C499" s="2" t="s">
        <v>178</v>
      </c>
    </row>
    <row r="500" ht="12">
      <c r="C500" s="2" t="s">
        <v>179</v>
      </c>
    </row>
    <row r="501" ht="12">
      <c r="C501" s="2" t="s">
        <v>183</v>
      </c>
    </row>
    <row r="502" spans="2:3" ht="12">
      <c r="B502" s="2">
        <v>3</v>
      </c>
      <c r="C502" s="2" t="s">
        <v>180</v>
      </c>
    </row>
    <row r="504" ht="12">
      <c r="B504" s="2" t="s">
        <v>1605</v>
      </c>
    </row>
    <row r="505" spans="2:3" ht="12">
      <c r="B505" s="2">
        <v>1</v>
      </c>
      <c r="C505" s="2" t="s">
        <v>189</v>
      </c>
    </row>
    <row r="506" spans="2:3" ht="12">
      <c r="B506" s="11">
        <v>2</v>
      </c>
      <c r="C506" s="11" t="s">
        <v>1606</v>
      </c>
    </row>
    <row r="507" ht="12">
      <c r="C507" s="2" t="s">
        <v>186</v>
      </c>
    </row>
    <row r="508" spans="2:3" ht="12">
      <c r="B508" s="11"/>
      <c r="C508" s="11" t="s">
        <v>184</v>
      </c>
    </row>
    <row r="509" ht="12">
      <c r="C509" s="2" t="s">
        <v>190</v>
      </c>
    </row>
    <row r="510" ht="12">
      <c r="C510" s="2" t="s">
        <v>191</v>
      </c>
    </row>
    <row r="511" spans="2:3" ht="12">
      <c r="B511" s="2">
        <v>3</v>
      </c>
      <c r="C511" s="2" t="s">
        <v>187</v>
      </c>
    </row>
    <row r="512" spans="2:3" ht="12">
      <c r="B512" s="2">
        <v>4</v>
      </c>
      <c r="C512" s="2" t="s">
        <v>188</v>
      </c>
    </row>
    <row r="513" spans="2:3" ht="12">
      <c r="B513" s="11">
        <v>5</v>
      </c>
      <c r="C513" s="11" t="s">
        <v>185</v>
      </c>
    </row>
    <row r="514" ht="12">
      <c r="C514" s="2" t="s">
        <v>1613</v>
      </c>
    </row>
    <row r="515" spans="2:3" ht="12">
      <c r="B515" s="11"/>
      <c r="C515" s="11" t="s">
        <v>1614</v>
      </c>
    </row>
    <row r="516" ht="12">
      <c r="C516" s="2" t="s">
        <v>1615</v>
      </c>
    </row>
    <row r="517" ht="12">
      <c r="C517" s="2" t="s">
        <v>192</v>
      </c>
    </row>
    <row r="518" ht="12">
      <c r="C518" s="2" t="s">
        <v>212</v>
      </c>
    </row>
    <row r="519" ht="12">
      <c r="C519" s="2" t="s">
        <v>1591</v>
      </c>
    </row>
    <row r="520" ht="12">
      <c r="C520" s="2" t="s">
        <v>690</v>
      </c>
    </row>
    <row r="521" ht="12">
      <c r="C521" s="2" t="s">
        <v>1617</v>
      </c>
    </row>
    <row r="523" ht="12">
      <c r="B523" s="2" t="s">
        <v>1611</v>
      </c>
    </row>
    <row r="524" ht="12">
      <c r="C524" s="2" t="s">
        <v>1612</v>
      </c>
    </row>
  </sheetData>
  <printOptions/>
  <pageMargins left="0.75" right="0.75" top="1" bottom="1" header="0.512" footer="0.512"/>
  <pageSetup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B2:R74"/>
  <sheetViews>
    <sheetView workbookViewId="0" topLeftCell="A1">
      <selection activeCell="A1" sqref="A1"/>
    </sheetView>
  </sheetViews>
  <sheetFormatPr defaultColWidth="9.00390625" defaultRowHeight="13.5"/>
  <cols>
    <col min="1" max="1" width="2.625" style="142" customWidth="1"/>
    <col min="2" max="2" width="3.125" style="142" customWidth="1"/>
    <col min="3" max="3" width="10.25390625" style="142" customWidth="1"/>
    <col min="4" max="5" width="9.875" style="142" customWidth="1"/>
    <col min="6" max="7" width="9.125" style="144" customWidth="1"/>
    <col min="8" max="10" width="9.00390625" style="142" customWidth="1"/>
    <col min="11" max="11" width="9.125" style="142" customWidth="1"/>
    <col min="12" max="12" width="9.00390625" style="144" customWidth="1"/>
    <col min="13" max="16384" width="9.00390625" style="142" customWidth="1"/>
  </cols>
  <sheetData>
    <row r="2" ht="14.25">
      <c r="B2" s="143" t="s">
        <v>878</v>
      </c>
    </row>
    <row r="3" spans="3:18" ht="14.25" thickBot="1">
      <c r="C3" s="145"/>
      <c r="D3" s="145"/>
      <c r="E3" s="145"/>
      <c r="F3" s="146"/>
      <c r="I3" s="147"/>
      <c r="R3" s="148" t="s">
        <v>865</v>
      </c>
    </row>
    <row r="4" spans="2:18" ht="15" customHeight="1" thickTop="1">
      <c r="B4" s="1423" t="s">
        <v>829</v>
      </c>
      <c r="C4" s="1424"/>
      <c r="D4" s="1439" t="s">
        <v>830</v>
      </c>
      <c r="E4" s="1445">
        <v>2</v>
      </c>
      <c r="F4" s="1446"/>
      <c r="G4" s="1433">
        <v>3</v>
      </c>
      <c r="H4" s="1434"/>
      <c r="I4" s="1433">
        <v>4</v>
      </c>
      <c r="J4" s="1434"/>
      <c r="K4" s="1433">
        <v>5</v>
      </c>
      <c r="L4" s="1434"/>
      <c r="M4" s="1431" t="s">
        <v>866</v>
      </c>
      <c r="N4" s="1431"/>
      <c r="O4" s="1431"/>
      <c r="P4" s="1431"/>
      <c r="Q4" s="1431"/>
      <c r="R4" s="1431"/>
    </row>
    <row r="5" spans="2:18" ht="15" customHeight="1">
      <c r="B5" s="1425"/>
      <c r="C5" s="1426"/>
      <c r="D5" s="1440"/>
      <c r="E5" s="1437"/>
      <c r="F5" s="1438"/>
      <c r="G5" s="1435"/>
      <c r="H5" s="1436"/>
      <c r="I5" s="1435"/>
      <c r="J5" s="1436"/>
      <c r="K5" s="1435"/>
      <c r="L5" s="1436"/>
      <c r="M5" s="1432" t="s">
        <v>867</v>
      </c>
      <c r="N5" s="1432"/>
      <c r="O5" s="1432" t="s">
        <v>868</v>
      </c>
      <c r="P5" s="1432"/>
      <c r="Q5" s="1432" t="s">
        <v>869</v>
      </c>
      <c r="R5" s="1432"/>
    </row>
    <row r="6" spans="2:18" ht="15" customHeight="1">
      <c r="B6" s="1427"/>
      <c r="C6" s="1428"/>
      <c r="D6" s="149" t="s">
        <v>870</v>
      </c>
      <c r="E6" s="150" t="s">
        <v>870</v>
      </c>
      <c r="F6" s="149" t="s">
        <v>871</v>
      </c>
      <c r="G6" s="150" t="s">
        <v>870</v>
      </c>
      <c r="H6" s="149" t="s">
        <v>871</v>
      </c>
      <c r="I6" s="149" t="s">
        <v>870</v>
      </c>
      <c r="J6" s="149" t="s">
        <v>871</v>
      </c>
      <c r="K6" s="150" t="s">
        <v>870</v>
      </c>
      <c r="L6" s="150" t="s">
        <v>871</v>
      </c>
      <c r="M6" s="151" t="s">
        <v>872</v>
      </c>
      <c r="N6" s="151" t="s">
        <v>873</v>
      </c>
      <c r="O6" s="151" t="s">
        <v>872</v>
      </c>
      <c r="P6" s="151" t="s">
        <v>873</v>
      </c>
      <c r="Q6" s="151" t="s">
        <v>874</v>
      </c>
      <c r="R6" s="151" t="s">
        <v>875</v>
      </c>
    </row>
    <row r="7" spans="2:18" s="152" customFormat="1" ht="15" customHeight="1">
      <c r="B7" s="1441" t="s">
        <v>859</v>
      </c>
      <c r="C7" s="1442"/>
      <c r="D7" s="153">
        <f aca="true" t="shared" si="0" ref="D7:R7">D9+D10</f>
        <v>339266</v>
      </c>
      <c r="E7" s="93">
        <f t="shared" si="0"/>
        <v>341638</v>
      </c>
      <c r="F7" s="93">
        <f t="shared" si="0"/>
        <v>2372</v>
      </c>
      <c r="G7" s="93">
        <f t="shared" si="0"/>
        <v>344285</v>
      </c>
      <c r="H7" s="93">
        <f t="shared" si="0"/>
        <v>2647</v>
      </c>
      <c r="I7" s="93">
        <f t="shared" si="0"/>
        <v>347298</v>
      </c>
      <c r="J7" s="93">
        <f t="shared" si="0"/>
        <v>3013</v>
      </c>
      <c r="K7" s="93">
        <f t="shared" si="0"/>
        <v>350544</v>
      </c>
      <c r="L7" s="93">
        <f t="shared" si="0"/>
        <v>3246</v>
      </c>
      <c r="M7" s="93">
        <f t="shared" si="0"/>
        <v>7134</v>
      </c>
      <c r="N7" s="93">
        <f t="shared" si="0"/>
        <v>6899</v>
      </c>
      <c r="O7" s="93">
        <f t="shared" si="0"/>
        <v>5624</v>
      </c>
      <c r="P7" s="93">
        <f t="shared" si="0"/>
        <v>5802</v>
      </c>
      <c r="Q7" s="93">
        <f t="shared" si="0"/>
        <v>3207</v>
      </c>
      <c r="R7" s="154">
        <f t="shared" si="0"/>
        <v>2568</v>
      </c>
    </row>
    <row r="8" spans="2:18" s="152" customFormat="1" ht="6" customHeight="1">
      <c r="B8" s="155"/>
      <c r="C8" s="156"/>
      <c r="D8" s="157"/>
      <c r="E8" s="158"/>
      <c r="F8" s="106"/>
      <c r="G8" s="106"/>
      <c r="H8" s="106"/>
      <c r="I8" s="106"/>
      <c r="J8" s="106"/>
      <c r="K8" s="106"/>
      <c r="L8" s="106"/>
      <c r="M8" s="106"/>
      <c r="N8" s="106"/>
      <c r="O8" s="106"/>
      <c r="P8" s="106"/>
      <c r="Q8" s="106"/>
      <c r="R8" s="98"/>
    </row>
    <row r="9" spans="2:18" s="152" customFormat="1" ht="15" customHeight="1">
      <c r="B9" s="1443" t="s">
        <v>860</v>
      </c>
      <c r="C9" s="1444"/>
      <c r="D9" s="159">
        <f aca="true" t="shared" si="1" ref="D9:R9">SUM(D17:D31)</f>
        <v>253390</v>
      </c>
      <c r="E9" s="106">
        <f t="shared" si="1"/>
        <v>255800</v>
      </c>
      <c r="F9" s="106">
        <f t="shared" si="1"/>
        <v>2410</v>
      </c>
      <c r="G9" s="106">
        <f t="shared" si="1"/>
        <v>258327</v>
      </c>
      <c r="H9" s="106">
        <f t="shared" si="1"/>
        <v>2527</v>
      </c>
      <c r="I9" s="106">
        <f t="shared" si="1"/>
        <v>261157</v>
      </c>
      <c r="J9" s="106">
        <f t="shared" si="1"/>
        <v>2830</v>
      </c>
      <c r="K9" s="106">
        <f t="shared" si="1"/>
        <v>264299</v>
      </c>
      <c r="L9" s="106">
        <f t="shared" si="1"/>
        <v>3142</v>
      </c>
      <c r="M9" s="106">
        <f t="shared" si="1"/>
        <v>6192</v>
      </c>
      <c r="N9" s="106">
        <f t="shared" si="1"/>
        <v>6492</v>
      </c>
      <c r="O9" s="106">
        <f t="shared" si="1"/>
        <v>4808</v>
      </c>
      <c r="P9" s="106">
        <f t="shared" si="1"/>
        <v>5446</v>
      </c>
      <c r="Q9" s="106">
        <f t="shared" si="1"/>
        <v>2748</v>
      </c>
      <c r="R9" s="98">
        <f t="shared" si="1"/>
        <v>2036</v>
      </c>
    </row>
    <row r="10" spans="2:18" s="152" customFormat="1" ht="15" customHeight="1">
      <c r="B10" s="1443" t="s">
        <v>876</v>
      </c>
      <c r="C10" s="1444"/>
      <c r="D10" s="159">
        <f aca="true" t="shared" si="2" ref="D10:M10">SUM(D33:D66)</f>
        <v>85876</v>
      </c>
      <c r="E10" s="106">
        <f t="shared" si="2"/>
        <v>85838</v>
      </c>
      <c r="F10" s="160">
        <f t="shared" si="2"/>
        <v>-38</v>
      </c>
      <c r="G10" s="106">
        <f t="shared" si="2"/>
        <v>85958</v>
      </c>
      <c r="H10" s="106">
        <f t="shared" si="2"/>
        <v>120</v>
      </c>
      <c r="I10" s="106">
        <f t="shared" si="2"/>
        <v>86141</v>
      </c>
      <c r="J10" s="106">
        <f t="shared" si="2"/>
        <v>183</v>
      </c>
      <c r="K10" s="106">
        <f t="shared" si="2"/>
        <v>86245</v>
      </c>
      <c r="L10" s="106">
        <f t="shared" si="2"/>
        <v>104</v>
      </c>
      <c r="M10" s="106">
        <f t="shared" si="2"/>
        <v>942</v>
      </c>
      <c r="N10" s="106">
        <v>407</v>
      </c>
      <c r="O10" s="106">
        <f>SUM(O33:O66)</f>
        <v>816</v>
      </c>
      <c r="P10" s="106">
        <f>SUM(P33:P66)</f>
        <v>356</v>
      </c>
      <c r="Q10" s="106">
        <f>SUM(Q33:Q66)</f>
        <v>459</v>
      </c>
      <c r="R10" s="98">
        <f>SUM(R33:R66)</f>
        <v>532</v>
      </c>
    </row>
    <row r="11" spans="2:18" s="152" customFormat="1" ht="7.5" customHeight="1">
      <c r="B11" s="161"/>
      <c r="C11" s="102"/>
      <c r="D11" s="92"/>
      <c r="E11" s="94"/>
      <c r="F11" s="106"/>
      <c r="G11" s="106"/>
      <c r="H11" s="106"/>
      <c r="I11" s="106"/>
      <c r="J11" s="106"/>
      <c r="K11" s="106"/>
      <c r="L11" s="106"/>
      <c r="M11" s="106"/>
      <c r="N11" s="106"/>
      <c r="O11" s="106"/>
      <c r="P11" s="106"/>
      <c r="Q11" s="106"/>
      <c r="R11" s="98"/>
    </row>
    <row r="12" spans="2:18" s="152" customFormat="1" ht="13.5" customHeight="1">
      <c r="B12" s="1451" t="s">
        <v>861</v>
      </c>
      <c r="C12" s="1452"/>
      <c r="D12" s="92">
        <v>156881</v>
      </c>
      <c r="E12" s="94">
        <v>158178</v>
      </c>
      <c r="F12" s="106">
        <f aca="true" t="shared" si="3" ref="F12:R12">+F17+F23+F24+F25+F28+F29+F30+F33+F34+F35+F36+F37+F38+F39</f>
        <v>1297</v>
      </c>
      <c r="G12" s="106">
        <f t="shared" si="3"/>
        <v>159762</v>
      </c>
      <c r="H12" s="106">
        <f t="shared" si="3"/>
        <v>1584</v>
      </c>
      <c r="I12" s="106">
        <f t="shared" si="3"/>
        <v>161704</v>
      </c>
      <c r="J12" s="106">
        <f t="shared" si="3"/>
        <v>1942</v>
      </c>
      <c r="K12" s="106">
        <f t="shared" si="3"/>
        <v>163730</v>
      </c>
      <c r="L12" s="106">
        <f t="shared" si="3"/>
        <v>2026</v>
      </c>
      <c r="M12" s="106">
        <f t="shared" si="3"/>
        <v>3590</v>
      </c>
      <c r="N12" s="106">
        <f t="shared" si="3"/>
        <v>4222</v>
      </c>
      <c r="O12" s="106">
        <f t="shared" si="3"/>
        <v>3009</v>
      </c>
      <c r="P12" s="106">
        <f t="shared" si="3"/>
        <v>3177</v>
      </c>
      <c r="Q12" s="106">
        <f t="shared" si="3"/>
        <v>1811</v>
      </c>
      <c r="R12" s="98">
        <f t="shared" si="3"/>
        <v>1411</v>
      </c>
    </row>
    <row r="13" spans="2:18" s="152" customFormat="1" ht="13.5" customHeight="1">
      <c r="B13" s="1451" t="s">
        <v>862</v>
      </c>
      <c r="C13" s="1452"/>
      <c r="D13" s="92">
        <v>25649</v>
      </c>
      <c r="E13" s="94">
        <v>25762</v>
      </c>
      <c r="F13" s="106">
        <f aca="true" t="shared" si="4" ref="F13:R13">+F22+F41+F42+F43+F44+F45+F46+F47</f>
        <v>113</v>
      </c>
      <c r="G13" s="106">
        <f t="shared" si="4"/>
        <v>25802</v>
      </c>
      <c r="H13" s="106">
        <f t="shared" si="4"/>
        <v>40</v>
      </c>
      <c r="I13" s="106">
        <f t="shared" si="4"/>
        <v>25928</v>
      </c>
      <c r="J13" s="106">
        <f t="shared" si="4"/>
        <v>126</v>
      </c>
      <c r="K13" s="106">
        <f t="shared" si="4"/>
        <v>25979</v>
      </c>
      <c r="L13" s="106">
        <f t="shared" si="4"/>
        <v>51</v>
      </c>
      <c r="M13" s="106">
        <f t="shared" si="4"/>
        <v>467</v>
      </c>
      <c r="N13" s="106">
        <f t="shared" si="4"/>
        <v>242</v>
      </c>
      <c r="O13" s="106">
        <f t="shared" si="4"/>
        <v>446</v>
      </c>
      <c r="P13" s="106">
        <f t="shared" si="4"/>
        <v>220</v>
      </c>
      <c r="Q13" s="106">
        <f t="shared" si="4"/>
        <v>192</v>
      </c>
      <c r="R13" s="98">
        <f t="shared" si="4"/>
        <v>184</v>
      </c>
    </row>
    <row r="14" spans="2:18" s="152" customFormat="1" ht="13.5" customHeight="1">
      <c r="B14" s="1451" t="s">
        <v>863</v>
      </c>
      <c r="C14" s="1452"/>
      <c r="D14" s="92">
        <v>68220</v>
      </c>
      <c r="E14" s="94">
        <v>68486</v>
      </c>
      <c r="F14" s="106">
        <f aca="true" t="shared" si="5" ref="F14:M14">+F18+F27+F31+F49+F50+F51+F52+F53</f>
        <v>266</v>
      </c>
      <c r="G14" s="106">
        <f t="shared" si="5"/>
        <v>68982</v>
      </c>
      <c r="H14" s="106">
        <f t="shared" si="5"/>
        <v>496</v>
      </c>
      <c r="I14" s="106">
        <f t="shared" si="5"/>
        <v>69272</v>
      </c>
      <c r="J14" s="106">
        <f t="shared" si="5"/>
        <v>290</v>
      </c>
      <c r="K14" s="106">
        <f t="shared" si="5"/>
        <v>69724</v>
      </c>
      <c r="L14" s="106">
        <f t="shared" si="5"/>
        <v>452</v>
      </c>
      <c r="M14" s="106">
        <f t="shared" si="5"/>
        <v>1382</v>
      </c>
      <c r="N14" s="106">
        <v>1126</v>
      </c>
      <c r="O14" s="106">
        <f>+O18+O27+O31+O49+O50+O51+O52+O53</f>
        <v>990</v>
      </c>
      <c r="P14" s="106">
        <f>+P18+P27+P31+P49+P50+P51+P52+P53</f>
        <v>1159</v>
      </c>
      <c r="Q14" s="106">
        <f>+Q18+Q27+Q31+Q49+Q50+Q51+Q52+Q53</f>
        <v>416</v>
      </c>
      <c r="R14" s="98">
        <f>+R18+R27+R31+R49+R50+R51+R52+R53</f>
        <v>323</v>
      </c>
    </row>
    <row r="15" spans="2:18" s="152" customFormat="1" ht="13.5" customHeight="1">
      <c r="B15" s="1451" t="s">
        <v>864</v>
      </c>
      <c r="C15" s="1453"/>
      <c r="D15" s="92">
        <v>88516</v>
      </c>
      <c r="E15" s="94">
        <v>89212</v>
      </c>
      <c r="F15" s="106">
        <f aca="true" t="shared" si="6" ref="F15:R15">+F19+F20+F55+F56+F57+F58+F59+F60+F61+F62+F63+F64+F65+F66</f>
        <v>696</v>
      </c>
      <c r="G15" s="106">
        <f t="shared" si="6"/>
        <v>89739</v>
      </c>
      <c r="H15" s="106">
        <f t="shared" si="6"/>
        <v>527</v>
      </c>
      <c r="I15" s="106">
        <f t="shared" si="6"/>
        <v>90394</v>
      </c>
      <c r="J15" s="106">
        <f t="shared" si="6"/>
        <v>655</v>
      </c>
      <c r="K15" s="106">
        <f t="shared" si="6"/>
        <v>91111</v>
      </c>
      <c r="L15" s="106">
        <f t="shared" si="6"/>
        <v>717</v>
      </c>
      <c r="M15" s="106">
        <f t="shared" si="6"/>
        <v>1695</v>
      </c>
      <c r="N15" s="106">
        <f t="shared" si="6"/>
        <v>1309</v>
      </c>
      <c r="O15" s="106">
        <f t="shared" si="6"/>
        <v>1179</v>
      </c>
      <c r="P15" s="106">
        <f t="shared" si="6"/>
        <v>1246</v>
      </c>
      <c r="Q15" s="106">
        <f t="shared" si="6"/>
        <v>788</v>
      </c>
      <c r="R15" s="98">
        <f t="shared" si="6"/>
        <v>650</v>
      </c>
    </row>
    <row r="16" spans="2:18" ht="6" customHeight="1">
      <c r="B16" s="162"/>
      <c r="C16" s="163"/>
      <c r="D16" s="112"/>
      <c r="E16" s="113"/>
      <c r="F16" s="164"/>
      <c r="G16" s="165"/>
      <c r="H16" s="164"/>
      <c r="I16" s="165"/>
      <c r="J16" s="166"/>
      <c r="K16" s="167"/>
      <c r="L16" s="166"/>
      <c r="M16" s="145"/>
      <c r="N16" s="145"/>
      <c r="O16" s="145"/>
      <c r="P16" s="145"/>
      <c r="Q16" s="145"/>
      <c r="R16" s="168"/>
    </row>
    <row r="17" spans="2:18" ht="13.5" customHeight="1">
      <c r="B17" s="162"/>
      <c r="C17" s="169" t="s">
        <v>773</v>
      </c>
      <c r="D17" s="112">
        <v>76985</v>
      </c>
      <c r="E17" s="113">
        <v>77829</v>
      </c>
      <c r="F17" s="170">
        <f>+E17-D17</f>
        <v>844</v>
      </c>
      <c r="G17" s="85">
        <v>78730</v>
      </c>
      <c r="H17" s="170">
        <v>901</v>
      </c>
      <c r="I17" s="85">
        <v>79964</v>
      </c>
      <c r="J17" s="171">
        <v>1234</v>
      </c>
      <c r="K17" s="172">
        <v>81281</v>
      </c>
      <c r="L17" s="173">
        <v>1317</v>
      </c>
      <c r="M17" s="170">
        <v>1916</v>
      </c>
      <c r="N17" s="170">
        <v>3237</v>
      </c>
      <c r="O17" s="170">
        <v>1774</v>
      </c>
      <c r="P17" s="170">
        <v>2373</v>
      </c>
      <c r="Q17" s="170">
        <v>1142</v>
      </c>
      <c r="R17" s="174">
        <v>831</v>
      </c>
    </row>
    <row r="18" spans="2:18" ht="13.5" customHeight="1">
      <c r="B18" s="162"/>
      <c r="C18" s="169" t="s">
        <v>774</v>
      </c>
      <c r="D18" s="112">
        <v>28490</v>
      </c>
      <c r="E18" s="113">
        <v>28713</v>
      </c>
      <c r="F18" s="170">
        <f>+E18-D18</f>
        <v>223</v>
      </c>
      <c r="G18" s="85">
        <v>29014</v>
      </c>
      <c r="H18" s="170">
        <v>301</v>
      </c>
      <c r="I18" s="85">
        <v>29273</v>
      </c>
      <c r="J18" s="171">
        <v>259</v>
      </c>
      <c r="K18" s="172">
        <v>29534</v>
      </c>
      <c r="L18" s="173">
        <v>261</v>
      </c>
      <c r="M18" s="170">
        <v>780</v>
      </c>
      <c r="N18" s="170">
        <v>787</v>
      </c>
      <c r="O18" s="170">
        <v>490</v>
      </c>
      <c r="P18" s="170">
        <v>861</v>
      </c>
      <c r="Q18" s="170">
        <v>140</v>
      </c>
      <c r="R18" s="174">
        <v>95</v>
      </c>
    </row>
    <row r="19" spans="2:18" ht="13.5" customHeight="1">
      <c r="B19" s="162"/>
      <c r="C19" s="169" t="s">
        <v>775</v>
      </c>
      <c r="D19" s="112">
        <v>28831</v>
      </c>
      <c r="E19" s="113">
        <v>29271</v>
      </c>
      <c r="F19" s="170">
        <f>+E19-D19</f>
        <v>440</v>
      </c>
      <c r="G19" s="85">
        <v>29505</v>
      </c>
      <c r="H19" s="170">
        <v>234</v>
      </c>
      <c r="I19" s="85">
        <v>29798</v>
      </c>
      <c r="J19" s="171">
        <v>293</v>
      </c>
      <c r="K19" s="172">
        <v>30148</v>
      </c>
      <c r="L19" s="173">
        <v>350</v>
      </c>
      <c r="M19" s="170">
        <v>774</v>
      </c>
      <c r="N19" s="170">
        <v>481</v>
      </c>
      <c r="O19" s="170">
        <v>500</v>
      </c>
      <c r="P19" s="170">
        <v>488</v>
      </c>
      <c r="Q19" s="170">
        <v>221</v>
      </c>
      <c r="R19" s="174">
        <v>138</v>
      </c>
    </row>
    <row r="20" spans="2:18" ht="13.5" customHeight="1">
      <c r="B20" s="162"/>
      <c r="C20" s="169" t="s">
        <v>776</v>
      </c>
      <c r="D20" s="112">
        <v>29820</v>
      </c>
      <c r="E20" s="113">
        <v>30094</v>
      </c>
      <c r="F20" s="170">
        <f>+E20-D20</f>
        <v>274</v>
      </c>
      <c r="G20" s="85">
        <v>30361</v>
      </c>
      <c r="H20" s="170">
        <v>267</v>
      </c>
      <c r="I20" s="85">
        <v>30683</v>
      </c>
      <c r="J20" s="171">
        <v>322</v>
      </c>
      <c r="K20" s="172">
        <v>31022</v>
      </c>
      <c r="L20" s="173">
        <v>339</v>
      </c>
      <c r="M20" s="170">
        <v>568</v>
      </c>
      <c r="N20" s="170">
        <v>702</v>
      </c>
      <c r="O20" s="170">
        <v>403</v>
      </c>
      <c r="P20" s="170">
        <v>629</v>
      </c>
      <c r="Q20" s="170">
        <v>435</v>
      </c>
      <c r="R20" s="174">
        <v>334</v>
      </c>
    </row>
    <row r="21" spans="2:18" ht="6" customHeight="1">
      <c r="B21" s="162"/>
      <c r="C21" s="169"/>
      <c r="D21" s="112"/>
      <c r="E21" s="113"/>
      <c r="F21" s="170"/>
      <c r="G21" s="85"/>
      <c r="H21" s="170"/>
      <c r="I21" s="85"/>
      <c r="J21" s="171"/>
      <c r="K21" s="172"/>
      <c r="L21" s="173"/>
      <c r="M21" s="170"/>
      <c r="N21" s="170"/>
      <c r="O21" s="170"/>
      <c r="P21" s="170"/>
      <c r="Q21" s="170"/>
      <c r="R21" s="174"/>
    </row>
    <row r="22" spans="2:18" ht="13.5" customHeight="1">
      <c r="B22" s="162"/>
      <c r="C22" s="169" t="s">
        <v>777</v>
      </c>
      <c r="D22" s="112">
        <v>12070</v>
      </c>
      <c r="E22" s="113">
        <v>12177</v>
      </c>
      <c r="F22" s="170">
        <f>+E22-D22</f>
        <v>107</v>
      </c>
      <c r="G22" s="85">
        <v>12246</v>
      </c>
      <c r="H22" s="170">
        <v>69</v>
      </c>
      <c r="I22" s="85">
        <v>12329</v>
      </c>
      <c r="J22" s="171">
        <v>83</v>
      </c>
      <c r="K22" s="172">
        <v>12400</v>
      </c>
      <c r="L22" s="173">
        <v>71</v>
      </c>
      <c r="M22" s="170">
        <v>352</v>
      </c>
      <c r="N22" s="170">
        <v>182</v>
      </c>
      <c r="O22" s="170">
        <v>307</v>
      </c>
      <c r="P22" s="170">
        <v>179</v>
      </c>
      <c r="Q22" s="170">
        <v>132</v>
      </c>
      <c r="R22" s="174">
        <v>109</v>
      </c>
    </row>
    <row r="23" spans="2:18" ht="13.5" customHeight="1">
      <c r="B23" s="162"/>
      <c r="C23" s="169" t="s">
        <v>778</v>
      </c>
      <c r="D23" s="112">
        <v>10218</v>
      </c>
      <c r="E23" s="113">
        <v>10287</v>
      </c>
      <c r="F23" s="170">
        <f>+E23-D23</f>
        <v>69</v>
      </c>
      <c r="G23" s="85">
        <v>10372</v>
      </c>
      <c r="H23" s="170">
        <v>85</v>
      </c>
      <c r="I23" s="85">
        <v>10471</v>
      </c>
      <c r="J23" s="171">
        <v>99</v>
      </c>
      <c r="K23" s="172">
        <v>10563</v>
      </c>
      <c r="L23" s="173">
        <v>92</v>
      </c>
      <c r="M23" s="170">
        <v>168</v>
      </c>
      <c r="N23" s="170">
        <v>92</v>
      </c>
      <c r="O23" s="170">
        <v>123</v>
      </c>
      <c r="P23" s="170">
        <v>68</v>
      </c>
      <c r="Q23" s="170">
        <v>82</v>
      </c>
      <c r="R23" s="174">
        <v>59</v>
      </c>
    </row>
    <row r="24" spans="2:18" ht="13.5" customHeight="1">
      <c r="B24" s="162"/>
      <c r="C24" s="169" t="s">
        <v>779</v>
      </c>
      <c r="D24" s="112">
        <v>9992</v>
      </c>
      <c r="E24" s="113">
        <v>9946</v>
      </c>
      <c r="F24" s="170">
        <f>+E24-D24</f>
        <v>-46</v>
      </c>
      <c r="G24" s="85">
        <v>10009</v>
      </c>
      <c r="H24" s="170">
        <v>63</v>
      </c>
      <c r="I24" s="85">
        <v>10044</v>
      </c>
      <c r="J24" s="171">
        <v>35</v>
      </c>
      <c r="K24" s="172">
        <v>10125</v>
      </c>
      <c r="L24" s="173">
        <v>81</v>
      </c>
      <c r="M24" s="170">
        <v>199</v>
      </c>
      <c r="N24" s="170">
        <v>95</v>
      </c>
      <c r="O24" s="170">
        <v>161</v>
      </c>
      <c r="P24" s="170">
        <v>66</v>
      </c>
      <c r="Q24" s="170">
        <v>88</v>
      </c>
      <c r="R24" s="174">
        <v>74</v>
      </c>
    </row>
    <row r="25" spans="2:18" ht="13.5" customHeight="1">
      <c r="B25" s="162"/>
      <c r="C25" s="169" t="s">
        <v>780</v>
      </c>
      <c r="D25" s="112">
        <v>7514</v>
      </c>
      <c r="E25" s="113">
        <v>7497</v>
      </c>
      <c r="F25" s="170">
        <f>+E25-D25</f>
        <v>-17</v>
      </c>
      <c r="G25" s="85">
        <v>7534</v>
      </c>
      <c r="H25" s="170">
        <v>37</v>
      </c>
      <c r="I25" s="85">
        <v>7549</v>
      </c>
      <c r="J25" s="171">
        <v>15</v>
      </c>
      <c r="K25" s="172">
        <v>7559</v>
      </c>
      <c r="L25" s="173">
        <v>10</v>
      </c>
      <c r="M25" s="170">
        <v>80</v>
      </c>
      <c r="N25" s="170">
        <v>26</v>
      </c>
      <c r="O25" s="170">
        <v>68</v>
      </c>
      <c r="P25" s="170">
        <v>38</v>
      </c>
      <c r="Q25" s="170">
        <v>29</v>
      </c>
      <c r="R25" s="174">
        <v>19</v>
      </c>
    </row>
    <row r="26" spans="2:18" ht="6" customHeight="1">
      <c r="B26" s="162"/>
      <c r="C26" s="169"/>
      <c r="D26" s="112"/>
      <c r="E26" s="113"/>
      <c r="F26" s="170"/>
      <c r="G26" s="85"/>
      <c r="H26" s="170"/>
      <c r="I26" s="85"/>
      <c r="J26" s="171"/>
      <c r="K26" s="172"/>
      <c r="L26" s="173"/>
      <c r="M26" s="170"/>
      <c r="N26" s="170"/>
      <c r="O26" s="170"/>
      <c r="P26" s="170"/>
      <c r="Q26" s="170"/>
      <c r="R26" s="174"/>
    </row>
    <row r="27" spans="2:18" ht="13.5" customHeight="1">
      <c r="B27" s="162"/>
      <c r="C27" s="169" t="s">
        <v>781</v>
      </c>
      <c r="D27" s="112">
        <v>8756</v>
      </c>
      <c r="E27" s="113">
        <v>8785</v>
      </c>
      <c r="F27" s="170">
        <f>+E27-D27</f>
        <v>29</v>
      </c>
      <c r="G27" s="85">
        <v>8833</v>
      </c>
      <c r="H27" s="170">
        <v>48</v>
      </c>
      <c r="I27" s="85">
        <v>8860</v>
      </c>
      <c r="J27" s="171">
        <v>27</v>
      </c>
      <c r="K27" s="172">
        <v>8931</v>
      </c>
      <c r="L27" s="173">
        <v>71</v>
      </c>
      <c r="M27" s="170">
        <v>202</v>
      </c>
      <c r="N27" s="170">
        <v>81</v>
      </c>
      <c r="O27" s="170">
        <v>147</v>
      </c>
      <c r="P27" s="170">
        <v>69</v>
      </c>
      <c r="Q27" s="170">
        <v>98</v>
      </c>
      <c r="R27" s="174">
        <v>94</v>
      </c>
    </row>
    <row r="28" spans="2:18" ht="13.5" customHeight="1">
      <c r="B28" s="162"/>
      <c r="C28" s="169" t="s">
        <v>782</v>
      </c>
      <c r="D28" s="112">
        <v>15131</v>
      </c>
      <c r="E28" s="113">
        <v>15464</v>
      </c>
      <c r="F28" s="170">
        <f>+E28-D28</f>
        <v>333</v>
      </c>
      <c r="G28" s="85">
        <v>15879</v>
      </c>
      <c r="H28" s="170">
        <v>415</v>
      </c>
      <c r="I28" s="85">
        <v>16224</v>
      </c>
      <c r="J28" s="171">
        <v>345</v>
      </c>
      <c r="K28" s="172">
        <v>16554</v>
      </c>
      <c r="L28" s="173">
        <v>330</v>
      </c>
      <c r="M28" s="170">
        <v>571</v>
      </c>
      <c r="N28" s="170">
        <v>272</v>
      </c>
      <c r="O28" s="170">
        <v>354</v>
      </c>
      <c r="P28" s="170">
        <v>211</v>
      </c>
      <c r="Q28" s="170">
        <v>170</v>
      </c>
      <c r="R28" s="174">
        <v>118</v>
      </c>
    </row>
    <row r="29" spans="2:18" ht="13.5" customHeight="1">
      <c r="B29" s="162"/>
      <c r="C29" s="169" t="s">
        <v>783</v>
      </c>
      <c r="D29" s="112">
        <v>10363</v>
      </c>
      <c r="E29" s="113">
        <v>10552</v>
      </c>
      <c r="F29" s="170">
        <f>+E29-D29</f>
        <v>189</v>
      </c>
      <c r="G29" s="85">
        <v>10548</v>
      </c>
      <c r="H29" s="170">
        <v>-4</v>
      </c>
      <c r="I29" s="85">
        <v>10640</v>
      </c>
      <c r="J29" s="171">
        <v>92</v>
      </c>
      <c r="K29" s="172">
        <v>10794</v>
      </c>
      <c r="L29" s="173">
        <v>154</v>
      </c>
      <c r="M29" s="170">
        <v>335</v>
      </c>
      <c r="N29" s="170">
        <v>392</v>
      </c>
      <c r="O29" s="170">
        <v>279</v>
      </c>
      <c r="P29" s="170">
        <v>339</v>
      </c>
      <c r="Q29" s="170">
        <v>99</v>
      </c>
      <c r="R29" s="174">
        <v>54</v>
      </c>
    </row>
    <row r="30" spans="2:18" ht="13.5" customHeight="1">
      <c r="B30" s="162"/>
      <c r="C30" s="169" t="s">
        <v>784</v>
      </c>
      <c r="D30" s="112">
        <v>5628</v>
      </c>
      <c r="E30" s="113">
        <v>5579</v>
      </c>
      <c r="F30" s="170">
        <f>+E30-D30</f>
        <v>-49</v>
      </c>
      <c r="G30" s="85">
        <v>5594</v>
      </c>
      <c r="H30" s="170">
        <v>15</v>
      </c>
      <c r="I30" s="85">
        <v>5582</v>
      </c>
      <c r="J30" s="171">
        <v>-12</v>
      </c>
      <c r="K30" s="172">
        <v>5580</v>
      </c>
      <c r="L30" s="173">
        <v>-2</v>
      </c>
      <c r="M30" s="170">
        <v>58</v>
      </c>
      <c r="N30" s="170">
        <v>32</v>
      </c>
      <c r="O30" s="170">
        <v>60</v>
      </c>
      <c r="P30" s="170">
        <v>19</v>
      </c>
      <c r="Q30" s="170">
        <v>78</v>
      </c>
      <c r="R30" s="174">
        <v>91</v>
      </c>
    </row>
    <row r="31" spans="2:18" ht="13.5" customHeight="1">
      <c r="B31" s="162"/>
      <c r="C31" s="169" t="s">
        <v>785</v>
      </c>
      <c r="D31" s="112">
        <v>9592</v>
      </c>
      <c r="E31" s="113">
        <v>9606</v>
      </c>
      <c r="F31" s="170">
        <f>+E31-D31</f>
        <v>14</v>
      </c>
      <c r="G31" s="85">
        <v>9702</v>
      </c>
      <c r="H31" s="170">
        <v>96</v>
      </c>
      <c r="I31" s="85">
        <v>9740</v>
      </c>
      <c r="J31" s="171">
        <v>38</v>
      </c>
      <c r="K31" s="172">
        <v>9808</v>
      </c>
      <c r="L31" s="173">
        <v>68</v>
      </c>
      <c r="M31" s="170">
        <v>189</v>
      </c>
      <c r="N31" s="170">
        <v>113</v>
      </c>
      <c r="O31" s="170">
        <v>142</v>
      </c>
      <c r="P31" s="170">
        <v>106</v>
      </c>
      <c r="Q31" s="170">
        <v>34</v>
      </c>
      <c r="R31" s="174">
        <v>20</v>
      </c>
    </row>
    <row r="32" spans="2:18" ht="6" customHeight="1">
      <c r="B32" s="162"/>
      <c r="C32" s="169"/>
      <c r="D32" s="112"/>
      <c r="E32" s="113"/>
      <c r="F32" s="170"/>
      <c r="G32" s="85"/>
      <c r="H32" s="170"/>
      <c r="I32" s="85"/>
      <c r="J32" s="171"/>
      <c r="K32" s="172"/>
      <c r="L32" s="173"/>
      <c r="M32" s="170"/>
      <c r="N32" s="170"/>
      <c r="O32" s="170"/>
      <c r="P32" s="170"/>
      <c r="Q32" s="170"/>
      <c r="R32" s="174"/>
    </row>
    <row r="33" spans="2:18" ht="13.5" customHeight="1">
      <c r="B33" s="162"/>
      <c r="C33" s="169" t="s">
        <v>786</v>
      </c>
      <c r="D33" s="112">
        <v>3626</v>
      </c>
      <c r="E33" s="113">
        <v>3664</v>
      </c>
      <c r="F33" s="170">
        <f aca="true" t="shared" si="7" ref="F33:F39">+E33-D33</f>
        <v>38</v>
      </c>
      <c r="G33" s="85">
        <v>3731</v>
      </c>
      <c r="H33" s="170">
        <v>67</v>
      </c>
      <c r="I33" s="85">
        <v>3771</v>
      </c>
      <c r="J33" s="171">
        <v>40</v>
      </c>
      <c r="K33" s="172">
        <v>3800</v>
      </c>
      <c r="L33" s="173">
        <v>29</v>
      </c>
      <c r="M33" s="170">
        <v>58</v>
      </c>
      <c r="N33" s="170">
        <v>16</v>
      </c>
      <c r="O33" s="170">
        <v>25</v>
      </c>
      <c r="P33" s="170">
        <v>16</v>
      </c>
      <c r="Q33" s="170">
        <v>43</v>
      </c>
      <c r="R33" s="174">
        <v>47</v>
      </c>
    </row>
    <row r="34" spans="2:18" ht="13.5" customHeight="1">
      <c r="B34" s="162"/>
      <c r="C34" s="169" t="s">
        <v>787</v>
      </c>
      <c r="D34" s="112">
        <v>2732</v>
      </c>
      <c r="E34" s="113">
        <v>2749</v>
      </c>
      <c r="F34" s="170">
        <f t="shared" si="7"/>
        <v>17</v>
      </c>
      <c r="G34" s="85">
        <v>2771</v>
      </c>
      <c r="H34" s="170">
        <v>22</v>
      </c>
      <c r="I34" s="85">
        <v>2797</v>
      </c>
      <c r="J34" s="171">
        <v>26</v>
      </c>
      <c r="K34" s="172">
        <v>2820</v>
      </c>
      <c r="L34" s="173">
        <v>23</v>
      </c>
      <c r="M34" s="170">
        <v>35</v>
      </c>
      <c r="N34" s="170">
        <v>5</v>
      </c>
      <c r="O34" s="170">
        <v>18</v>
      </c>
      <c r="P34" s="170">
        <v>3</v>
      </c>
      <c r="Q34" s="170">
        <v>9</v>
      </c>
      <c r="R34" s="174">
        <v>5</v>
      </c>
    </row>
    <row r="35" spans="2:18" ht="13.5" customHeight="1">
      <c r="B35" s="162"/>
      <c r="C35" s="169" t="s">
        <v>788</v>
      </c>
      <c r="D35" s="112">
        <v>5048</v>
      </c>
      <c r="E35" s="113">
        <v>5077</v>
      </c>
      <c r="F35" s="170">
        <f t="shared" si="7"/>
        <v>29</v>
      </c>
      <c r="G35" s="85">
        <v>5101</v>
      </c>
      <c r="H35" s="170">
        <v>24</v>
      </c>
      <c r="I35" s="85">
        <v>5119</v>
      </c>
      <c r="J35" s="171">
        <v>18</v>
      </c>
      <c r="K35" s="172">
        <v>5140</v>
      </c>
      <c r="L35" s="173">
        <v>21</v>
      </c>
      <c r="M35" s="170">
        <v>55</v>
      </c>
      <c r="N35" s="170">
        <v>17</v>
      </c>
      <c r="O35" s="170">
        <v>38</v>
      </c>
      <c r="P35" s="170">
        <v>20</v>
      </c>
      <c r="Q35" s="170">
        <v>21</v>
      </c>
      <c r="R35" s="174">
        <v>14</v>
      </c>
    </row>
    <row r="36" spans="2:18" ht="13.5" customHeight="1">
      <c r="B36" s="162"/>
      <c r="C36" s="169" t="s">
        <v>789</v>
      </c>
      <c r="D36" s="112">
        <v>2185</v>
      </c>
      <c r="E36" s="113">
        <v>2086</v>
      </c>
      <c r="F36" s="170">
        <f t="shared" si="7"/>
        <v>-99</v>
      </c>
      <c r="G36" s="85">
        <v>2075</v>
      </c>
      <c r="H36" s="170">
        <v>-11</v>
      </c>
      <c r="I36" s="85">
        <v>2079</v>
      </c>
      <c r="J36" s="171">
        <v>4</v>
      </c>
      <c r="K36" s="172">
        <v>2060</v>
      </c>
      <c r="L36" s="173">
        <v>-19</v>
      </c>
      <c r="M36" s="170">
        <v>14</v>
      </c>
      <c r="N36" s="170">
        <v>9</v>
      </c>
      <c r="O36" s="170">
        <v>29</v>
      </c>
      <c r="P36" s="170">
        <v>6</v>
      </c>
      <c r="Q36" s="170">
        <v>5</v>
      </c>
      <c r="R36" s="174">
        <v>12</v>
      </c>
    </row>
    <row r="37" spans="2:18" ht="13.5" customHeight="1">
      <c r="B37" s="162"/>
      <c r="C37" s="169" t="s">
        <v>790</v>
      </c>
      <c r="D37" s="112">
        <v>2498</v>
      </c>
      <c r="E37" s="113">
        <v>2495</v>
      </c>
      <c r="F37" s="170">
        <f t="shared" si="7"/>
        <v>-3</v>
      </c>
      <c r="G37" s="85">
        <v>2475</v>
      </c>
      <c r="H37" s="170">
        <v>-20</v>
      </c>
      <c r="I37" s="85">
        <v>2451</v>
      </c>
      <c r="J37" s="171">
        <v>-24</v>
      </c>
      <c r="K37" s="172">
        <v>2437</v>
      </c>
      <c r="L37" s="173">
        <v>-14</v>
      </c>
      <c r="M37" s="170">
        <v>20</v>
      </c>
      <c r="N37" s="170">
        <v>8</v>
      </c>
      <c r="O37" s="170">
        <v>35</v>
      </c>
      <c r="P37" s="170">
        <v>2</v>
      </c>
      <c r="Q37" s="170">
        <v>4</v>
      </c>
      <c r="R37" s="174">
        <v>9</v>
      </c>
    </row>
    <row r="38" spans="2:18" ht="13.5" customHeight="1">
      <c r="B38" s="162"/>
      <c r="C38" s="169" t="s">
        <v>791</v>
      </c>
      <c r="D38" s="112">
        <v>2594</v>
      </c>
      <c r="E38" s="113">
        <v>2590</v>
      </c>
      <c r="F38" s="170">
        <f t="shared" si="7"/>
        <v>-4</v>
      </c>
      <c r="G38" s="85">
        <v>2581</v>
      </c>
      <c r="H38" s="170">
        <v>-9</v>
      </c>
      <c r="I38" s="85">
        <v>2579</v>
      </c>
      <c r="J38" s="171">
        <v>-2</v>
      </c>
      <c r="K38" s="172">
        <v>2585</v>
      </c>
      <c r="L38" s="173">
        <v>6</v>
      </c>
      <c r="M38" s="170">
        <v>48</v>
      </c>
      <c r="N38" s="170">
        <v>8</v>
      </c>
      <c r="O38" s="170">
        <v>26</v>
      </c>
      <c r="P38" s="170">
        <v>8</v>
      </c>
      <c r="Q38" s="170">
        <v>31</v>
      </c>
      <c r="R38" s="174">
        <v>47</v>
      </c>
    </row>
    <row r="39" spans="2:18" ht="13.5" customHeight="1">
      <c r="B39" s="162"/>
      <c r="C39" s="169" t="s">
        <v>792</v>
      </c>
      <c r="D39" s="112">
        <v>2367</v>
      </c>
      <c r="E39" s="113">
        <v>2363</v>
      </c>
      <c r="F39" s="170">
        <f t="shared" si="7"/>
        <v>-4</v>
      </c>
      <c r="G39" s="85">
        <v>2362</v>
      </c>
      <c r="H39" s="170">
        <v>-1</v>
      </c>
      <c r="I39" s="85">
        <v>2434</v>
      </c>
      <c r="J39" s="171">
        <v>72</v>
      </c>
      <c r="K39" s="172">
        <v>2432</v>
      </c>
      <c r="L39" s="173">
        <v>-2</v>
      </c>
      <c r="M39" s="170">
        <v>33</v>
      </c>
      <c r="N39" s="170">
        <v>13</v>
      </c>
      <c r="O39" s="170">
        <v>19</v>
      </c>
      <c r="P39" s="170">
        <v>8</v>
      </c>
      <c r="Q39" s="170">
        <v>10</v>
      </c>
      <c r="R39" s="174">
        <v>31</v>
      </c>
    </row>
    <row r="40" spans="2:18" ht="6" customHeight="1">
      <c r="B40" s="162"/>
      <c r="C40" s="169"/>
      <c r="D40" s="112"/>
      <c r="E40" s="113"/>
      <c r="F40" s="170"/>
      <c r="G40" s="85"/>
      <c r="H40" s="170"/>
      <c r="I40" s="85"/>
      <c r="J40" s="171"/>
      <c r="K40" s="172"/>
      <c r="L40" s="173"/>
      <c r="M40" s="170"/>
      <c r="N40" s="170"/>
      <c r="O40" s="170"/>
      <c r="P40" s="170"/>
      <c r="Q40" s="170"/>
      <c r="R40" s="174"/>
    </row>
    <row r="41" spans="2:18" ht="13.5" customHeight="1">
      <c r="B41" s="162"/>
      <c r="C41" s="169" t="s">
        <v>793</v>
      </c>
      <c r="D41" s="112">
        <v>1825</v>
      </c>
      <c r="E41" s="113">
        <v>1833</v>
      </c>
      <c r="F41" s="170">
        <f aca="true" t="shared" si="8" ref="F41:F47">+E41-D41</f>
        <v>8</v>
      </c>
      <c r="G41" s="85">
        <v>1828</v>
      </c>
      <c r="H41" s="170">
        <v>-5</v>
      </c>
      <c r="I41" s="85">
        <v>1853</v>
      </c>
      <c r="J41" s="171">
        <v>25</v>
      </c>
      <c r="K41" s="172">
        <v>1858</v>
      </c>
      <c r="L41" s="173">
        <v>5</v>
      </c>
      <c r="M41" s="170">
        <v>13</v>
      </c>
      <c r="N41" s="170">
        <v>10</v>
      </c>
      <c r="O41" s="170">
        <v>13</v>
      </c>
      <c r="P41" s="170">
        <v>5</v>
      </c>
      <c r="Q41" s="170">
        <v>14</v>
      </c>
      <c r="R41" s="174">
        <v>14</v>
      </c>
    </row>
    <row r="42" spans="2:18" ht="13.5" customHeight="1">
      <c r="B42" s="162"/>
      <c r="C42" s="169" t="s">
        <v>794</v>
      </c>
      <c r="D42" s="112">
        <v>2910</v>
      </c>
      <c r="E42" s="113">
        <v>2946</v>
      </c>
      <c r="F42" s="170">
        <f t="shared" si="8"/>
        <v>36</v>
      </c>
      <c r="G42" s="85">
        <v>2951</v>
      </c>
      <c r="H42" s="170">
        <v>5</v>
      </c>
      <c r="I42" s="85">
        <v>2945</v>
      </c>
      <c r="J42" s="171">
        <v>-6</v>
      </c>
      <c r="K42" s="172">
        <v>2934</v>
      </c>
      <c r="L42" s="173">
        <v>-11</v>
      </c>
      <c r="M42" s="170">
        <v>26</v>
      </c>
      <c r="N42" s="170">
        <v>18</v>
      </c>
      <c r="O42" s="170">
        <v>34</v>
      </c>
      <c r="P42" s="170">
        <v>12</v>
      </c>
      <c r="Q42" s="170">
        <v>18</v>
      </c>
      <c r="R42" s="174">
        <v>27</v>
      </c>
    </row>
    <row r="43" spans="2:18" ht="13.5" customHeight="1">
      <c r="B43" s="162"/>
      <c r="C43" s="169" t="s">
        <v>795</v>
      </c>
      <c r="D43" s="112">
        <v>1750</v>
      </c>
      <c r="E43" s="113">
        <v>1749</v>
      </c>
      <c r="F43" s="170">
        <f t="shared" si="8"/>
        <v>-1</v>
      </c>
      <c r="G43" s="85">
        <v>1743</v>
      </c>
      <c r="H43" s="170">
        <v>-6</v>
      </c>
      <c r="I43" s="85">
        <v>1743</v>
      </c>
      <c r="J43" s="171">
        <v>0</v>
      </c>
      <c r="K43" s="172">
        <v>1743</v>
      </c>
      <c r="L43" s="173">
        <v>0</v>
      </c>
      <c r="M43" s="170">
        <v>20</v>
      </c>
      <c r="N43" s="170">
        <v>7</v>
      </c>
      <c r="O43" s="170">
        <v>19</v>
      </c>
      <c r="P43" s="170">
        <v>5</v>
      </c>
      <c r="Q43" s="170">
        <v>3</v>
      </c>
      <c r="R43" s="174">
        <v>6</v>
      </c>
    </row>
    <row r="44" spans="2:18" ht="13.5" customHeight="1">
      <c r="B44" s="162"/>
      <c r="C44" s="169" t="s">
        <v>796</v>
      </c>
      <c r="D44" s="112">
        <v>2992</v>
      </c>
      <c r="E44" s="113">
        <v>2974</v>
      </c>
      <c r="F44" s="170">
        <f t="shared" si="8"/>
        <v>-18</v>
      </c>
      <c r="G44" s="85">
        <v>2959</v>
      </c>
      <c r="H44" s="170">
        <v>-15</v>
      </c>
      <c r="I44" s="85">
        <v>2947</v>
      </c>
      <c r="J44" s="171">
        <v>-12</v>
      </c>
      <c r="K44" s="172">
        <v>2927</v>
      </c>
      <c r="L44" s="173">
        <v>-20</v>
      </c>
      <c r="M44" s="170">
        <v>15</v>
      </c>
      <c r="N44" s="170">
        <v>12</v>
      </c>
      <c r="O44" s="170">
        <v>33</v>
      </c>
      <c r="P44" s="170">
        <v>12</v>
      </c>
      <c r="Q44" s="170">
        <v>14</v>
      </c>
      <c r="R44" s="174">
        <v>16</v>
      </c>
    </row>
    <row r="45" spans="2:18" ht="13.5" customHeight="1">
      <c r="B45" s="162"/>
      <c r="C45" s="169" t="s">
        <v>797</v>
      </c>
      <c r="D45" s="112">
        <v>1119</v>
      </c>
      <c r="E45" s="113">
        <v>1106</v>
      </c>
      <c r="F45" s="170">
        <f t="shared" si="8"/>
        <v>-13</v>
      </c>
      <c r="G45" s="85">
        <v>1110</v>
      </c>
      <c r="H45" s="170">
        <v>4</v>
      </c>
      <c r="I45" s="85">
        <v>1153</v>
      </c>
      <c r="J45" s="171">
        <v>43</v>
      </c>
      <c r="K45" s="172">
        <v>1159</v>
      </c>
      <c r="L45" s="173">
        <v>6</v>
      </c>
      <c r="M45" s="170">
        <v>20</v>
      </c>
      <c r="N45" s="170">
        <v>7</v>
      </c>
      <c r="O45" s="170">
        <v>18</v>
      </c>
      <c r="P45" s="170">
        <v>2</v>
      </c>
      <c r="Q45" s="170">
        <v>6</v>
      </c>
      <c r="R45" s="174">
        <v>7</v>
      </c>
    </row>
    <row r="46" spans="2:18" ht="13.5" customHeight="1">
      <c r="B46" s="162"/>
      <c r="C46" s="169" t="s">
        <v>798</v>
      </c>
      <c r="D46" s="112">
        <v>1373</v>
      </c>
      <c r="E46" s="113">
        <v>1370</v>
      </c>
      <c r="F46" s="170">
        <f t="shared" si="8"/>
        <v>-3</v>
      </c>
      <c r="G46" s="85">
        <v>1365</v>
      </c>
      <c r="H46" s="170">
        <v>-5</v>
      </c>
      <c r="I46" s="85">
        <v>1365</v>
      </c>
      <c r="J46" s="171">
        <v>0</v>
      </c>
      <c r="K46" s="172">
        <v>1365</v>
      </c>
      <c r="L46" s="173">
        <v>0</v>
      </c>
      <c r="M46" s="170">
        <v>9</v>
      </c>
      <c r="N46" s="170">
        <v>3</v>
      </c>
      <c r="O46" s="170">
        <v>8</v>
      </c>
      <c r="P46" s="170">
        <v>4</v>
      </c>
      <c r="Q46" s="170">
        <v>2</v>
      </c>
      <c r="R46" s="174">
        <v>2</v>
      </c>
    </row>
    <row r="47" spans="2:18" ht="13.5" customHeight="1">
      <c r="B47" s="162"/>
      <c r="C47" s="169" t="s">
        <v>799</v>
      </c>
      <c r="D47" s="112">
        <v>1610</v>
      </c>
      <c r="E47" s="113">
        <v>1607</v>
      </c>
      <c r="F47" s="170">
        <f t="shared" si="8"/>
        <v>-3</v>
      </c>
      <c r="G47" s="85">
        <v>1600</v>
      </c>
      <c r="H47" s="170">
        <v>-7</v>
      </c>
      <c r="I47" s="85">
        <v>1593</v>
      </c>
      <c r="J47" s="171">
        <v>-7</v>
      </c>
      <c r="K47" s="172">
        <v>1593</v>
      </c>
      <c r="L47" s="173">
        <v>0</v>
      </c>
      <c r="M47" s="170">
        <v>12</v>
      </c>
      <c r="N47" s="170">
        <v>3</v>
      </c>
      <c r="O47" s="170">
        <v>14</v>
      </c>
      <c r="P47" s="170">
        <v>1</v>
      </c>
      <c r="Q47" s="170">
        <v>3</v>
      </c>
      <c r="R47" s="174">
        <v>3</v>
      </c>
    </row>
    <row r="48" spans="2:18" ht="6" customHeight="1">
      <c r="B48" s="162"/>
      <c r="C48" s="169"/>
      <c r="D48" s="112"/>
      <c r="E48" s="113"/>
      <c r="F48" s="170"/>
      <c r="G48" s="85"/>
      <c r="H48" s="170"/>
      <c r="I48" s="85"/>
      <c r="J48" s="171"/>
      <c r="K48" s="172"/>
      <c r="L48" s="173"/>
      <c r="M48" s="170"/>
      <c r="N48" s="170"/>
      <c r="O48" s="170"/>
      <c r="P48" s="170"/>
      <c r="Q48" s="170"/>
      <c r="R48" s="174"/>
    </row>
    <row r="49" spans="2:18" ht="13.5" customHeight="1">
      <c r="B49" s="162"/>
      <c r="C49" s="169" t="s">
        <v>800</v>
      </c>
      <c r="D49" s="112">
        <v>6537</v>
      </c>
      <c r="E49" s="113">
        <v>6555</v>
      </c>
      <c r="F49" s="170">
        <f>+E49-D49</f>
        <v>18</v>
      </c>
      <c r="G49" s="85">
        <v>6571</v>
      </c>
      <c r="H49" s="170">
        <v>16</v>
      </c>
      <c r="I49" s="85">
        <v>6595</v>
      </c>
      <c r="J49" s="171">
        <v>24</v>
      </c>
      <c r="K49" s="172">
        <v>6634</v>
      </c>
      <c r="L49" s="173">
        <v>39</v>
      </c>
      <c r="M49" s="170">
        <v>72</v>
      </c>
      <c r="N49" s="170">
        <v>43</v>
      </c>
      <c r="O49" s="170">
        <v>57</v>
      </c>
      <c r="P49" s="170">
        <v>31</v>
      </c>
      <c r="Q49" s="170">
        <v>52</v>
      </c>
      <c r="R49" s="174">
        <v>40</v>
      </c>
    </row>
    <row r="50" spans="2:18" ht="13.5" customHeight="1">
      <c r="B50" s="162"/>
      <c r="C50" s="169" t="s">
        <v>801</v>
      </c>
      <c r="D50" s="112">
        <v>4819</v>
      </c>
      <c r="E50" s="113">
        <v>4818</v>
      </c>
      <c r="F50" s="170">
        <f>+E50-D50</f>
        <v>-1</v>
      </c>
      <c r="G50" s="85">
        <v>4854</v>
      </c>
      <c r="H50" s="170">
        <v>36</v>
      </c>
      <c r="I50" s="85">
        <v>4824</v>
      </c>
      <c r="J50" s="171">
        <v>-30</v>
      </c>
      <c r="K50" s="172">
        <v>4850</v>
      </c>
      <c r="L50" s="173">
        <v>26</v>
      </c>
      <c r="M50" s="170">
        <v>58</v>
      </c>
      <c r="N50" s="170">
        <v>18</v>
      </c>
      <c r="O50" s="170">
        <v>44</v>
      </c>
      <c r="P50" s="170">
        <v>11</v>
      </c>
      <c r="Q50" s="170">
        <v>24</v>
      </c>
      <c r="R50" s="174">
        <v>19</v>
      </c>
    </row>
    <row r="51" spans="2:18" ht="13.5" customHeight="1">
      <c r="B51" s="162"/>
      <c r="C51" s="169" t="s">
        <v>802</v>
      </c>
      <c r="D51" s="112">
        <v>3228</v>
      </c>
      <c r="E51" s="113">
        <v>3217</v>
      </c>
      <c r="F51" s="170">
        <f>+E51-D51</f>
        <v>-11</v>
      </c>
      <c r="G51" s="85">
        <v>3182</v>
      </c>
      <c r="H51" s="170">
        <v>-35</v>
      </c>
      <c r="I51" s="85">
        <v>3164</v>
      </c>
      <c r="J51" s="171">
        <v>-18</v>
      </c>
      <c r="K51" s="172">
        <v>3143</v>
      </c>
      <c r="L51" s="173">
        <v>-21</v>
      </c>
      <c r="M51" s="170">
        <v>41</v>
      </c>
      <c r="N51" s="170">
        <v>64</v>
      </c>
      <c r="O51" s="170">
        <v>68</v>
      </c>
      <c r="P51" s="170">
        <v>68</v>
      </c>
      <c r="Q51" s="170">
        <v>37</v>
      </c>
      <c r="R51" s="174">
        <v>26</v>
      </c>
    </row>
    <row r="52" spans="2:18" ht="13.5" customHeight="1">
      <c r="B52" s="162"/>
      <c r="C52" s="169" t="s">
        <v>803</v>
      </c>
      <c r="D52" s="112">
        <v>4463</v>
      </c>
      <c r="E52" s="113">
        <v>4458</v>
      </c>
      <c r="F52" s="170">
        <f>+E52-D52</f>
        <v>-5</v>
      </c>
      <c r="G52" s="85">
        <v>4454</v>
      </c>
      <c r="H52" s="170">
        <v>-4</v>
      </c>
      <c r="I52" s="85">
        <v>4454</v>
      </c>
      <c r="J52" s="171">
        <v>0</v>
      </c>
      <c r="K52" s="172">
        <v>4462</v>
      </c>
      <c r="L52" s="173">
        <v>8</v>
      </c>
      <c r="M52" s="170">
        <v>25</v>
      </c>
      <c r="N52" s="170">
        <v>16</v>
      </c>
      <c r="O52" s="170">
        <v>27</v>
      </c>
      <c r="P52" s="170">
        <v>9</v>
      </c>
      <c r="Q52" s="170">
        <v>17</v>
      </c>
      <c r="R52" s="174">
        <v>14</v>
      </c>
    </row>
    <row r="53" spans="2:18" ht="13.5" customHeight="1">
      <c r="B53" s="162"/>
      <c r="C53" s="169" t="s">
        <v>804</v>
      </c>
      <c r="D53" s="112">
        <v>2335</v>
      </c>
      <c r="E53" s="113">
        <v>2334</v>
      </c>
      <c r="F53" s="170">
        <f>+E53-D53</f>
        <v>-1</v>
      </c>
      <c r="G53" s="85">
        <v>2372</v>
      </c>
      <c r="H53" s="170">
        <v>38</v>
      </c>
      <c r="I53" s="85">
        <v>2362</v>
      </c>
      <c r="J53" s="171">
        <v>-10</v>
      </c>
      <c r="K53" s="172">
        <v>2362</v>
      </c>
      <c r="L53" s="173">
        <v>0</v>
      </c>
      <c r="M53" s="170">
        <v>15</v>
      </c>
      <c r="N53" s="170">
        <v>5</v>
      </c>
      <c r="O53" s="170">
        <v>15</v>
      </c>
      <c r="P53" s="170">
        <v>4</v>
      </c>
      <c r="Q53" s="170">
        <v>14</v>
      </c>
      <c r="R53" s="174">
        <v>15</v>
      </c>
    </row>
    <row r="54" spans="2:18" ht="6" customHeight="1">
      <c r="B54" s="162"/>
      <c r="C54" s="169"/>
      <c r="D54" s="112"/>
      <c r="E54" s="113"/>
      <c r="F54" s="170"/>
      <c r="G54" s="85"/>
      <c r="H54" s="170"/>
      <c r="I54" s="85"/>
      <c r="J54" s="171"/>
      <c r="K54" s="172"/>
      <c r="L54" s="173"/>
      <c r="M54" s="170"/>
      <c r="N54" s="170"/>
      <c r="O54" s="170"/>
      <c r="P54" s="170"/>
      <c r="Q54" s="170"/>
      <c r="R54" s="174"/>
    </row>
    <row r="55" spans="2:18" ht="13.5" customHeight="1">
      <c r="B55" s="162"/>
      <c r="C55" s="169" t="s">
        <v>827</v>
      </c>
      <c r="D55" s="112">
        <v>1838</v>
      </c>
      <c r="E55" s="113">
        <v>1834</v>
      </c>
      <c r="F55" s="170">
        <f aca="true" t="shared" si="9" ref="F55:F66">+E55-D55</f>
        <v>-4</v>
      </c>
      <c r="G55" s="85">
        <v>1873</v>
      </c>
      <c r="H55" s="170">
        <v>39</v>
      </c>
      <c r="I55" s="85">
        <v>1862</v>
      </c>
      <c r="J55" s="171">
        <v>-11</v>
      </c>
      <c r="K55" s="172">
        <v>1864</v>
      </c>
      <c r="L55" s="173">
        <v>2</v>
      </c>
      <c r="M55" s="170">
        <v>25</v>
      </c>
      <c r="N55" s="170">
        <v>4</v>
      </c>
      <c r="O55" s="170">
        <v>12</v>
      </c>
      <c r="P55" s="170">
        <v>7</v>
      </c>
      <c r="Q55" s="170">
        <v>4</v>
      </c>
      <c r="R55" s="174">
        <v>12</v>
      </c>
    </row>
    <row r="56" spans="2:18" ht="13.5" customHeight="1">
      <c r="B56" s="162"/>
      <c r="C56" s="169" t="s">
        <v>805</v>
      </c>
      <c r="D56" s="112">
        <v>4484</v>
      </c>
      <c r="E56" s="113">
        <v>4494</v>
      </c>
      <c r="F56" s="170">
        <f t="shared" si="9"/>
        <v>10</v>
      </c>
      <c r="G56" s="85">
        <v>4517</v>
      </c>
      <c r="H56" s="170">
        <v>23</v>
      </c>
      <c r="I56" s="85">
        <v>4586</v>
      </c>
      <c r="J56" s="171">
        <v>69</v>
      </c>
      <c r="K56" s="172">
        <v>4593</v>
      </c>
      <c r="L56" s="173">
        <v>7</v>
      </c>
      <c r="M56" s="170">
        <v>49</v>
      </c>
      <c r="N56" s="170">
        <v>23</v>
      </c>
      <c r="O56" s="170">
        <v>41</v>
      </c>
      <c r="P56" s="170">
        <v>34</v>
      </c>
      <c r="Q56" s="170">
        <v>27</v>
      </c>
      <c r="R56" s="174">
        <v>17</v>
      </c>
    </row>
    <row r="57" spans="2:18" ht="13.5" customHeight="1">
      <c r="B57" s="162"/>
      <c r="C57" s="169" t="s">
        <v>806</v>
      </c>
      <c r="D57" s="112">
        <v>2797</v>
      </c>
      <c r="E57" s="113">
        <v>2807</v>
      </c>
      <c r="F57" s="170">
        <f t="shared" si="9"/>
        <v>10</v>
      </c>
      <c r="G57" s="85">
        <v>2806</v>
      </c>
      <c r="H57" s="170">
        <v>-1</v>
      </c>
      <c r="I57" s="85">
        <v>2808</v>
      </c>
      <c r="J57" s="171">
        <v>2</v>
      </c>
      <c r="K57" s="172">
        <v>2800</v>
      </c>
      <c r="L57" s="173">
        <v>-8</v>
      </c>
      <c r="M57" s="170">
        <v>7</v>
      </c>
      <c r="N57" s="170">
        <v>8</v>
      </c>
      <c r="O57" s="170">
        <v>18</v>
      </c>
      <c r="P57" s="170">
        <v>5</v>
      </c>
      <c r="Q57" s="170">
        <v>6</v>
      </c>
      <c r="R57" s="174">
        <v>6</v>
      </c>
    </row>
    <row r="58" spans="2:18" ht="13.5" customHeight="1">
      <c r="B58" s="162"/>
      <c r="C58" s="169" t="s">
        <v>807</v>
      </c>
      <c r="D58" s="112">
        <v>2181</v>
      </c>
      <c r="E58" s="113">
        <v>2165</v>
      </c>
      <c r="F58" s="170">
        <f t="shared" si="9"/>
        <v>-16</v>
      </c>
      <c r="G58" s="85">
        <v>2126</v>
      </c>
      <c r="H58" s="170">
        <v>-39</v>
      </c>
      <c r="I58" s="85">
        <v>2105</v>
      </c>
      <c r="J58" s="171">
        <v>-21</v>
      </c>
      <c r="K58" s="172">
        <v>2092</v>
      </c>
      <c r="L58" s="173">
        <v>-13</v>
      </c>
      <c r="M58" s="170">
        <v>12</v>
      </c>
      <c r="N58" s="170">
        <v>8</v>
      </c>
      <c r="O58" s="170">
        <v>6</v>
      </c>
      <c r="P58" s="170">
        <v>21</v>
      </c>
      <c r="Q58" s="170">
        <v>3</v>
      </c>
      <c r="R58" s="174">
        <v>9</v>
      </c>
    </row>
    <row r="59" spans="2:18" ht="13.5" customHeight="1">
      <c r="B59" s="162"/>
      <c r="C59" s="169" t="s">
        <v>808</v>
      </c>
      <c r="D59" s="112">
        <v>1771</v>
      </c>
      <c r="E59" s="113">
        <v>1765</v>
      </c>
      <c r="F59" s="170">
        <f t="shared" si="9"/>
        <v>-6</v>
      </c>
      <c r="G59" s="85">
        <v>1770</v>
      </c>
      <c r="H59" s="170">
        <v>5</v>
      </c>
      <c r="I59" s="85">
        <v>1780</v>
      </c>
      <c r="J59" s="171">
        <v>10</v>
      </c>
      <c r="K59" s="172">
        <v>1799</v>
      </c>
      <c r="L59" s="173">
        <v>19</v>
      </c>
      <c r="M59" s="170">
        <v>30</v>
      </c>
      <c r="N59" s="170">
        <v>2</v>
      </c>
      <c r="O59" s="170">
        <v>11</v>
      </c>
      <c r="P59" s="170">
        <v>1</v>
      </c>
      <c r="Q59" s="170">
        <v>12</v>
      </c>
      <c r="R59" s="174">
        <v>13</v>
      </c>
    </row>
    <row r="60" spans="2:18" ht="13.5" customHeight="1">
      <c r="B60" s="162"/>
      <c r="C60" s="169" t="s">
        <v>809</v>
      </c>
      <c r="D60" s="112">
        <v>1870</v>
      </c>
      <c r="E60" s="113">
        <v>1883</v>
      </c>
      <c r="F60" s="170">
        <f t="shared" si="9"/>
        <v>13</v>
      </c>
      <c r="G60" s="85">
        <v>1877</v>
      </c>
      <c r="H60" s="170">
        <v>-6</v>
      </c>
      <c r="I60" s="85">
        <v>1884</v>
      </c>
      <c r="J60" s="171">
        <v>7</v>
      </c>
      <c r="K60" s="172">
        <v>1897</v>
      </c>
      <c r="L60" s="173">
        <v>13</v>
      </c>
      <c r="M60" s="170">
        <v>38</v>
      </c>
      <c r="N60" s="170">
        <v>8</v>
      </c>
      <c r="O60" s="170">
        <v>31</v>
      </c>
      <c r="P60" s="170">
        <v>6</v>
      </c>
      <c r="Q60" s="170">
        <v>8</v>
      </c>
      <c r="R60" s="174">
        <v>4</v>
      </c>
    </row>
    <row r="61" spans="2:18" ht="13.5" customHeight="1">
      <c r="B61" s="162"/>
      <c r="C61" s="169" t="s">
        <v>810</v>
      </c>
      <c r="D61" s="112">
        <v>1493</v>
      </c>
      <c r="E61" s="113">
        <v>1493</v>
      </c>
      <c r="F61" s="170">
        <f t="shared" si="9"/>
        <v>0</v>
      </c>
      <c r="G61" s="85">
        <v>1477</v>
      </c>
      <c r="H61" s="170">
        <v>-16</v>
      </c>
      <c r="I61" s="85">
        <v>1477</v>
      </c>
      <c r="J61" s="171">
        <v>0</v>
      </c>
      <c r="K61" s="172">
        <v>1518</v>
      </c>
      <c r="L61" s="173">
        <v>41</v>
      </c>
      <c r="M61" s="170">
        <v>49</v>
      </c>
      <c r="N61" s="170">
        <v>16</v>
      </c>
      <c r="O61" s="170">
        <v>15</v>
      </c>
      <c r="P61" s="170">
        <v>11</v>
      </c>
      <c r="Q61" s="170">
        <v>8</v>
      </c>
      <c r="R61" s="174">
        <v>6</v>
      </c>
    </row>
    <row r="62" spans="2:18" ht="13.5" customHeight="1">
      <c r="B62" s="162"/>
      <c r="C62" s="169" t="s">
        <v>811</v>
      </c>
      <c r="D62" s="112">
        <v>3419</v>
      </c>
      <c r="E62" s="113">
        <v>3388</v>
      </c>
      <c r="F62" s="170">
        <f t="shared" si="9"/>
        <v>-31</v>
      </c>
      <c r="G62" s="85">
        <v>3363</v>
      </c>
      <c r="H62" s="170">
        <v>-25</v>
      </c>
      <c r="I62" s="85">
        <v>3347</v>
      </c>
      <c r="J62" s="171">
        <v>-16</v>
      </c>
      <c r="K62" s="172">
        <v>3309</v>
      </c>
      <c r="L62" s="173">
        <v>-38</v>
      </c>
      <c r="M62" s="170">
        <v>29</v>
      </c>
      <c r="N62" s="170">
        <v>16</v>
      </c>
      <c r="O62" s="170">
        <v>64</v>
      </c>
      <c r="P62" s="170">
        <v>17</v>
      </c>
      <c r="Q62" s="170">
        <v>15</v>
      </c>
      <c r="R62" s="174">
        <v>17</v>
      </c>
    </row>
    <row r="63" spans="2:18" ht="13.5" customHeight="1">
      <c r="B63" s="162"/>
      <c r="C63" s="169" t="s">
        <v>812</v>
      </c>
      <c r="D63" s="112">
        <v>4770</v>
      </c>
      <c r="E63" s="113">
        <v>4759</v>
      </c>
      <c r="F63" s="170">
        <f t="shared" si="9"/>
        <v>-11</v>
      </c>
      <c r="G63" s="85">
        <v>4759</v>
      </c>
      <c r="H63" s="170">
        <v>0</v>
      </c>
      <c r="I63" s="85">
        <v>4752</v>
      </c>
      <c r="J63" s="171">
        <v>-7</v>
      </c>
      <c r="K63" s="172">
        <v>4748</v>
      </c>
      <c r="L63" s="173">
        <v>-4</v>
      </c>
      <c r="M63" s="170">
        <v>49</v>
      </c>
      <c r="N63" s="170">
        <v>17</v>
      </c>
      <c r="O63" s="170">
        <v>38</v>
      </c>
      <c r="P63" s="170">
        <v>12</v>
      </c>
      <c r="Q63" s="170">
        <v>27</v>
      </c>
      <c r="R63" s="174">
        <v>47</v>
      </c>
    </row>
    <row r="64" spans="2:18" ht="13.5" customHeight="1">
      <c r="B64" s="162"/>
      <c r="C64" s="169" t="s">
        <v>813</v>
      </c>
      <c r="D64" s="112">
        <v>1905</v>
      </c>
      <c r="E64" s="113">
        <v>1921</v>
      </c>
      <c r="F64" s="170">
        <f t="shared" si="9"/>
        <v>16</v>
      </c>
      <c r="G64" s="85">
        <v>1915</v>
      </c>
      <c r="H64" s="170">
        <v>-6</v>
      </c>
      <c r="I64" s="85">
        <v>1915</v>
      </c>
      <c r="J64" s="171">
        <v>0</v>
      </c>
      <c r="K64" s="172">
        <v>1910</v>
      </c>
      <c r="L64" s="173">
        <v>-5</v>
      </c>
      <c r="M64" s="170">
        <v>28</v>
      </c>
      <c r="N64" s="170">
        <v>11</v>
      </c>
      <c r="O64" s="170">
        <v>21</v>
      </c>
      <c r="P64" s="170">
        <v>7</v>
      </c>
      <c r="Q64" s="170">
        <v>9</v>
      </c>
      <c r="R64" s="174">
        <v>25</v>
      </c>
    </row>
    <row r="65" spans="2:18" ht="13.5" customHeight="1">
      <c r="B65" s="162"/>
      <c r="C65" s="169" t="s">
        <v>814</v>
      </c>
      <c r="D65" s="112">
        <v>1458</v>
      </c>
      <c r="E65" s="113">
        <v>1461</v>
      </c>
      <c r="F65" s="170">
        <f t="shared" si="9"/>
        <v>3</v>
      </c>
      <c r="G65" s="85">
        <v>1508</v>
      </c>
      <c r="H65" s="170">
        <v>47</v>
      </c>
      <c r="I65" s="85">
        <v>1510</v>
      </c>
      <c r="J65" s="171">
        <v>2</v>
      </c>
      <c r="K65" s="172">
        <v>1511</v>
      </c>
      <c r="L65" s="173">
        <v>1</v>
      </c>
      <c r="M65" s="170">
        <v>12</v>
      </c>
      <c r="N65" s="170">
        <v>5</v>
      </c>
      <c r="O65" s="170">
        <v>9</v>
      </c>
      <c r="P65" s="170">
        <v>4</v>
      </c>
      <c r="Q65" s="170">
        <v>3</v>
      </c>
      <c r="R65" s="174">
        <v>6</v>
      </c>
    </row>
    <row r="66" spans="2:18" ht="13.5" customHeight="1">
      <c r="B66" s="175"/>
      <c r="C66" s="176" t="s">
        <v>815</v>
      </c>
      <c r="D66" s="177">
        <v>1879</v>
      </c>
      <c r="E66" s="178">
        <v>1877</v>
      </c>
      <c r="F66" s="179">
        <f t="shared" si="9"/>
        <v>-2</v>
      </c>
      <c r="G66" s="116">
        <v>1882</v>
      </c>
      <c r="H66" s="179">
        <v>5</v>
      </c>
      <c r="I66" s="116">
        <v>1887</v>
      </c>
      <c r="J66" s="180">
        <v>5</v>
      </c>
      <c r="K66" s="181">
        <v>1900</v>
      </c>
      <c r="L66" s="182">
        <v>13</v>
      </c>
      <c r="M66" s="179">
        <v>25</v>
      </c>
      <c r="N66" s="179">
        <v>8</v>
      </c>
      <c r="O66" s="179">
        <v>10</v>
      </c>
      <c r="P66" s="179">
        <v>4</v>
      </c>
      <c r="Q66" s="179">
        <v>10</v>
      </c>
      <c r="R66" s="183">
        <v>16</v>
      </c>
    </row>
    <row r="67" spans="2:13" ht="12">
      <c r="B67" s="142" t="s">
        <v>877</v>
      </c>
      <c r="H67" s="145"/>
      <c r="I67" s="145"/>
      <c r="J67" s="145"/>
      <c r="K67" s="145"/>
      <c r="L67" s="164"/>
      <c r="M67" s="145"/>
    </row>
    <row r="68" spans="8:13" ht="12">
      <c r="H68" s="145"/>
      <c r="I68" s="145"/>
      <c r="J68" s="145"/>
      <c r="K68" s="145"/>
      <c r="L68" s="164"/>
      <c r="M68" s="145"/>
    </row>
    <row r="69" spans="8:13" ht="12">
      <c r="H69" s="145"/>
      <c r="I69" s="145"/>
      <c r="J69" s="145"/>
      <c r="K69" s="145"/>
      <c r="L69" s="164"/>
      <c r="M69" s="145"/>
    </row>
    <row r="70" spans="8:13" ht="12">
      <c r="H70" s="145"/>
      <c r="I70" s="145"/>
      <c r="J70" s="145"/>
      <c r="K70" s="145"/>
      <c r="L70" s="164"/>
      <c r="M70" s="145"/>
    </row>
    <row r="71" ht="12">
      <c r="M71" s="145"/>
    </row>
    <row r="72" ht="12">
      <c r="M72" s="145"/>
    </row>
    <row r="73" ht="12">
      <c r="M73" s="145"/>
    </row>
    <row r="74" ht="12">
      <c r="M74" s="145"/>
    </row>
  </sheetData>
  <mergeCells count="17">
    <mergeCell ref="G4:H5"/>
    <mergeCell ref="I4:J5"/>
    <mergeCell ref="K4:L5"/>
    <mergeCell ref="B4:C6"/>
    <mergeCell ref="M4:R4"/>
    <mergeCell ref="M5:N5"/>
    <mergeCell ref="O5:P5"/>
    <mergeCell ref="Q5:R5"/>
    <mergeCell ref="B13:C13"/>
    <mergeCell ref="B14:C14"/>
    <mergeCell ref="B15:C15"/>
    <mergeCell ref="E4:F5"/>
    <mergeCell ref="D4:D5"/>
    <mergeCell ref="B7:C7"/>
    <mergeCell ref="B9:C9"/>
    <mergeCell ref="B10:C10"/>
    <mergeCell ref="B12:C12"/>
  </mergeCells>
  <printOptions/>
  <pageMargins left="0.75" right="0.75" top="1" bottom="1" header="0.512" footer="0.512"/>
  <pageSetup orientation="portrait" paperSize="8" r:id="rId1"/>
</worksheet>
</file>

<file path=xl/worksheets/sheet6.xml><?xml version="1.0" encoding="utf-8"?>
<worksheet xmlns="http://schemas.openxmlformats.org/spreadsheetml/2006/main" xmlns:r="http://schemas.openxmlformats.org/officeDocument/2006/relationships">
  <dimension ref="B2:L62"/>
  <sheetViews>
    <sheetView workbookViewId="0" topLeftCell="A1">
      <selection activeCell="A1" sqref="A1"/>
    </sheetView>
  </sheetViews>
  <sheetFormatPr defaultColWidth="9.00390625" defaultRowHeight="13.5"/>
  <cols>
    <col min="1" max="1" width="2.625" style="81" customWidth="1"/>
    <col min="2" max="2" width="12.625" style="81" customWidth="1"/>
    <col min="3" max="3" width="8.625" style="81" customWidth="1"/>
    <col min="4" max="4" width="7.625" style="81" customWidth="1"/>
    <col min="5" max="5" width="8.625" style="81" customWidth="1"/>
    <col min="6" max="6" width="7.625" style="81" customWidth="1"/>
    <col min="7" max="7" width="8.25390625" style="81" customWidth="1"/>
    <col min="8" max="8" width="8.625" style="81" customWidth="1"/>
    <col min="9" max="9" width="7.625" style="81" customWidth="1"/>
    <col min="10" max="10" width="8.625" style="81" customWidth="1"/>
    <col min="11" max="11" width="7.625" style="81" customWidth="1"/>
    <col min="12" max="12" width="9.25390625" style="81" customWidth="1"/>
    <col min="13" max="16384" width="9.00390625" style="81" customWidth="1"/>
  </cols>
  <sheetData>
    <row r="2" ht="14.25" customHeight="1">
      <c r="B2" s="82" t="s">
        <v>892</v>
      </c>
    </row>
    <row r="3" spans="5:12" ht="14.25" customHeight="1" thickBot="1">
      <c r="E3" s="184"/>
      <c r="L3" s="84" t="s">
        <v>885</v>
      </c>
    </row>
    <row r="4" spans="2:12" ht="14.25" thickTop="1">
      <c r="B4" s="1429" t="s">
        <v>829</v>
      </c>
      <c r="C4" s="1421" t="s">
        <v>879</v>
      </c>
      <c r="D4" s="1422"/>
      <c r="E4" s="1422"/>
      <c r="F4" s="1422"/>
      <c r="G4" s="1415"/>
      <c r="H4" s="1421" t="s">
        <v>880</v>
      </c>
      <c r="I4" s="1422"/>
      <c r="J4" s="1422"/>
      <c r="K4" s="1422"/>
      <c r="L4" s="1415"/>
    </row>
    <row r="5" spans="2:12" ht="12" customHeight="1">
      <c r="B5" s="1430"/>
      <c r="C5" s="1416" t="s">
        <v>886</v>
      </c>
      <c r="D5" s="1417"/>
      <c r="E5" s="1416" t="s">
        <v>887</v>
      </c>
      <c r="F5" s="1417"/>
      <c r="G5" s="1418" t="s">
        <v>888</v>
      </c>
      <c r="H5" s="1416">
        <v>61</v>
      </c>
      <c r="I5" s="1417"/>
      <c r="J5" s="1416">
        <v>3</v>
      </c>
      <c r="K5" s="1417"/>
      <c r="L5" s="1418" t="s">
        <v>889</v>
      </c>
    </row>
    <row r="6" spans="2:12" ht="12" customHeight="1">
      <c r="B6" s="1430"/>
      <c r="C6" s="1417"/>
      <c r="D6" s="1417"/>
      <c r="E6" s="1417"/>
      <c r="F6" s="1417"/>
      <c r="G6" s="1419"/>
      <c r="H6" s="1417"/>
      <c r="I6" s="1417"/>
      <c r="J6" s="1417"/>
      <c r="K6" s="1417"/>
      <c r="L6" s="1419"/>
    </row>
    <row r="7" spans="2:12" ht="12">
      <c r="B7" s="1420"/>
      <c r="C7" s="186" t="s">
        <v>881</v>
      </c>
      <c r="D7" s="186" t="s">
        <v>882</v>
      </c>
      <c r="E7" s="186" t="s">
        <v>881</v>
      </c>
      <c r="F7" s="186" t="s">
        <v>882</v>
      </c>
      <c r="G7" s="187" t="s">
        <v>890</v>
      </c>
      <c r="H7" s="186" t="s">
        <v>881</v>
      </c>
      <c r="I7" s="186" t="s">
        <v>882</v>
      </c>
      <c r="J7" s="186" t="s">
        <v>881</v>
      </c>
      <c r="K7" s="186" t="s">
        <v>882</v>
      </c>
      <c r="L7" s="187" t="s">
        <v>890</v>
      </c>
    </row>
    <row r="8" spans="2:12" s="188" customFormat="1" ht="16.5" customHeight="1">
      <c r="B8" s="189" t="s">
        <v>748</v>
      </c>
      <c r="C8" s="190">
        <f>SUM(C18:C61)</f>
        <v>73713</v>
      </c>
      <c r="D8" s="191">
        <f>C8/$C$8*100</f>
        <v>100</v>
      </c>
      <c r="E8" s="192">
        <f>SUM(E18:E61)</f>
        <v>74246</v>
      </c>
      <c r="F8" s="191">
        <f>E8/$E$8*100</f>
        <v>100</v>
      </c>
      <c r="G8" s="193">
        <v>0.7</v>
      </c>
      <c r="H8" s="192">
        <f>SUM(H18:H61)</f>
        <v>537981</v>
      </c>
      <c r="I8" s="191">
        <f>H8/$H$8*100</f>
        <v>100</v>
      </c>
      <c r="J8" s="192">
        <f>SUM(J18:J61)</f>
        <v>577863</v>
      </c>
      <c r="K8" s="191">
        <v>100</v>
      </c>
      <c r="L8" s="194">
        <v>7.4</v>
      </c>
    </row>
    <row r="9" spans="2:12" s="188" customFormat="1" ht="16.5" customHeight="1">
      <c r="B9" s="91"/>
      <c r="C9" s="159"/>
      <c r="D9" s="195"/>
      <c r="E9" s="106"/>
      <c r="F9" s="195"/>
      <c r="G9" s="196"/>
      <c r="H9" s="106"/>
      <c r="I9" s="195"/>
      <c r="J9" s="106"/>
      <c r="K9" s="195"/>
      <c r="L9" s="197"/>
    </row>
    <row r="10" spans="2:12" s="188" customFormat="1" ht="16.5" customHeight="1">
      <c r="B10" s="91" t="s">
        <v>767</v>
      </c>
      <c r="C10" s="159">
        <v>54857</v>
      </c>
      <c r="D10" s="195">
        <f>C10/$C$8*100</f>
        <v>74.41970887089116</v>
      </c>
      <c r="E10" s="106">
        <v>55851</v>
      </c>
      <c r="F10" s="195">
        <f>E10/$E$8*100</f>
        <v>75.22425450529322</v>
      </c>
      <c r="G10" s="196">
        <v>1.8</v>
      </c>
      <c r="H10" s="106">
        <v>415970</v>
      </c>
      <c r="I10" s="195">
        <f>H10/$H$8*100</f>
        <v>77.32057451843094</v>
      </c>
      <c r="J10" s="106">
        <v>452907</v>
      </c>
      <c r="K10" s="195">
        <v>78.4</v>
      </c>
      <c r="L10" s="197">
        <v>8.9</v>
      </c>
    </row>
    <row r="11" spans="2:12" s="188" customFormat="1" ht="16.5" customHeight="1">
      <c r="B11" s="91" t="s">
        <v>768</v>
      </c>
      <c r="C11" s="159">
        <v>18856</v>
      </c>
      <c r="D11" s="195">
        <f>C11/$C$8*100</f>
        <v>25.58029112910884</v>
      </c>
      <c r="E11" s="106">
        <v>18395</v>
      </c>
      <c r="F11" s="195">
        <f>E11/$E$8*100</f>
        <v>24.775745494706786</v>
      </c>
      <c r="G11" s="196">
        <v>-2.4</v>
      </c>
      <c r="H11" s="106">
        <v>122011</v>
      </c>
      <c r="I11" s="195">
        <f>H11/$H$8*100</f>
        <v>22.67942548156905</v>
      </c>
      <c r="J11" s="106">
        <v>124956</v>
      </c>
      <c r="K11" s="195">
        <v>21.6</v>
      </c>
      <c r="L11" s="197">
        <v>2.4</v>
      </c>
    </row>
    <row r="12" spans="2:12" s="188" customFormat="1" ht="16.5" customHeight="1">
      <c r="B12" s="91"/>
      <c r="C12" s="159"/>
      <c r="D12" s="195"/>
      <c r="E12" s="106"/>
      <c r="F12" s="195"/>
      <c r="G12" s="196"/>
      <c r="H12" s="106"/>
      <c r="I12" s="195"/>
      <c r="J12" s="106"/>
      <c r="K12" s="195"/>
      <c r="L12" s="197"/>
    </row>
    <row r="13" spans="2:12" s="188" customFormat="1" ht="16.5" customHeight="1">
      <c r="B13" s="91" t="s">
        <v>769</v>
      </c>
      <c r="C13" s="159">
        <v>32742</v>
      </c>
      <c r="D13" s="195">
        <f>C13/$C$8*100</f>
        <v>44.41821659680111</v>
      </c>
      <c r="E13" s="106">
        <v>33396</v>
      </c>
      <c r="F13" s="195">
        <f>E13/$E$8*100</f>
        <v>44.980200953586724</v>
      </c>
      <c r="G13" s="196">
        <v>2</v>
      </c>
      <c r="H13" s="106">
        <v>246684</v>
      </c>
      <c r="I13" s="195">
        <f>H13/$H$8*100</f>
        <v>45.8536639769806</v>
      </c>
      <c r="J13" s="106">
        <v>267554</v>
      </c>
      <c r="K13" s="195">
        <v>46.3</v>
      </c>
      <c r="L13" s="197">
        <v>8.5</v>
      </c>
    </row>
    <row r="14" spans="2:12" s="188" customFormat="1" ht="16.5" customHeight="1">
      <c r="B14" s="91" t="s">
        <v>770</v>
      </c>
      <c r="C14" s="159">
        <v>5908</v>
      </c>
      <c r="D14" s="195">
        <f>C14/$C$8*100</f>
        <v>8.014868476388154</v>
      </c>
      <c r="E14" s="106">
        <v>6141</v>
      </c>
      <c r="F14" s="195">
        <f>E14/$E$8*100</f>
        <v>8.271152654688468</v>
      </c>
      <c r="G14" s="196">
        <v>3.9</v>
      </c>
      <c r="H14" s="106">
        <v>40917</v>
      </c>
      <c r="I14" s="195">
        <f>H14/$H$8*100</f>
        <v>7.605658935910375</v>
      </c>
      <c r="J14" s="106">
        <v>44323</v>
      </c>
      <c r="K14" s="195">
        <v>7.7</v>
      </c>
      <c r="L14" s="197">
        <v>8.3</v>
      </c>
    </row>
    <row r="15" spans="2:12" s="188" customFormat="1" ht="16.5" customHeight="1">
      <c r="B15" s="91" t="s">
        <v>771</v>
      </c>
      <c r="C15" s="159">
        <v>14899</v>
      </c>
      <c r="D15" s="195">
        <f>C15/$C$8*100</f>
        <v>20.212174243349207</v>
      </c>
      <c r="E15" s="106">
        <v>14880</v>
      </c>
      <c r="F15" s="195">
        <f>E15/$E$8*100</f>
        <v>20.04148371629448</v>
      </c>
      <c r="G15" s="196">
        <v>-0.1</v>
      </c>
      <c r="H15" s="106">
        <v>111379</v>
      </c>
      <c r="I15" s="195">
        <f>H15/$H$8*100</f>
        <v>20.703147508926893</v>
      </c>
      <c r="J15" s="106">
        <v>117386</v>
      </c>
      <c r="K15" s="195">
        <v>20.3</v>
      </c>
      <c r="L15" s="197">
        <v>5.4</v>
      </c>
    </row>
    <row r="16" spans="2:12" s="188" customFormat="1" ht="16.5" customHeight="1">
      <c r="B16" s="91" t="s">
        <v>772</v>
      </c>
      <c r="C16" s="159">
        <v>20164</v>
      </c>
      <c r="D16" s="195">
        <f>C16/$C$8*100</f>
        <v>27.354740683461532</v>
      </c>
      <c r="E16" s="106">
        <v>19829</v>
      </c>
      <c r="F16" s="195">
        <f>E16/$E$8*100</f>
        <v>26.707162675430325</v>
      </c>
      <c r="G16" s="196">
        <v>-1.7</v>
      </c>
      <c r="H16" s="106">
        <v>139001</v>
      </c>
      <c r="I16" s="195">
        <f>H16/$H$8*100</f>
        <v>25.837529578182128</v>
      </c>
      <c r="J16" s="106">
        <v>148600</v>
      </c>
      <c r="K16" s="195">
        <v>25.7</v>
      </c>
      <c r="L16" s="197">
        <v>6.9</v>
      </c>
    </row>
    <row r="17" spans="2:12" s="198" customFormat="1" ht="16.5" customHeight="1">
      <c r="B17" s="199"/>
      <c r="C17" s="159"/>
      <c r="D17" s="195"/>
      <c r="E17" s="106"/>
      <c r="F17" s="195"/>
      <c r="G17" s="196"/>
      <c r="H17" s="106"/>
      <c r="I17" s="195"/>
      <c r="J17" s="106"/>
      <c r="K17" s="195"/>
      <c r="L17" s="197"/>
    </row>
    <row r="18" spans="2:12" ht="15" customHeight="1">
      <c r="B18" s="111" t="s">
        <v>773</v>
      </c>
      <c r="C18" s="96">
        <v>14968</v>
      </c>
      <c r="D18" s="200">
        <f aca="true" t="shared" si="0" ref="D18:D61">C18/$C$8*100</f>
        <v>20.30578052717974</v>
      </c>
      <c r="E18" s="85">
        <v>15561</v>
      </c>
      <c r="F18" s="200">
        <f aca="true" t="shared" si="1" ref="F18:F61">E18/$E$8*100</f>
        <v>20.958704846052314</v>
      </c>
      <c r="G18" s="201">
        <v>4</v>
      </c>
      <c r="H18" s="85">
        <v>120294</v>
      </c>
      <c r="I18" s="200">
        <f aca="true" t="shared" si="2" ref="I18:I61">H18/$H$8*100</f>
        <v>22.360269228838938</v>
      </c>
      <c r="J18" s="85">
        <v>132837</v>
      </c>
      <c r="K18" s="200">
        <v>23</v>
      </c>
      <c r="L18" s="202">
        <v>10.4</v>
      </c>
    </row>
    <row r="19" spans="2:12" ht="15" customHeight="1">
      <c r="B19" s="111" t="s">
        <v>774</v>
      </c>
      <c r="C19" s="96">
        <v>5823</v>
      </c>
      <c r="D19" s="200">
        <f t="shared" si="0"/>
        <v>7.899556387611412</v>
      </c>
      <c r="E19" s="85">
        <v>6011</v>
      </c>
      <c r="F19" s="200">
        <f t="shared" si="1"/>
        <v>8.096059046952025</v>
      </c>
      <c r="G19" s="201">
        <v>3.2</v>
      </c>
      <c r="H19" s="85">
        <v>48230</v>
      </c>
      <c r="I19" s="200">
        <f t="shared" si="2"/>
        <v>8.965000622698572</v>
      </c>
      <c r="J19" s="85">
        <v>51976</v>
      </c>
      <c r="K19" s="200">
        <v>9</v>
      </c>
      <c r="L19" s="202">
        <v>7.8</v>
      </c>
    </row>
    <row r="20" spans="2:12" ht="15" customHeight="1">
      <c r="B20" s="111" t="s">
        <v>775</v>
      </c>
      <c r="C20" s="96">
        <v>6599</v>
      </c>
      <c r="D20" s="200">
        <f t="shared" si="0"/>
        <v>8.952287927502612</v>
      </c>
      <c r="E20" s="85">
        <v>6591</v>
      </c>
      <c r="F20" s="200">
        <f t="shared" si="1"/>
        <v>8.877245912237697</v>
      </c>
      <c r="G20" s="201">
        <v>-0.1</v>
      </c>
      <c r="H20" s="85">
        <v>46926</v>
      </c>
      <c r="I20" s="200">
        <f t="shared" si="2"/>
        <v>8.722612880380535</v>
      </c>
      <c r="J20" s="85">
        <v>51652</v>
      </c>
      <c r="K20" s="200">
        <v>8.9</v>
      </c>
      <c r="L20" s="202">
        <v>10.1</v>
      </c>
    </row>
    <row r="21" spans="2:12" ht="15" customHeight="1">
      <c r="B21" s="111" t="s">
        <v>776</v>
      </c>
      <c r="C21" s="96">
        <v>7016</v>
      </c>
      <c r="D21" s="200">
        <f t="shared" si="0"/>
        <v>9.517995468913218</v>
      </c>
      <c r="E21" s="85">
        <v>6850</v>
      </c>
      <c r="F21" s="200">
        <f t="shared" si="1"/>
        <v>9.226086253804919</v>
      </c>
      <c r="G21" s="201">
        <v>-2.4</v>
      </c>
      <c r="H21" s="85">
        <v>51299</v>
      </c>
      <c r="I21" s="200">
        <f t="shared" si="2"/>
        <v>9.535466865930209</v>
      </c>
      <c r="J21" s="85">
        <v>53743</v>
      </c>
      <c r="K21" s="200">
        <v>9.3</v>
      </c>
      <c r="L21" s="202">
        <v>4.8</v>
      </c>
    </row>
    <row r="22" spans="2:12" ht="15" customHeight="1">
      <c r="B22" s="111" t="s">
        <v>777</v>
      </c>
      <c r="C22" s="96">
        <v>2953</v>
      </c>
      <c r="D22" s="200">
        <f t="shared" si="0"/>
        <v>4.006077625384939</v>
      </c>
      <c r="E22" s="85">
        <v>3225</v>
      </c>
      <c r="F22" s="200">
        <f t="shared" si="1"/>
        <v>4.343668345769469</v>
      </c>
      <c r="G22" s="201">
        <v>9.2</v>
      </c>
      <c r="H22" s="85">
        <v>21922</v>
      </c>
      <c r="I22" s="200">
        <f t="shared" si="2"/>
        <v>4.074865097466267</v>
      </c>
      <c r="J22" s="85">
        <v>24161</v>
      </c>
      <c r="K22" s="200">
        <v>4.2</v>
      </c>
      <c r="L22" s="202">
        <v>10.2</v>
      </c>
    </row>
    <row r="23" spans="2:12" ht="15" customHeight="1">
      <c r="B23" s="111" t="s">
        <v>778</v>
      </c>
      <c r="C23" s="96">
        <v>2374</v>
      </c>
      <c r="D23" s="200">
        <f t="shared" si="0"/>
        <v>3.2205988088939534</v>
      </c>
      <c r="E23" s="85">
        <v>2453</v>
      </c>
      <c r="F23" s="200">
        <f t="shared" si="1"/>
        <v>3.303881690596126</v>
      </c>
      <c r="G23" s="201">
        <v>3.3</v>
      </c>
      <c r="H23" s="85">
        <v>18971</v>
      </c>
      <c r="I23" s="200">
        <f t="shared" si="2"/>
        <v>3.5263327143523657</v>
      </c>
      <c r="J23" s="85">
        <v>19701</v>
      </c>
      <c r="K23" s="200">
        <v>3.4</v>
      </c>
      <c r="L23" s="202">
        <v>3.8</v>
      </c>
    </row>
    <row r="24" spans="2:12" ht="15" customHeight="1">
      <c r="B24" s="111" t="s">
        <v>883</v>
      </c>
      <c r="C24" s="96">
        <v>2000</v>
      </c>
      <c r="D24" s="200">
        <f t="shared" si="0"/>
        <v>2.713225618276288</v>
      </c>
      <c r="E24" s="85">
        <v>1957</v>
      </c>
      <c r="F24" s="200">
        <f t="shared" si="1"/>
        <v>2.6358322333863105</v>
      </c>
      <c r="G24" s="201">
        <v>-2.2</v>
      </c>
      <c r="H24" s="85">
        <v>13852</v>
      </c>
      <c r="I24" s="200">
        <f t="shared" si="2"/>
        <v>2.574812121617678</v>
      </c>
      <c r="J24" s="85">
        <v>14601</v>
      </c>
      <c r="K24" s="200">
        <v>2.5</v>
      </c>
      <c r="L24" s="202">
        <v>5.4</v>
      </c>
    </row>
    <row r="25" spans="2:12" ht="15" customHeight="1">
      <c r="B25" s="111" t="s">
        <v>780</v>
      </c>
      <c r="C25" s="96">
        <v>1819</v>
      </c>
      <c r="D25" s="200">
        <f t="shared" si="0"/>
        <v>2.4676786998222835</v>
      </c>
      <c r="E25" s="85">
        <v>1778</v>
      </c>
      <c r="F25" s="200">
        <f t="shared" si="1"/>
        <v>2.394741804272284</v>
      </c>
      <c r="G25" s="201">
        <v>-2.3</v>
      </c>
      <c r="H25" s="85">
        <v>12270</v>
      </c>
      <c r="I25" s="200">
        <f t="shared" si="2"/>
        <v>2.280749691903617</v>
      </c>
      <c r="J25" s="85">
        <v>12406</v>
      </c>
      <c r="K25" s="200">
        <v>2.1</v>
      </c>
      <c r="L25" s="202">
        <v>1.1</v>
      </c>
    </row>
    <row r="26" spans="2:12" ht="15" customHeight="1">
      <c r="B26" s="111" t="s">
        <v>781</v>
      </c>
      <c r="C26" s="96">
        <v>2237</v>
      </c>
      <c r="D26" s="200">
        <f t="shared" si="0"/>
        <v>3.034742854042028</v>
      </c>
      <c r="E26" s="85">
        <v>2224</v>
      </c>
      <c r="F26" s="200">
        <f t="shared" si="1"/>
        <v>2.995447566198852</v>
      </c>
      <c r="G26" s="201">
        <v>-0.6</v>
      </c>
      <c r="H26" s="85">
        <v>17348</v>
      </c>
      <c r="I26" s="200">
        <f t="shared" si="2"/>
        <v>3.224649197648244</v>
      </c>
      <c r="J26" s="85">
        <v>17983</v>
      </c>
      <c r="K26" s="200">
        <v>3.1</v>
      </c>
      <c r="L26" s="202">
        <v>3.7</v>
      </c>
    </row>
    <row r="27" spans="2:12" ht="15" customHeight="1">
      <c r="B27" s="111" t="s">
        <v>782</v>
      </c>
      <c r="C27" s="96">
        <v>3421</v>
      </c>
      <c r="D27" s="200">
        <f t="shared" si="0"/>
        <v>4.6409724200615905</v>
      </c>
      <c r="E27" s="85">
        <v>3548</v>
      </c>
      <c r="F27" s="200">
        <f t="shared" si="1"/>
        <v>4.778708617299249</v>
      </c>
      <c r="G27" s="201">
        <v>3.7</v>
      </c>
      <c r="H27" s="85">
        <v>24204</v>
      </c>
      <c r="I27" s="200">
        <f t="shared" si="2"/>
        <v>4.499043646522832</v>
      </c>
      <c r="J27" s="85">
        <v>28074</v>
      </c>
      <c r="K27" s="200">
        <v>4.9</v>
      </c>
      <c r="L27" s="202">
        <v>16</v>
      </c>
    </row>
    <row r="28" spans="2:12" ht="15" customHeight="1">
      <c r="B28" s="111" t="s">
        <v>783</v>
      </c>
      <c r="C28" s="96">
        <v>2073</v>
      </c>
      <c r="D28" s="200">
        <f t="shared" si="0"/>
        <v>2.8122583533433723</v>
      </c>
      <c r="E28" s="85">
        <v>2113</v>
      </c>
      <c r="F28" s="200">
        <f t="shared" si="1"/>
        <v>2.845944562670043</v>
      </c>
      <c r="G28" s="201">
        <v>1.9</v>
      </c>
      <c r="H28" s="85">
        <v>18567</v>
      </c>
      <c r="I28" s="200">
        <f t="shared" si="2"/>
        <v>3.451237125474692</v>
      </c>
      <c r="J28" s="85">
        <v>21833</v>
      </c>
      <c r="K28" s="200">
        <v>3.8</v>
      </c>
      <c r="L28" s="202">
        <v>17.6</v>
      </c>
    </row>
    <row r="29" spans="2:12" ht="15" customHeight="1">
      <c r="B29" s="111" t="s">
        <v>784</v>
      </c>
      <c r="C29" s="96">
        <v>1226</v>
      </c>
      <c r="D29" s="200">
        <f t="shared" si="0"/>
        <v>1.6632073040033644</v>
      </c>
      <c r="E29" s="85">
        <v>1225</v>
      </c>
      <c r="F29" s="200">
        <f t="shared" si="1"/>
        <v>1.6499205344395658</v>
      </c>
      <c r="G29" s="201">
        <v>-0.1</v>
      </c>
      <c r="H29" s="85">
        <v>8004</v>
      </c>
      <c r="I29" s="200">
        <f t="shared" si="2"/>
        <v>1.4877848845962962</v>
      </c>
      <c r="J29" s="85">
        <v>8553</v>
      </c>
      <c r="K29" s="200">
        <v>1.5</v>
      </c>
      <c r="L29" s="202">
        <v>6.9</v>
      </c>
    </row>
    <row r="30" spans="2:12" ht="15" customHeight="1">
      <c r="B30" s="111" t="s">
        <v>785</v>
      </c>
      <c r="C30" s="96">
        <v>2348</v>
      </c>
      <c r="D30" s="200">
        <f t="shared" si="0"/>
        <v>3.185326875856362</v>
      </c>
      <c r="E30" s="85">
        <v>2315</v>
      </c>
      <c r="F30" s="200">
        <f t="shared" si="1"/>
        <v>3.118013091614363</v>
      </c>
      <c r="G30" s="201">
        <v>-1.4</v>
      </c>
      <c r="H30" s="85">
        <v>14083</v>
      </c>
      <c r="I30" s="200">
        <f t="shared" si="2"/>
        <v>2.6177504410007044</v>
      </c>
      <c r="J30" s="85">
        <v>15387</v>
      </c>
      <c r="K30" s="200">
        <v>2.7</v>
      </c>
      <c r="L30" s="202">
        <v>9.3</v>
      </c>
    </row>
    <row r="31" spans="2:12" ht="15" customHeight="1">
      <c r="B31" s="111" t="s">
        <v>786</v>
      </c>
      <c r="C31" s="96">
        <v>729</v>
      </c>
      <c r="D31" s="200">
        <f t="shared" si="0"/>
        <v>0.988970737861707</v>
      </c>
      <c r="E31" s="85">
        <v>716</v>
      </c>
      <c r="F31" s="200">
        <f t="shared" si="1"/>
        <v>0.9643617164561055</v>
      </c>
      <c r="G31" s="201">
        <v>-1.8</v>
      </c>
      <c r="H31" s="85">
        <v>4703</v>
      </c>
      <c r="I31" s="200">
        <f t="shared" si="2"/>
        <v>0.874194441811142</v>
      </c>
      <c r="J31" s="85">
        <v>4556</v>
      </c>
      <c r="K31" s="200">
        <v>0.8</v>
      </c>
      <c r="L31" s="202">
        <v>-3.1</v>
      </c>
    </row>
    <row r="32" spans="2:12" ht="15" customHeight="1">
      <c r="B32" s="111" t="s">
        <v>787</v>
      </c>
      <c r="C32" s="96">
        <v>561</v>
      </c>
      <c r="D32" s="200">
        <f t="shared" si="0"/>
        <v>0.7610597859264987</v>
      </c>
      <c r="E32" s="85">
        <v>545</v>
      </c>
      <c r="F32" s="200">
        <f t="shared" si="1"/>
        <v>0.7340462785873987</v>
      </c>
      <c r="G32" s="201">
        <v>-2.9</v>
      </c>
      <c r="H32" s="85">
        <v>2653</v>
      </c>
      <c r="I32" s="200">
        <f t="shared" si="2"/>
        <v>0.49314009230809264</v>
      </c>
      <c r="J32" s="85">
        <v>2887</v>
      </c>
      <c r="K32" s="200">
        <v>0.5</v>
      </c>
      <c r="L32" s="202">
        <v>8.8</v>
      </c>
    </row>
    <row r="33" spans="2:12" ht="15" customHeight="1">
      <c r="B33" s="111" t="s">
        <v>788</v>
      </c>
      <c r="C33" s="96">
        <v>1291</v>
      </c>
      <c r="D33" s="200">
        <f t="shared" si="0"/>
        <v>1.7513871365973437</v>
      </c>
      <c r="E33" s="85">
        <v>1297</v>
      </c>
      <c r="F33" s="200">
        <f t="shared" si="1"/>
        <v>1.7468954556474423</v>
      </c>
      <c r="G33" s="201">
        <v>0.5</v>
      </c>
      <c r="H33" s="85">
        <v>8854</v>
      </c>
      <c r="I33" s="200">
        <f t="shared" si="2"/>
        <v>1.6457830295121947</v>
      </c>
      <c r="J33" s="85">
        <v>8552</v>
      </c>
      <c r="K33" s="200">
        <v>1.5</v>
      </c>
      <c r="L33" s="202">
        <v>-3.4</v>
      </c>
    </row>
    <row r="34" spans="2:12" ht="15" customHeight="1">
      <c r="B34" s="111" t="s">
        <v>789</v>
      </c>
      <c r="C34" s="96">
        <v>528</v>
      </c>
      <c r="D34" s="200">
        <f t="shared" si="0"/>
        <v>0.7162915632249399</v>
      </c>
      <c r="E34" s="85">
        <v>496</v>
      </c>
      <c r="F34" s="200">
        <f t="shared" si="1"/>
        <v>0.668049457209816</v>
      </c>
      <c r="G34" s="201">
        <v>-6.1</v>
      </c>
      <c r="H34" s="85">
        <v>3875</v>
      </c>
      <c r="I34" s="200">
        <f t="shared" si="2"/>
        <v>0.720285660646008</v>
      </c>
      <c r="J34" s="85">
        <v>3206</v>
      </c>
      <c r="K34" s="200">
        <v>0.6</v>
      </c>
      <c r="L34" s="202">
        <v>-17.3</v>
      </c>
    </row>
    <row r="35" spans="2:12" ht="15" customHeight="1">
      <c r="B35" s="111" t="s">
        <v>884</v>
      </c>
      <c r="C35" s="96">
        <v>584</v>
      </c>
      <c r="D35" s="200">
        <f t="shared" si="0"/>
        <v>0.792261880536676</v>
      </c>
      <c r="E35" s="85">
        <v>589</v>
      </c>
      <c r="F35" s="200">
        <f t="shared" si="1"/>
        <v>0.7933087304366565</v>
      </c>
      <c r="G35" s="201">
        <v>0.9</v>
      </c>
      <c r="H35" s="85">
        <v>3305</v>
      </c>
      <c r="I35" s="200">
        <f t="shared" si="2"/>
        <v>0.6143339634671113</v>
      </c>
      <c r="J35" s="85">
        <v>3323</v>
      </c>
      <c r="K35" s="200">
        <v>0.6</v>
      </c>
      <c r="L35" s="202">
        <v>0.5</v>
      </c>
    </row>
    <row r="36" spans="2:12" ht="15" customHeight="1">
      <c r="B36" s="111" t="s">
        <v>791</v>
      </c>
      <c r="C36" s="96">
        <v>645</v>
      </c>
      <c r="D36" s="200">
        <f t="shared" si="0"/>
        <v>0.8750152618941027</v>
      </c>
      <c r="E36" s="85">
        <v>621</v>
      </c>
      <c r="F36" s="200">
        <f t="shared" si="1"/>
        <v>0.8364086954179349</v>
      </c>
      <c r="G36" s="201">
        <v>-3.7</v>
      </c>
      <c r="H36" s="85">
        <v>3882</v>
      </c>
      <c r="I36" s="200">
        <f t="shared" si="2"/>
        <v>0.721586821839433</v>
      </c>
      <c r="J36" s="85">
        <v>3862</v>
      </c>
      <c r="K36" s="200">
        <v>0.7</v>
      </c>
      <c r="L36" s="202">
        <v>-0.5</v>
      </c>
    </row>
    <row r="37" spans="2:12" ht="15" customHeight="1">
      <c r="B37" s="111" t="s">
        <v>792</v>
      </c>
      <c r="C37" s="96">
        <v>523</v>
      </c>
      <c r="D37" s="200">
        <f t="shared" si="0"/>
        <v>0.7095084991792493</v>
      </c>
      <c r="E37" s="85">
        <v>497</v>
      </c>
      <c r="F37" s="200">
        <f t="shared" si="1"/>
        <v>0.669396331115481</v>
      </c>
      <c r="G37" s="201">
        <v>-5</v>
      </c>
      <c r="H37" s="85">
        <v>3250</v>
      </c>
      <c r="I37" s="200">
        <f t="shared" si="2"/>
        <v>0.6041105540902002</v>
      </c>
      <c r="J37" s="85">
        <v>3163</v>
      </c>
      <c r="K37" s="200">
        <v>0.5</v>
      </c>
      <c r="L37" s="202">
        <v>-2.7</v>
      </c>
    </row>
    <row r="38" spans="2:12" ht="15" customHeight="1">
      <c r="B38" s="111" t="s">
        <v>793</v>
      </c>
      <c r="C38" s="96">
        <v>396</v>
      </c>
      <c r="D38" s="200">
        <f t="shared" si="0"/>
        <v>0.537218672418705</v>
      </c>
      <c r="E38" s="85">
        <v>390</v>
      </c>
      <c r="F38" s="200">
        <f t="shared" si="1"/>
        <v>0.5252808232093311</v>
      </c>
      <c r="G38" s="201">
        <v>-1.5</v>
      </c>
      <c r="H38" s="85">
        <v>2519</v>
      </c>
      <c r="I38" s="200">
        <f t="shared" si="2"/>
        <v>0.46823214946252745</v>
      </c>
      <c r="J38" s="85">
        <v>3098</v>
      </c>
      <c r="K38" s="200">
        <v>0.5</v>
      </c>
      <c r="L38" s="202">
        <v>23</v>
      </c>
    </row>
    <row r="39" spans="2:12" ht="15" customHeight="1">
      <c r="B39" s="111" t="s">
        <v>794</v>
      </c>
      <c r="C39" s="96">
        <v>649</v>
      </c>
      <c r="D39" s="200">
        <f t="shared" si="0"/>
        <v>0.8804417131306554</v>
      </c>
      <c r="E39" s="85">
        <v>612</v>
      </c>
      <c r="F39" s="200">
        <f t="shared" si="1"/>
        <v>0.8242868302669505</v>
      </c>
      <c r="G39" s="201">
        <v>-5.7</v>
      </c>
      <c r="H39" s="85">
        <v>4283</v>
      </c>
      <c r="I39" s="200">
        <f t="shared" si="2"/>
        <v>0.7961247702056392</v>
      </c>
      <c r="J39" s="85">
        <v>4685</v>
      </c>
      <c r="K39" s="200">
        <v>0.8</v>
      </c>
      <c r="L39" s="202">
        <v>9.4</v>
      </c>
    </row>
    <row r="40" spans="2:12" ht="15" customHeight="1">
      <c r="B40" s="111" t="s">
        <v>795</v>
      </c>
      <c r="C40" s="96">
        <v>406</v>
      </c>
      <c r="D40" s="200">
        <f t="shared" si="0"/>
        <v>0.5507848005100864</v>
      </c>
      <c r="E40" s="85">
        <v>368</v>
      </c>
      <c r="F40" s="200">
        <f t="shared" si="1"/>
        <v>0.49564959728470215</v>
      </c>
      <c r="G40" s="201">
        <v>-9.4</v>
      </c>
      <c r="H40" s="85">
        <v>2124</v>
      </c>
      <c r="I40" s="200">
        <f t="shared" si="2"/>
        <v>0.394809482119257</v>
      </c>
      <c r="J40" s="85">
        <v>2253</v>
      </c>
      <c r="K40" s="200">
        <v>0.4</v>
      </c>
      <c r="L40" s="202">
        <v>6.1</v>
      </c>
    </row>
    <row r="41" spans="2:12" ht="15" customHeight="1">
      <c r="B41" s="111" t="s">
        <v>796</v>
      </c>
      <c r="C41" s="96">
        <v>634</v>
      </c>
      <c r="D41" s="200">
        <f t="shared" si="0"/>
        <v>0.8600925209935831</v>
      </c>
      <c r="E41" s="85">
        <v>630</v>
      </c>
      <c r="F41" s="200">
        <f t="shared" si="1"/>
        <v>0.8485305605689195</v>
      </c>
      <c r="G41" s="201">
        <v>-0.6</v>
      </c>
      <c r="H41" s="85">
        <v>4165</v>
      </c>
      <c r="I41" s="200">
        <f t="shared" si="2"/>
        <v>0.7741909100879028</v>
      </c>
      <c r="J41" s="85">
        <v>4415</v>
      </c>
      <c r="K41" s="200">
        <v>0.8</v>
      </c>
      <c r="L41" s="202">
        <v>6</v>
      </c>
    </row>
    <row r="42" spans="2:12" ht="15" customHeight="1">
      <c r="B42" s="111" t="s">
        <v>797</v>
      </c>
      <c r="C42" s="96">
        <v>276</v>
      </c>
      <c r="D42" s="200">
        <f t="shared" si="0"/>
        <v>0.3744251353221277</v>
      </c>
      <c r="E42" s="85">
        <v>271</v>
      </c>
      <c r="F42" s="200">
        <f t="shared" si="1"/>
        <v>0.3650028284352019</v>
      </c>
      <c r="G42" s="201">
        <v>-1.8</v>
      </c>
      <c r="H42" s="85">
        <v>1339</v>
      </c>
      <c r="I42" s="200">
        <f t="shared" si="2"/>
        <v>0.2488935482851625</v>
      </c>
      <c r="J42" s="85">
        <v>1514</v>
      </c>
      <c r="K42" s="200">
        <v>0.3</v>
      </c>
      <c r="L42" s="202">
        <v>13.1</v>
      </c>
    </row>
    <row r="43" spans="2:12" ht="15" customHeight="1">
      <c r="B43" s="111" t="s">
        <v>798</v>
      </c>
      <c r="C43" s="96">
        <v>246</v>
      </c>
      <c r="D43" s="200">
        <f t="shared" si="0"/>
        <v>0.3337267510479834</v>
      </c>
      <c r="E43" s="85">
        <v>250</v>
      </c>
      <c r="F43" s="200">
        <f t="shared" si="1"/>
        <v>0.3367184764162379</v>
      </c>
      <c r="G43" s="201">
        <v>1.6</v>
      </c>
      <c r="H43" s="85">
        <v>1825</v>
      </c>
      <c r="I43" s="200">
        <f t="shared" si="2"/>
        <v>0.33923131114295857</v>
      </c>
      <c r="J43" s="85">
        <v>1654</v>
      </c>
      <c r="K43" s="200">
        <v>0.3</v>
      </c>
      <c r="L43" s="202">
        <v>-9.4</v>
      </c>
    </row>
    <row r="44" spans="2:12" ht="15" customHeight="1">
      <c r="B44" s="111" t="s">
        <v>799</v>
      </c>
      <c r="C44" s="96">
        <v>348</v>
      </c>
      <c r="D44" s="200">
        <f t="shared" si="0"/>
        <v>0.47210125758007404</v>
      </c>
      <c r="E44" s="85">
        <v>395</v>
      </c>
      <c r="F44" s="200">
        <f t="shared" si="1"/>
        <v>0.5320151927376559</v>
      </c>
      <c r="G44" s="201">
        <v>13.5</v>
      </c>
      <c r="H44" s="85">
        <v>2740</v>
      </c>
      <c r="I44" s="200">
        <f t="shared" si="2"/>
        <v>0.5093116671406611</v>
      </c>
      <c r="J44" s="85">
        <v>2543</v>
      </c>
      <c r="K44" s="200">
        <v>0.4</v>
      </c>
      <c r="L44" s="202">
        <v>-7.2</v>
      </c>
    </row>
    <row r="45" spans="2:12" ht="15" customHeight="1">
      <c r="B45" s="111" t="s">
        <v>800</v>
      </c>
      <c r="C45" s="96">
        <v>1407</v>
      </c>
      <c r="D45" s="200">
        <f t="shared" si="0"/>
        <v>1.9087542224573686</v>
      </c>
      <c r="E45" s="85">
        <v>1349</v>
      </c>
      <c r="F45" s="200">
        <f t="shared" si="1"/>
        <v>1.8169328987420197</v>
      </c>
      <c r="G45" s="201">
        <v>-4.1</v>
      </c>
      <c r="H45" s="85">
        <v>10666</v>
      </c>
      <c r="I45" s="200">
        <f t="shared" si="2"/>
        <v>1.9825978984387922</v>
      </c>
      <c r="J45" s="85">
        <v>10544</v>
      </c>
      <c r="K45" s="200">
        <v>1.8</v>
      </c>
      <c r="L45" s="202">
        <v>-1.1</v>
      </c>
    </row>
    <row r="46" spans="2:12" ht="15" customHeight="1">
      <c r="B46" s="111" t="s">
        <v>801</v>
      </c>
      <c r="C46" s="96">
        <v>1008</v>
      </c>
      <c r="D46" s="200">
        <f t="shared" si="0"/>
        <v>1.3674657116112492</v>
      </c>
      <c r="E46" s="85">
        <v>954</v>
      </c>
      <c r="F46" s="200">
        <f t="shared" si="1"/>
        <v>1.2849177060043637</v>
      </c>
      <c r="G46" s="201">
        <v>-5.4</v>
      </c>
      <c r="H46" s="85">
        <v>6051</v>
      </c>
      <c r="I46" s="200">
        <f t="shared" si="2"/>
        <v>1.124760911630708</v>
      </c>
      <c r="J46" s="85">
        <v>6242</v>
      </c>
      <c r="K46" s="200">
        <v>1.1</v>
      </c>
      <c r="L46" s="202">
        <v>3.2</v>
      </c>
    </row>
    <row r="47" spans="2:12" ht="15" customHeight="1">
      <c r="B47" s="111" t="s">
        <v>802</v>
      </c>
      <c r="C47" s="96">
        <v>639</v>
      </c>
      <c r="D47" s="200">
        <f t="shared" si="0"/>
        <v>0.8668755850392739</v>
      </c>
      <c r="E47" s="85">
        <v>628</v>
      </c>
      <c r="F47" s="200">
        <f t="shared" si="1"/>
        <v>0.8458368127575897</v>
      </c>
      <c r="G47" s="201">
        <v>-1.7</v>
      </c>
      <c r="H47" s="85">
        <v>6118</v>
      </c>
      <c r="I47" s="200">
        <f t="shared" si="2"/>
        <v>1.1372148830534907</v>
      </c>
      <c r="J47" s="85">
        <v>5848</v>
      </c>
      <c r="K47" s="200">
        <v>1</v>
      </c>
      <c r="L47" s="202">
        <v>-4.4</v>
      </c>
    </row>
    <row r="48" spans="2:12" ht="15" customHeight="1">
      <c r="B48" s="111" t="s">
        <v>803</v>
      </c>
      <c r="C48" s="96">
        <v>972</v>
      </c>
      <c r="D48" s="200">
        <f t="shared" si="0"/>
        <v>1.3186276504822758</v>
      </c>
      <c r="E48" s="85">
        <v>942</v>
      </c>
      <c r="F48" s="200">
        <f t="shared" si="1"/>
        <v>1.2687552191363844</v>
      </c>
      <c r="G48" s="201">
        <v>-3.1</v>
      </c>
      <c r="H48" s="85">
        <v>5977</v>
      </c>
      <c r="I48" s="200">
        <f t="shared" si="2"/>
        <v>1.1110057790145005</v>
      </c>
      <c r="J48" s="85">
        <v>6149</v>
      </c>
      <c r="K48" s="200">
        <v>1.1</v>
      </c>
      <c r="L48" s="202">
        <v>2.9</v>
      </c>
    </row>
    <row r="49" spans="2:12" ht="15" customHeight="1">
      <c r="B49" s="111" t="s">
        <v>804</v>
      </c>
      <c r="C49" s="96">
        <v>465</v>
      </c>
      <c r="D49" s="200">
        <f t="shared" si="0"/>
        <v>0.6308249562492368</v>
      </c>
      <c r="E49" s="85">
        <v>457</v>
      </c>
      <c r="F49" s="200">
        <f t="shared" si="1"/>
        <v>0.6155213748888829</v>
      </c>
      <c r="G49" s="201">
        <v>-1.7</v>
      </c>
      <c r="H49" s="85">
        <v>2906</v>
      </c>
      <c r="I49" s="200">
        <f t="shared" si="2"/>
        <v>0.5401677754418837</v>
      </c>
      <c r="J49" s="85">
        <v>3257</v>
      </c>
      <c r="K49" s="200">
        <v>0.6</v>
      </c>
      <c r="L49" s="202">
        <v>12.1</v>
      </c>
    </row>
    <row r="50" spans="2:12" ht="15" customHeight="1">
      <c r="B50" s="111" t="s">
        <v>827</v>
      </c>
      <c r="C50" s="96">
        <v>410</v>
      </c>
      <c r="D50" s="200">
        <f t="shared" si="0"/>
        <v>0.556211251746639</v>
      </c>
      <c r="E50" s="85">
        <v>386</v>
      </c>
      <c r="F50" s="200">
        <f t="shared" si="1"/>
        <v>0.5198933275866713</v>
      </c>
      <c r="G50" s="201">
        <v>-5.9</v>
      </c>
      <c r="H50" s="85">
        <v>2414</v>
      </c>
      <c r="I50" s="200">
        <f t="shared" si="2"/>
        <v>0.4487147315611518</v>
      </c>
      <c r="J50" s="85">
        <v>2326</v>
      </c>
      <c r="K50" s="200">
        <v>0.4</v>
      </c>
      <c r="L50" s="202">
        <v>-3.6</v>
      </c>
    </row>
    <row r="51" spans="2:12" ht="15" customHeight="1">
      <c r="B51" s="111" t="s">
        <v>805</v>
      </c>
      <c r="C51" s="96">
        <v>1048</v>
      </c>
      <c r="D51" s="200">
        <f t="shared" si="0"/>
        <v>1.4217302239767748</v>
      </c>
      <c r="E51" s="85">
        <v>1042</v>
      </c>
      <c r="F51" s="200">
        <f t="shared" si="1"/>
        <v>1.4034426097028796</v>
      </c>
      <c r="G51" s="201">
        <v>-0.6</v>
      </c>
      <c r="H51" s="85">
        <v>6631</v>
      </c>
      <c r="I51" s="200">
        <f t="shared" si="2"/>
        <v>1.2325714105144978</v>
      </c>
      <c r="J51" s="85">
        <v>7087</v>
      </c>
      <c r="K51" s="200">
        <v>1.2</v>
      </c>
      <c r="L51" s="202">
        <v>6.9</v>
      </c>
    </row>
    <row r="52" spans="2:12" ht="15" customHeight="1">
      <c r="B52" s="111" t="s">
        <v>806</v>
      </c>
      <c r="C52" s="96">
        <v>515</v>
      </c>
      <c r="D52" s="200">
        <f t="shared" si="0"/>
        <v>0.6986555967061441</v>
      </c>
      <c r="E52" s="85">
        <v>511</v>
      </c>
      <c r="F52" s="200">
        <f t="shared" si="1"/>
        <v>0.6882525657947903</v>
      </c>
      <c r="G52" s="201">
        <v>-0.8</v>
      </c>
      <c r="H52" s="85">
        <v>3364</v>
      </c>
      <c r="I52" s="200">
        <f t="shared" si="2"/>
        <v>0.6253008935259796</v>
      </c>
      <c r="J52" s="85">
        <v>3982</v>
      </c>
      <c r="K52" s="200">
        <v>0.7</v>
      </c>
      <c r="L52" s="202">
        <v>18.4</v>
      </c>
    </row>
    <row r="53" spans="2:12" ht="15" customHeight="1">
      <c r="B53" s="111" t="s">
        <v>807</v>
      </c>
      <c r="C53" s="96">
        <v>384</v>
      </c>
      <c r="D53" s="200">
        <f t="shared" si="0"/>
        <v>0.5209393187090472</v>
      </c>
      <c r="E53" s="85">
        <v>428</v>
      </c>
      <c r="F53" s="200">
        <f t="shared" si="1"/>
        <v>0.5764620316245993</v>
      </c>
      <c r="G53" s="201">
        <v>11.5</v>
      </c>
      <c r="H53" s="85">
        <v>2466</v>
      </c>
      <c r="I53" s="200">
        <f t="shared" si="2"/>
        <v>0.458380500426595</v>
      </c>
      <c r="J53" s="85">
        <v>2911</v>
      </c>
      <c r="K53" s="200">
        <v>0.5</v>
      </c>
      <c r="L53" s="202">
        <v>18</v>
      </c>
    </row>
    <row r="54" spans="2:12" ht="15" customHeight="1">
      <c r="B54" s="111" t="s">
        <v>808</v>
      </c>
      <c r="C54" s="96">
        <v>394</v>
      </c>
      <c r="D54" s="200">
        <f t="shared" si="0"/>
        <v>0.5345054468004287</v>
      </c>
      <c r="E54" s="85">
        <v>377</v>
      </c>
      <c r="F54" s="200">
        <f t="shared" si="1"/>
        <v>0.5077714624356868</v>
      </c>
      <c r="G54" s="201">
        <v>-4.3</v>
      </c>
      <c r="H54" s="85">
        <v>2703</v>
      </c>
      <c r="I54" s="200">
        <f t="shared" si="2"/>
        <v>0.5024341008325572</v>
      </c>
      <c r="J54" s="85">
        <v>2808</v>
      </c>
      <c r="K54" s="200">
        <v>0.5</v>
      </c>
      <c r="L54" s="202">
        <v>3.9</v>
      </c>
    </row>
    <row r="55" spans="2:12" ht="15" customHeight="1">
      <c r="B55" s="111" t="s">
        <v>809</v>
      </c>
      <c r="C55" s="96">
        <v>456</v>
      </c>
      <c r="D55" s="200">
        <f t="shared" si="0"/>
        <v>0.6186154409669936</v>
      </c>
      <c r="E55" s="85">
        <v>468</v>
      </c>
      <c r="F55" s="200">
        <f t="shared" si="1"/>
        <v>0.6303369878511974</v>
      </c>
      <c r="G55" s="201">
        <v>2.6</v>
      </c>
      <c r="H55" s="85">
        <v>3155</v>
      </c>
      <c r="I55" s="200">
        <f t="shared" si="2"/>
        <v>0.5864519378937174</v>
      </c>
      <c r="J55" s="85">
        <v>3607</v>
      </c>
      <c r="K55" s="200">
        <v>0.6</v>
      </c>
      <c r="L55" s="202">
        <v>14.3</v>
      </c>
    </row>
    <row r="56" spans="2:12" ht="15" customHeight="1">
      <c r="B56" s="111" t="s">
        <v>810</v>
      </c>
      <c r="C56" s="96">
        <v>352</v>
      </c>
      <c r="D56" s="200">
        <f t="shared" si="0"/>
        <v>0.47752770881662665</v>
      </c>
      <c r="E56" s="85">
        <v>336</v>
      </c>
      <c r="F56" s="200">
        <f t="shared" si="1"/>
        <v>0.45254963230342377</v>
      </c>
      <c r="G56" s="201">
        <v>-4.5</v>
      </c>
      <c r="H56" s="85">
        <v>2364</v>
      </c>
      <c r="I56" s="200">
        <f t="shared" si="2"/>
        <v>0.4394207230366872</v>
      </c>
      <c r="J56" s="85">
        <v>2276</v>
      </c>
      <c r="K56" s="200">
        <v>0.4</v>
      </c>
      <c r="L56" s="202">
        <v>-3.7</v>
      </c>
    </row>
    <row r="57" spans="2:12" ht="15" customHeight="1">
      <c r="B57" s="111" t="s">
        <v>811</v>
      </c>
      <c r="C57" s="96">
        <v>942</v>
      </c>
      <c r="D57" s="200">
        <f t="shared" si="0"/>
        <v>1.2779292662081314</v>
      </c>
      <c r="E57" s="85">
        <v>880</v>
      </c>
      <c r="F57" s="200">
        <f t="shared" si="1"/>
        <v>1.1852490369851576</v>
      </c>
      <c r="G57" s="201">
        <v>-6.6</v>
      </c>
      <c r="H57" s="85">
        <v>5278</v>
      </c>
      <c r="I57" s="200">
        <f t="shared" si="2"/>
        <v>0.9810755398424851</v>
      </c>
      <c r="J57" s="85">
        <v>5236</v>
      </c>
      <c r="K57" s="200">
        <v>0.9</v>
      </c>
      <c r="L57" s="202">
        <v>-0.8</v>
      </c>
    </row>
    <row r="58" spans="2:12" ht="15" customHeight="1">
      <c r="B58" s="111" t="s">
        <v>812</v>
      </c>
      <c r="C58" s="96">
        <v>950</v>
      </c>
      <c r="D58" s="200">
        <f t="shared" si="0"/>
        <v>1.2887821686812366</v>
      </c>
      <c r="E58" s="85">
        <v>919</v>
      </c>
      <c r="F58" s="200">
        <f t="shared" si="1"/>
        <v>1.2377771193060905</v>
      </c>
      <c r="G58" s="201">
        <v>-3.3</v>
      </c>
      <c r="H58" s="85">
        <v>5371</v>
      </c>
      <c r="I58" s="200">
        <f t="shared" si="2"/>
        <v>0.9983623956979893</v>
      </c>
      <c r="J58" s="85">
        <v>5666</v>
      </c>
      <c r="K58" s="200">
        <v>1</v>
      </c>
      <c r="L58" s="202">
        <v>5.5</v>
      </c>
    </row>
    <row r="59" spans="2:12" ht="15" customHeight="1">
      <c r="B59" s="111" t="s">
        <v>813</v>
      </c>
      <c r="C59" s="96">
        <v>440</v>
      </c>
      <c r="D59" s="200">
        <f t="shared" si="0"/>
        <v>0.5969096360207833</v>
      </c>
      <c r="E59" s="85">
        <v>400</v>
      </c>
      <c r="F59" s="200">
        <f t="shared" si="1"/>
        <v>0.5387495622659807</v>
      </c>
      <c r="G59" s="201">
        <v>-9.1</v>
      </c>
      <c r="H59" s="85">
        <v>2811</v>
      </c>
      <c r="I59" s="200">
        <f t="shared" si="2"/>
        <v>0.5225091592454009</v>
      </c>
      <c r="J59" s="85">
        <v>2855</v>
      </c>
      <c r="K59" s="200">
        <v>0.5</v>
      </c>
      <c r="L59" s="202">
        <v>1.6</v>
      </c>
    </row>
    <row r="60" spans="2:12" ht="15" customHeight="1">
      <c r="B60" s="111" t="s">
        <v>814</v>
      </c>
      <c r="C60" s="96">
        <v>355</v>
      </c>
      <c r="D60" s="200">
        <f t="shared" si="0"/>
        <v>0.4815975472440411</v>
      </c>
      <c r="E60" s="85">
        <v>338</v>
      </c>
      <c r="F60" s="200">
        <f t="shared" si="1"/>
        <v>0.4552433801147536</v>
      </c>
      <c r="G60" s="201">
        <v>-4.8</v>
      </c>
      <c r="H60" s="85">
        <v>2037</v>
      </c>
      <c r="I60" s="200">
        <f t="shared" si="2"/>
        <v>0.37863790728668856</v>
      </c>
      <c r="J60" s="85">
        <v>2109</v>
      </c>
      <c r="K60" s="200">
        <v>0.4</v>
      </c>
      <c r="L60" s="202">
        <v>3.5</v>
      </c>
    </row>
    <row r="61" spans="2:12" ht="15" customHeight="1">
      <c r="B61" s="187" t="s">
        <v>815</v>
      </c>
      <c r="C61" s="115">
        <v>303</v>
      </c>
      <c r="D61" s="203">
        <f t="shared" si="0"/>
        <v>0.41105368116885765</v>
      </c>
      <c r="E61" s="116">
        <v>303</v>
      </c>
      <c r="F61" s="203">
        <f t="shared" si="1"/>
        <v>0.40810279341648037</v>
      </c>
      <c r="G61" s="204">
        <v>0</v>
      </c>
      <c r="H61" s="116">
        <v>2182</v>
      </c>
      <c r="I61" s="203">
        <f t="shared" si="2"/>
        <v>0.40559053200763595</v>
      </c>
      <c r="J61" s="116">
        <v>2342</v>
      </c>
      <c r="K61" s="203">
        <v>0.4</v>
      </c>
      <c r="L61" s="205">
        <v>7.3</v>
      </c>
    </row>
    <row r="62" ht="12">
      <c r="B62" s="81" t="s">
        <v>891</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8" r:id="rId1"/>
</worksheet>
</file>

<file path=xl/worksheets/sheet7.xml><?xml version="1.0" encoding="utf-8"?>
<worksheet xmlns="http://schemas.openxmlformats.org/spreadsheetml/2006/main" xmlns:r="http://schemas.openxmlformats.org/officeDocument/2006/relationships">
  <dimension ref="B2:N119"/>
  <sheetViews>
    <sheetView workbookViewId="0" topLeftCell="A1">
      <selection activeCell="A1" sqref="A1"/>
    </sheetView>
  </sheetViews>
  <sheetFormatPr defaultColWidth="9.00390625" defaultRowHeight="13.5"/>
  <cols>
    <col min="1" max="1" width="2.625" style="206" customWidth="1"/>
    <col min="2" max="2" width="8.625" style="206" customWidth="1"/>
    <col min="3" max="3" width="8.75390625" style="206" customWidth="1"/>
    <col min="4" max="4" width="7.50390625" style="206" customWidth="1"/>
    <col min="5" max="6" width="8.25390625" style="206" customWidth="1"/>
    <col min="7" max="7" width="9.625" style="206" customWidth="1"/>
    <col min="8" max="8" width="8.125" style="206" customWidth="1"/>
    <col min="9" max="9" width="9.75390625" style="206" customWidth="1"/>
    <col min="10" max="11" width="8.25390625" style="206" customWidth="1"/>
    <col min="12" max="14" width="7.50390625" style="206" customWidth="1"/>
    <col min="15" max="16384" width="9.00390625" style="206" customWidth="1"/>
  </cols>
  <sheetData>
    <row r="2" ht="14.25">
      <c r="B2" s="207" t="s">
        <v>917</v>
      </c>
    </row>
    <row r="3" ht="12.75" thickBot="1">
      <c r="N3" s="208" t="s">
        <v>895</v>
      </c>
    </row>
    <row r="4" spans="2:14" ht="12.75" thickTop="1">
      <c r="B4" s="209" t="s">
        <v>893</v>
      </c>
      <c r="C4" s="210"/>
      <c r="D4" s="211" t="s">
        <v>896</v>
      </c>
      <c r="E4" s="1411" t="s">
        <v>897</v>
      </c>
      <c r="F4" s="1412"/>
      <c r="G4" s="211" t="s">
        <v>898</v>
      </c>
      <c r="H4" s="1411" t="s">
        <v>899</v>
      </c>
      <c r="I4" s="1413"/>
      <c r="J4" s="1413"/>
      <c r="K4" s="1413"/>
      <c r="L4" s="1413"/>
      <c r="M4" s="1413"/>
      <c r="N4" s="1412"/>
    </row>
    <row r="5" spans="2:14" ht="24">
      <c r="B5" s="212" t="s">
        <v>747</v>
      </c>
      <c r="C5" s="213" t="s">
        <v>900</v>
      </c>
      <c r="D5" s="214" t="s">
        <v>894</v>
      </c>
      <c r="E5" s="215" t="s">
        <v>901</v>
      </c>
      <c r="F5" s="215" t="s">
        <v>902</v>
      </c>
      <c r="G5" s="215" t="s">
        <v>903</v>
      </c>
      <c r="H5" s="216" t="s">
        <v>904</v>
      </c>
      <c r="I5" s="215" t="s">
        <v>905</v>
      </c>
      <c r="J5" s="215" t="s">
        <v>906</v>
      </c>
      <c r="K5" s="215" t="s">
        <v>907</v>
      </c>
      <c r="L5" s="215" t="s">
        <v>908</v>
      </c>
      <c r="M5" s="215" t="s">
        <v>909</v>
      </c>
      <c r="N5" s="216" t="s">
        <v>910</v>
      </c>
    </row>
    <row r="6" spans="2:14" ht="6.75" customHeight="1">
      <c r="B6" s="217"/>
      <c r="C6" s="218"/>
      <c r="D6" s="219"/>
      <c r="E6" s="220"/>
      <c r="F6" s="221"/>
      <c r="G6" s="220"/>
      <c r="H6" s="221"/>
      <c r="I6" s="220"/>
      <c r="J6" s="220"/>
      <c r="K6" s="221"/>
      <c r="L6" s="220"/>
      <c r="M6" s="220"/>
      <c r="N6" s="222"/>
    </row>
    <row r="7" spans="2:14" s="223" customFormat="1" ht="15" customHeight="1">
      <c r="B7" s="217" t="s">
        <v>911</v>
      </c>
      <c r="C7" s="224">
        <v>83999</v>
      </c>
      <c r="D7" s="225">
        <v>6663</v>
      </c>
      <c r="E7" s="225">
        <v>21151</v>
      </c>
      <c r="F7" s="225">
        <v>56185</v>
      </c>
      <c r="G7" s="225">
        <v>12408</v>
      </c>
      <c r="H7" s="225">
        <v>10030</v>
      </c>
      <c r="I7" s="225">
        <v>18436</v>
      </c>
      <c r="J7" s="225">
        <v>21866</v>
      </c>
      <c r="K7" s="225">
        <v>10734</v>
      </c>
      <c r="L7" s="225">
        <v>5641</v>
      </c>
      <c r="M7" s="225">
        <v>2818</v>
      </c>
      <c r="N7" s="226">
        <v>2066</v>
      </c>
    </row>
    <row r="8" spans="2:14" s="227" customFormat="1" ht="15" customHeight="1">
      <c r="B8" s="228" t="s">
        <v>912</v>
      </c>
      <c r="C8" s="229">
        <f aca="true" t="shared" si="0" ref="C8:N8">SUM(C18:C67)</f>
        <v>79821</v>
      </c>
      <c r="D8" s="230">
        <f t="shared" si="0"/>
        <v>6144</v>
      </c>
      <c r="E8" s="230">
        <f t="shared" si="0"/>
        <v>18367</v>
      </c>
      <c r="F8" s="230">
        <f t="shared" si="0"/>
        <v>55310</v>
      </c>
      <c r="G8" s="230">
        <f t="shared" si="0"/>
        <v>11712</v>
      </c>
      <c r="H8" s="230">
        <f t="shared" si="0"/>
        <v>9394</v>
      </c>
      <c r="I8" s="230">
        <f t="shared" si="0"/>
        <v>17532</v>
      </c>
      <c r="J8" s="230">
        <f t="shared" si="0"/>
        <v>20337</v>
      </c>
      <c r="K8" s="230">
        <f t="shared" si="0"/>
        <v>10102</v>
      </c>
      <c r="L8" s="230">
        <f t="shared" si="0"/>
        <v>5401</v>
      </c>
      <c r="M8" s="230">
        <f t="shared" si="0"/>
        <v>2893</v>
      </c>
      <c r="N8" s="231">
        <f t="shared" si="0"/>
        <v>2450</v>
      </c>
    </row>
    <row r="9" spans="2:14" ht="8.25" customHeight="1">
      <c r="B9" s="232"/>
      <c r="C9" s="233"/>
      <c r="D9" s="234"/>
      <c r="E9" s="234"/>
      <c r="F9" s="234"/>
      <c r="G9" s="234"/>
      <c r="H9" s="234"/>
      <c r="I9" s="234"/>
      <c r="J9" s="234"/>
      <c r="K9" s="234"/>
      <c r="L9" s="234"/>
      <c r="M9" s="234"/>
      <c r="N9" s="235"/>
    </row>
    <row r="10" spans="2:14" s="227" customFormat="1" ht="15" customHeight="1">
      <c r="B10" s="236" t="s">
        <v>769</v>
      </c>
      <c r="C10" s="237">
        <f aca="true" t="shared" si="1" ref="C10:N10">C18+C24+C25+C26+C29+C30+C31+C34+C35+C36+C37+C38+C39+C40</f>
        <v>34517</v>
      </c>
      <c r="D10" s="238">
        <f t="shared" si="1"/>
        <v>3240</v>
      </c>
      <c r="E10" s="238">
        <f t="shared" si="1"/>
        <v>6484</v>
      </c>
      <c r="F10" s="238">
        <f t="shared" si="1"/>
        <v>24793</v>
      </c>
      <c r="G10" s="238">
        <f t="shared" si="1"/>
        <v>5769</v>
      </c>
      <c r="H10" s="238">
        <f t="shared" si="1"/>
        <v>5191</v>
      </c>
      <c r="I10" s="238">
        <f t="shared" si="1"/>
        <v>9616</v>
      </c>
      <c r="J10" s="238">
        <f t="shared" si="1"/>
        <v>9719</v>
      </c>
      <c r="K10" s="238">
        <f t="shared" si="1"/>
        <v>2931</v>
      </c>
      <c r="L10" s="238">
        <f t="shared" si="1"/>
        <v>830</v>
      </c>
      <c r="M10" s="238">
        <f t="shared" si="1"/>
        <v>272</v>
      </c>
      <c r="N10" s="239">
        <f t="shared" si="1"/>
        <v>189</v>
      </c>
    </row>
    <row r="11" spans="2:14" s="227" customFormat="1" ht="7.5" customHeight="1">
      <c r="B11" s="236"/>
      <c r="C11" s="237"/>
      <c r="D11" s="238"/>
      <c r="E11" s="238"/>
      <c r="F11" s="238"/>
      <c r="G11" s="238"/>
      <c r="H11" s="238"/>
      <c r="I11" s="238"/>
      <c r="J11" s="238"/>
      <c r="K11" s="238"/>
      <c r="L11" s="238"/>
      <c r="M11" s="238"/>
      <c r="N11" s="239"/>
    </row>
    <row r="12" spans="2:14" s="227" customFormat="1" ht="15" customHeight="1">
      <c r="B12" s="236" t="s">
        <v>770</v>
      </c>
      <c r="C12" s="237">
        <f aca="true" t="shared" si="2" ref="C12:N12">C23+C42+C43+C44+C45+C46+C47+C48</f>
        <v>9167</v>
      </c>
      <c r="D12" s="238">
        <f t="shared" si="2"/>
        <v>354</v>
      </c>
      <c r="E12" s="238">
        <f t="shared" si="2"/>
        <v>1893</v>
      </c>
      <c r="F12" s="238">
        <f t="shared" si="2"/>
        <v>6920</v>
      </c>
      <c r="G12" s="238">
        <f t="shared" si="2"/>
        <v>886</v>
      </c>
      <c r="H12" s="238">
        <f t="shared" si="2"/>
        <v>727</v>
      </c>
      <c r="I12" s="238">
        <f t="shared" si="2"/>
        <v>1690</v>
      </c>
      <c r="J12" s="238">
        <f t="shared" si="2"/>
        <v>2566</v>
      </c>
      <c r="K12" s="238">
        <f t="shared" si="2"/>
        <v>1659</v>
      </c>
      <c r="L12" s="238">
        <f t="shared" si="2"/>
        <v>787</v>
      </c>
      <c r="M12" s="238">
        <f t="shared" si="2"/>
        <v>433</v>
      </c>
      <c r="N12" s="239">
        <f t="shared" si="2"/>
        <v>419</v>
      </c>
    </row>
    <row r="13" spans="2:14" s="227" customFormat="1" ht="9" customHeight="1">
      <c r="B13" s="236"/>
      <c r="C13" s="237"/>
      <c r="D13" s="238"/>
      <c r="E13" s="238"/>
      <c r="F13" s="238"/>
      <c r="G13" s="238"/>
      <c r="H13" s="238"/>
      <c r="I13" s="238"/>
      <c r="J13" s="238"/>
      <c r="K13" s="238"/>
      <c r="L13" s="238"/>
      <c r="M13" s="238"/>
      <c r="N13" s="239"/>
    </row>
    <row r="14" spans="2:14" s="227" customFormat="1" ht="15" customHeight="1">
      <c r="B14" s="236" t="s">
        <v>771</v>
      </c>
      <c r="C14" s="237">
        <f aca="true" t="shared" si="3" ref="C14:N14">C19+C28+C32+C50+C51+C52+C53+C54</f>
        <v>16423</v>
      </c>
      <c r="D14" s="238">
        <f t="shared" si="3"/>
        <v>1112</v>
      </c>
      <c r="E14" s="238">
        <f t="shared" si="3"/>
        <v>4025</v>
      </c>
      <c r="F14" s="238">
        <f t="shared" si="3"/>
        <v>11286</v>
      </c>
      <c r="G14" s="238">
        <f t="shared" si="3"/>
        <v>2816</v>
      </c>
      <c r="H14" s="238">
        <f t="shared" si="3"/>
        <v>1861</v>
      </c>
      <c r="I14" s="238">
        <f t="shared" si="3"/>
        <v>3277</v>
      </c>
      <c r="J14" s="238">
        <f t="shared" si="3"/>
        <v>4050</v>
      </c>
      <c r="K14" s="238">
        <f t="shared" si="3"/>
        <v>2200</v>
      </c>
      <c r="L14" s="238">
        <f t="shared" si="3"/>
        <v>1116</v>
      </c>
      <c r="M14" s="238">
        <f t="shared" si="3"/>
        <v>556</v>
      </c>
      <c r="N14" s="239">
        <f t="shared" si="3"/>
        <v>547</v>
      </c>
    </row>
    <row r="15" spans="2:14" s="227" customFormat="1" ht="8.25" customHeight="1">
      <c r="B15" s="236"/>
      <c r="C15" s="237"/>
      <c r="D15" s="238"/>
      <c r="E15" s="238"/>
      <c r="F15" s="238"/>
      <c r="G15" s="238"/>
      <c r="H15" s="238"/>
      <c r="I15" s="238"/>
      <c r="J15" s="238"/>
      <c r="K15" s="238"/>
      <c r="L15" s="238"/>
      <c r="M15" s="238"/>
      <c r="N15" s="239"/>
    </row>
    <row r="16" spans="2:14" s="227" customFormat="1" ht="15" customHeight="1">
      <c r="B16" s="236" t="s">
        <v>772</v>
      </c>
      <c r="C16" s="237">
        <v>19714</v>
      </c>
      <c r="D16" s="238">
        <v>1438</v>
      </c>
      <c r="E16" s="238">
        <v>5965</v>
      </c>
      <c r="F16" s="238">
        <v>12311</v>
      </c>
      <c r="G16" s="238">
        <v>2241</v>
      </c>
      <c r="H16" s="238">
        <v>1615</v>
      </c>
      <c r="I16" s="238">
        <v>2949</v>
      </c>
      <c r="J16" s="238">
        <v>4002</v>
      </c>
      <c r="K16" s="238">
        <v>3312</v>
      </c>
      <c r="L16" s="238">
        <v>2668</v>
      </c>
      <c r="M16" s="238">
        <v>1632</v>
      </c>
      <c r="N16" s="239">
        <v>1295</v>
      </c>
    </row>
    <row r="17" spans="2:14" ht="8.25" customHeight="1">
      <c r="B17" s="217"/>
      <c r="C17" s="240"/>
      <c r="D17" s="241"/>
      <c r="E17" s="241"/>
      <c r="F17" s="241"/>
      <c r="G17" s="241"/>
      <c r="H17" s="241"/>
      <c r="I17" s="241"/>
      <c r="J17" s="241"/>
      <c r="K17" s="241"/>
      <c r="L17" s="241"/>
      <c r="M17" s="241"/>
      <c r="N17" s="242"/>
    </row>
    <row r="18" spans="2:14" ht="12">
      <c r="B18" s="217" t="s">
        <v>773</v>
      </c>
      <c r="C18" s="240">
        <v>6823</v>
      </c>
      <c r="D18" s="225">
        <v>714</v>
      </c>
      <c r="E18" s="241">
        <v>1106</v>
      </c>
      <c r="F18" s="241">
        <v>5003</v>
      </c>
      <c r="G18" s="241">
        <v>1363</v>
      </c>
      <c r="H18" s="241">
        <v>1234</v>
      </c>
      <c r="I18" s="241">
        <v>1995</v>
      </c>
      <c r="J18" s="241">
        <v>1741</v>
      </c>
      <c r="K18" s="241">
        <v>350</v>
      </c>
      <c r="L18" s="241">
        <v>80</v>
      </c>
      <c r="M18" s="241">
        <v>33</v>
      </c>
      <c r="N18" s="242">
        <v>27</v>
      </c>
    </row>
    <row r="19" spans="2:14" ht="12">
      <c r="B19" s="217" t="s">
        <v>774</v>
      </c>
      <c r="C19" s="240">
        <v>2891</v>
      </c>
      <c r="D19" s="225">
        <v>195</v>
      </c>
      <c r="E19" s="241">
        <v>589</v>
      </c>
      <c r="F19" s="241">
        <v>2107</v>
      </c>
      <c r="G19" s="241">
        <v>612</v>
      </c>
      <c r="H19" s="241">
        <v>300</v>
      </c>
      <c r="I19" s="241">
        <v>528</v>
      </c>
      <c r="J19" s="241">
        <v>628</v>
      </c>
      <c r="K19" s="241">
        <v>361</v>
      </c>
      <c r="L19" s="241">
        <v>201</v>
      </c>
      <c r="M19" s="241">
        <v>122</v>
      </c>
      <c r="N19" s="242">
        <v>139</v>
      </c>
    </row>
    <row r="20" spans="2:14" ht="12">
      <c r="B20" s="217" t="s">
        <v>775</v>
      </c>
      <c r="C20" s="240">
        <v>2849</v>
      </c>
      <c r="D20" s="225">
        <v>252</v>
      </c>
      <c r="E20" s="241">
        <v>1008</v>
      </c>
      <c r="F20" s="241">
        <v>1589</v>
      </c>
      <c r="G20" s="241">
        <v>288</v>
      </c>
      <c r="H20" s="241">
        <v>199</v>
      </c>
      <c r="I20" s="241">
        <v>346</v>
      </c>
      <c r="J20" s="241">
        <v>531</v>
      </c>
      <c r="K20" s="241">
        <v>482</v>
      </c>
      <c r="L20" s="241">
        <v>421</v>
      </c>
      <c r="M20" s="241">
        <v>320</v>
      </c>
      <c r="N20" s="242">
        <v>262</v>
      </c>
    </row>
    <row r="21" spans="2:14" ht="12">
      <c r="B21" s="217" t="s">
        <v>776</v>
      </c>
      <c r="C21" s="240">
        <v>3844</v>
      </c>
      <c r="D21" s="225">
        <v>504</v>
      </c>
      <c r="E21" s="241">
        <v>1320</v>
      </c>
      <c r="F21" s="241">
        <v>2020</v>
      </c>
      <c r="G21" s="241">
        <v>408</v>
      </c>
      <c r="H21" s="241">
        <v>263</v>
      </c>
      <c r="I21" s="241">
        <v>544</v>
      </c>
      <c r="J21" s="241">
        <v>721</v>
      </c>
      <c r="K21" s="241">
        <v>701</v>
      </c>
      <c r="L21" s="241">
        <v>660</v>
      </c>
      <c r="M21" s="241">
        <v>345</v>
      </c>
      <c r="N21" s="242">
        <v>202</v>
      </c>
    </row>
    <row r="22" spans="2:14" ht="8.25" customHeight="1">
      <c r="B22" s="217"/>
      <c r="C22" s="240"/>
      <c r="D22" s="241"/>
      <c r="E22" s="241"/>
      <c r="F22" s="241"/>
      <c r="G22" s="241"/>
      <c r="H22" s="241"/>
      <c r="I22" s="241"/>
      <c r="J22" s="241"/>
      <c r="K22" s="241"/>
      <c r="L22" s="241"/>
      <c r="M22" s="241"/>
      <c r="N22" s="242"/>
    </row>
    <row r="23" spans="2:14" ht="12">
      <c r="B23" s="217" t="s">
        <v>777</v>
      </c>
      <c r="C23" s="240">
        <v>2271</v>
      </c>
      <c r="D23" s="225">
        <v>106</v>
      </c>
      <c r="E23" s="241">
        <v>649</v>
      </c>
      <c r="F23" s="241">
        <v>1516</v>
      </c>
      <c r="G23" s="241">
        <v>211</v>
      </c>
      <c r="H23" s="241">
        <v>143</v>
      </c>
      <c r="I23" s="241">
        <v>306</v>
      </c>
      <c r="J23" s="241">
        <v>546</v>
      </c>
      <c r="K23" s="241">
        <v>462</v>
      </c>
      <c r="L23" s="241">
        <v>260</v>
      </c>
      <c r="M23" s="241">
        <v>152</v>
      </c>
      <c r="N23" s="242">
        <v>191</v>
      </c>
    </row>
    <row r="24" spans="2:14" ht="12">
      <c r="B24" s="217" t="s">
        <v>778</v>
      </c>
      <c r="C24" s="240">
        <v>2985</v>
      </c>
      <c r="D24" s="225">
        <v>255</v>
      </c>
      <c r="E24" s="241">
        <v>582</v>
      </c>
      <c r="F24" s="241">
        <v>2148</v>
      </c>
      <c r="G24" s="241">
        <v>542</v>
      </c>
      <c r="H24" s="241">
        <v>466</v>
      </c>
      <c r="I24" s="241">
        <v>839</v>
      </c>
      <c r="J24" s="241">
        <v>853</v>
      </c>
      <c r="K24" s="241">
        <v>190</v>
      </c>
      <c r="L24" s="241">
        <v>60</v>
      </c>
      <c r="M24" s="241">
        <v>25</v>
      </c>
      <c r="N24" s="242">
        <v>10</v>
      </c>
    </row>
    <row r="25" spans="2:14" ht="12">
      <c r="B25" s="217" t="s">
        <v>779</v>
      </c>
      <c r="C25" s="240">
        <v>2546</v>
      </c>
      <c r="D25" s="225">
        <v>302</v>
      </c>
      <c r="E25" s="241">
        <v>447</v>
      </c>
      <c r="F25" s="241">
        <v>1797</v>
      </c>
      <c r="G25" s="241">
        <v>403</v>
      </c>
      <c r="H25" s="241">
        <v>427</v>
      </c>
      <c r="I25" s="241">
        <v>808</v>
      </c>
      <c r="J25" s="241">
        <v>682</v>
      </c>
      <c r="K25" s="241">
        <v>159</v>
      </c>
      <c r="L25" s="241">
        <v>45</v>
      </c>
      <c r="M25" s="241">
        <v>15</v>
      </c>
      <c r="N25" s="242">
        <v>7</v>
      </c>
    </row>
    <row r="26" spans="2:14" ht="12">
      <c r="B26" s="217" t="s">
        <v>780</v>
      </c>
      <c r="C26" s="240">
        <v>3856</v>
      </c>
      <c r="D26" s="225">
        <v>272</v>
      </c>
      <c r="E26" s="241">
        <v>581</v>
      </c>
      <c r="F26" s="241">
        <v>3003</v>
      </c>
      <c r="G26" s="241">
        <v>558</v>
      </c>
      <c r="H26" s="241">
        <v>507</v>
      </c>
      <c r="I26" s="241">
        <v>1145</v>
      </c>
      <c r="J26" s="241">
        <v>1136</v>
      </c>
      <c r="K26" s="241">
        <v>352</v>
      </c>
      <c r="L26" s="241">
        <v>105</v>
      </c>
      <c r="M26" s="241">
        <v>36</v>
      </c>
      <c r="N26" s="242">
        <v>17</v>
      </c>
    </row>
    <row r="27" spans="2:14" ht="8.25" customHeight="1">
      <c r="B27" s="217"/>
      <c r="C27" s="240"/>
      <c r="D27" s="241"/>
      <c r="E27" s="241"/>
      <c r="F27" s="241"/>
      <c r="G27" s="241"/>
      <c r="H27" s="241"/>
      <c r="I27" s="241"/>
      <c r="J27" s="241"/>
      <c r="K27" s="241"/>
      <c r="L27" s="241"/>
      <c r="M27" s="241"/>
      <c r="N27" s="242"/>
    </row>
    <row r="28" spans="2:14" ht="12">
      <c r="B28" s="217" t="s">
        <v>781</v>
      </c>
      <c r="C28" s="240">
        <v>2255</v>
      </c>
      <c r="D28" s="225">
        <v>108</v>
      </c>
      <c r="E28" s="241">
        <v>466</v>
      </c>
      <c r="F28" s="241">
        <v>1681</v>
      </c>
      <c r="G28" s="241">
        <v>368</v>
      </c>
      <c r="H28" s="241">
        <v>254</v>
      </c>
      <c r="I28" s="241">
        <v>471</v>
      </c>
      <c r="J28" s="241">
        <v>617</v>
      </c>
      <c r="K28" s="241">
        <v>282</v>
      </c>
      <c r="L28" s="241">
        <v>136</v>
      </c>
      <c r="M28" s="241">
        <v>60</v>
      </c>
      <c r="N28" s="242">
        <v>67</v>
      </c>
    </row>
    <row r="29" spans="2:14" ht="12">
      <c r="B29" s="217" t="s">
        <v>782</v>
      </c>
      <c r="C29" s="240">
        <v>3433</v>
      </c>
      <c r="D29" s="225">
        <v>412</v>
      </c>
      <c r="E29" s="241">
        <v>745</v>
      </c>
      <c r="F29" s="241">
        <v>2276</v>
      </c>
      <c r="G29" s="241">
        <v>522</v>
      </c>
      <c r="H29" s="241">
        <v>496</v>
      </c>
      <c r="I29" s="241">
        <v>898</v>
      </c>
      <c r="J29" s="241">
        <v>1093</v>
      </c>
      <c r="K29" s="241">
        <v>306</v>
      </c>
      <c r="L29" s="241">
        <v>89</v>
      </c>
      <c r="M29" s="241">
        <v>12</v>
      </c>
      <c r="N29" s="242">
        <v>17</v>
      </c>
    </row>
    <row r="30" spans="2:14" ht="12">
      <c r="B30" s="217" t="s">
        <v>783</v>
      </c>
      <c r="C30" s="240">
        <v>3366</v>
      </c>
      <c r="D30" s="225">
        <v>438</v>
      </c>
      <c r="E30" s="241">
        <v>652</v>
      </c>
      <c r="F30" s="241">
        <v>2276</v>
      </c>
      <c r="G30" s="241">
        <v>497</v>
      </c>
      <c r="H30" s="241">
        <v>492</v>
      </c>
      <c r="I30" s="241">
        <v>918</v>
      </c>
      <c r="J30" s="241">
        <v>1119</v>
      </c>
      <c r="K30" s="241">
        <v>280</v>
      </c>
      <c r="L30" s="241">
        <v>47</v>
      </c>
      <c r="M30" s="241">
        <v>8</v>
      </c>
      <c r="N30" s="242">
        <v>5</v>
      </c>
    </row>
    <row r="31" spans="2:14" ht="12">
      <c r="B31" s="217" t="s">
        <v>784</v>
      </c>
      <c r="C31" s="240">
        <v>3113</v>
      </c>
      <c r="D31" s="225">
        <v>159</v>
      </c>
      <c r="E31" s="241">
        <v>885</v>
      </c>
      <c r="F31" s="241">
        <v>2069</v>
      </c>
      <c r="G31" s="241">
        <v>268</v>
      </c>
      <c r="H31" s="241">
        <v>218</v>
      </c>
      <c r="I31" s="241">
        <v>591</v>
      </c>
      <c r="J31" s="241">
        <v>1082</v>
      </c>
      <c r="K31" s="241">
        <v>635</v>
      </c>
      <c r="L31" s="241">
        <v>211</v>
      </c>
      <c r="M31" s="241">
        <v>65</v>
      </c>
      <c r="N31" s="242">
        <v>43</v>
      </c>
    </row>
    <row r="32" spans="2:14" ht="12">
      <c r="B32" s="217" t="s">
        <v>785</v>
      </c>
      <c r="C32" s="240">
        <v>2294</v>
      </c>
      <c r="D32" s="225">
        <v>243</v>
      </c>
      <c r="E32" s="241">
        <v>721</v>
      </c>
      <c r="F32" s="241">
        <v>1330</v>
      </c>
      <c r="G32" s="241">
        <v>379</v>
      </c>
      <c r="H32" s="241">
        <v>302</v>
      </c>
      <c r="I32" s="241">
        <v>474</v>
      </c>
      <c r="J32" s="241">
        <v>638</v>
      </c>
      <c r="K32" s="241">
        <v>288</v>
      </c>
      <c r="L32" s="241">
        <v>138</v>
      </c>
      <c r="M32" s="241">
        <v>42</v>
      </c>
      <c r="N32" s="242">
        <v>33</v>
      </c>
    </row>
    <row r="33" spans="2:14" ht="7.5" customHeight="1">
      <c r="B33" s="217"/>
      <c r="C33" s="240"/>
      <c r="D33" s="241"/>
      <c r="E33" s="241"/>
      <c r="F33" s="241"/>
      <c r="G33" s="241"/>
      <c r="H33" s="241"/>
      <c r="I33" s="241"/>
      <c r="J33" s="241"/>
      <c r="K33" s="241"/>
      <c r="L33" s="241"/>
      <c r="M33" s="241"/>
      <c r="N33" s="242"/>
    </row>
    <row r="34" spans="2:14" ht="12">
      <c r="B34" s="217" t="s">
        <v>786</v>
      </c>
      <c r="C34" s="240">
        <v>959</v>
      </c>
      <c r="D34" s="225">
        <v>92</v>
      </c>
      <c r="E34" s="241">
        <v>118</v>
      </c>
      <c r="F34" s="241">
        <v>749</v>
      </c>
      <c r="G34" s="241">
        <v>177</v>
      </c>
      <c r="H34" s="241">
        <v>191</v>
      </c>
      <c r="I34" s="241">
        <v>341</v>
      </c>
      <c r="J34" s="241">
        <v>193</v>
      </c>
      <c r="K34" s="241">
        <v>38</v>
      </c>
      <c r="L34" s="241">
        <v>10</v>
      </c>
      <c r="M34" s="241">
        <v>5</v>
      </c>
      <c r="N34" s="242">
        <v>4</v>
      </c>
    </row>
    <row r="35" spans="2:14" ht="12">
      <c r="B35" s="217" t="s">
        <v>787</v>
      </c>
      <c r="C35" s="240">
        <v>957</v>
      </c>
      <c r="D35" s="225">
        <v>88</v>
      </c>
      <c r="E35" s="241">
        <v>148</v>
      </c>
      <c r="F35" s="241">
        <v>721</v>
      </c>
      <c r="G35" s="241">
        <v>185</v>
      </c>
      <c r="H35" s="241">
        <v>133</v>
      </c>
      <c r="I35" s="241">
        <v>311</v>
      </c>
      <c r="J35" s="241">
        <v>232</v>
      </c>
      <c r="K35" s="241">
        <v>50</v>
      </c>
      <c r="L35" s="241">
        <v>19</v>
      </c>
      <c r="M35" s="241">
        <v>12</v>
      </c>
      <c r="N35" s="242">
        <v>15</v>
      </c>
    </row>
    <row r="36" spans="2:14" ht="12">
      <c r="B36" s="217" t="s">
        <v>788</v>
      </c>
      <c r="C36" s="240">
        <v>1913</v>
      </c>
      <c r="D36" s="225">
        <v>102</v>
      </c>
      <c r="E36" s="241">
        <v>294</v>
      </c>
      <c r="F36" s="241">
        <v>1517</v>
      </c>
      <c r="G36" s="241">
        <v>358</v>
      </c>
      <c r="H36" s="241">
        <v>310</v>
      </c>
      <c r="I36" s="241">
        <v>541</v>
      </c>
      <c r="J36" s="241">
        <v>525</v>
      </c>
      <c r="K36" s="241">
        <v>115</v>
      </c>
      <c r="L36" s="241">
        <v>32</v>
      </c>
      <c r="M36" s="241">
        <v>19</v>
      </c>
      <c r="N36" s="242">
        <v>13</v>
      </c>
    </row>
    <row r="37" spans="2:14" ht="12">
      <c r="B37" s="217" t="s">
        <v>789</v>
      </c>
      <c r="C37" s="240">
        <v>962</v>
      </c>
      <c r="D37" s="225">
        <v>54</v>
      </c>
      <c r="E37" s="241">
        <v>31</v>
      </c>
      <c r="F37" s="241">
        <v>877</v>
      </c>
      <c r="G37" s="241">
        <v>287</v>
      </c>
      <c r="H37" s="241">
        <v>231</v>
      </c>
      <c r="I37" s="241">
        <v>302</v>
      </c>
      <c r="J37" s="241">
        <v>116</v>
      </c>
      <c r="K37" s="241">
        <v>21</v>
      </c>
      <c r="L37" s="241">
        <v>2</v>
      </c>
      <c r="M37" s="241">
        <v>2</v>
      </c>
      <c r="N37" s="242">
        <v>1</v>
      </c>
    </row>
    <row r="38" spans="2:14" ht="12">
      <c r="B38" s="217" t="s">
        <v>790</v>
      </c>
      <c r="C38" s="240">
        <v>1439</v>
      </c>
      <c r="D38" s="225">
        <v>220</v>
      </c>
      <c r="E38" s="241">
        <v>335</v>
      </c>
      <c r="F38" s="241">
        <v>884</v>
      </c>
      <c r="G38" s="241">
        <v>265</v>
      </c>
      <c r="H38" s="241">
        <v>223</v>
      </c>
      <c r="I38" s="241">
        <v>413</v>
      </c>
      <c r="J38" s="241">
        <v>344</v>
      </c>
      <c r="K38" s="241">
        <v>146</v>
      </c>
      <c r="L38" s="241">
        <v>40</v>
      </c>
      <c r="M38" s="241">
        <v>5</v>
      </c>
      <c r="N38" s="242">
        <v>3</v>
      </c>
    </row>
    <row r="39" spans="2:14" ht="12">
      <c r="B39" s="217" t="s">
        <v>791</v>
      </c>
      <c r="C39" s="240">
        <v>968</v>
      </c>
      <c r="D39" s="225">
        <v>71</v>
      </c>
      <c r="E39" s="241">
        <v>224</v>
      </c>
      <c r="F39" s="241">
        <v>673</v>
      </c>
      <c r="G39" s="241">
        <v>183</v>
      </c>
      <c r="H39" s="241">
        <v>158</v>
      </c>
      <c r="I39" s="241">
        <v>279</v>
      </c>
      <c r="J39" s="241">
        <v>238</v>
      </c>
      <c r="K39" s="241">
        <v>81</v>
      </c>
      <c r="L39" s="241">
        <v>17</v>
      </c>
      <c r="M39" s="241">
        <v>10</v>
      </c>
      <c r="N39" s="242">
        <v>2</v>
      </c>
    </row>
    <row r="40" spans="2:14" ht="12">
      <c r="B40" s="217" t="s">
        <v>792</v>
      </c>
      <c r="C40" s="240">
        <v>1197</v>
      </c>
      <c r="D40" s="225">
        <v>61</v>
      </c>
      <c r="E40" s="241">
        <v>336</v>
      </c>
      <c r="F40" s="241">
        <v>800</v>
      </c>
      <c r="G40" s="241">
        <v>161</v>
      </c>
      <c r="H40" s="241">
        <v>105</v>
      </c>
      <c r="I40" s="241">
        <v>235</v>
      </c>
      <c r="J40" s="241">
        <v>365</v>
      </c>
      <c r="K40" s="241">
        <v>208</v>
      </c>
      <c r="L40" s="241">
        <v>73</v>
      </c>
      <c r="M40" s="241">
        <v>25</v>
      </c>
      <c r="N40" s="242">
        <v>25</v>
      </c>
    </row>
    <row r="41" spans="2:14" ht="8.25" customHeight="1">
      <c r="B41" s="217"/>
      <c r="C41" s="240"/>
      <c r="D41" s="241"/>
      <c r="E41" s="241"/>
      <c r="F41" s="241"/>
      <c r="G41" s="241"/>
      <c r="H41" s="241"/>
      <c r="I41" s="241"/>
      <c r="J41" s="241"/>
      <c r="K41" s="241"/>
      <c r="L41" s="241"/>
      <c r="M41" s="241"/>
      <c r="N41" s="242"/>
    </row>
    <row r="42" spans="2:14" ht="12">
      <c r="B42" s="217" t="s">
        <v>793</v>
      </c>
      <c r="C42" s="240">
        <v>913</v>
      </c>
      <c r="D42" s="225">
        <v>27</v>
      </c>
      <c r="E42" s="241">
        <v>166</v>
      </c>
      <c r="F42" s="241">
        <v>720</v>
      </c>
      <c r="G42" s="241">
        <v>65</v>
      </c>
      <c r="H42" s="241">
        <v>62</v>
      </c>
      <c r="I42" s="241">
        <v>176</v>
      </c>
      <c r="J42" s="241">
        <v>287</v>
      </c>
      <c r="K42" s="241">
        <v>156</v>
      </c>
      <c r="L42" s="241">
        <v>90</v>
      </c>
      <c r="M42" s="241">
        <v>42</v>
      </c>
      <c r="N42" s="242">
        <v>35</v>
      </c>
    </row>
    <row r="43" spans="2:14" ht="12">
      <c r="B43" s="217" t="s">
        <v>794</v>
      </c>
      <c r="C43" s="240">
        <v>1363</v>
      </c>
      <c r="D43" s="225">
        <v>39</v>
      </c>
      <c r="E43" s="241">
        <v>210</v>
      </c>
      <c r="F43" s="241">
        <v>1114</v>
      </c>
      <c r="G43" s="241">
        <v>116</v>
      </c>
      <c r="H43" s="241">
        <v>102</v>
      </c>
      <c r="I43" s="241">
        <v>271</v>
      </c>
      <c r="J43" s="241">
        <v>453</v>
      </c>
      <c r="K43" s="241">
        <v>264</v>
      </c>
      <c r="L43" s="241">
        <v>100</v>
      </c>
      <c r="M43" s="241">
        <v>39</v>
      </c>
      <c r="N43" s="242">
        <v>18</v>
      </c>
    </row>
    <row r="44" spans="2:14" ht="12">
      <c r="B44" s="217" t="s">
        <v>795</v>
      </c>
      <c r="C44" s="240">
        <v>906</v>
      </c>
      <c r="D44" s="225">
        <v>35</v>
      </c>
      <c r="E44" s="241">
        <v>198</v>
      </c>
      <c r="F44" s="241">
        <v>673</v>
      </c>
      <c r="G44" s="241">
        <v>82</v>
      </c>
      <c r="H44" s="241">
        <v>78</v>
      </c>
      <c r="I44" s="241">
        <v>194</v>
      </c>
      <c r="J44" s="241">
        <v>235</v>
      </c>
      <c r="K44" s="241">
        <v>184</v>
      </c>
      <c r="L44" s="241">
        <v>74</v>
      </c>
      <c r="M44" s="241">
        <v>38</v>
      </c>
      <c r="N44" s="242">
        <v>21</v>
      </c>
    </row>
    <row r="45" spans="2:14" ht="12">
      <c r="B45" s="217" t="s">
        <v>796</v>
      </c>
      <c r="C45" s="240">
        <v>1197</v>
      </c>
      <c r="D45" s="225">
        <v>54</v>
      </c>
      <c r="E45" s="241">
        <v>171</v>
      </c>
      <c r="F45" s="241">
        <v>972</v>
      </c>
      <c r="G45" s="241">
        <v>175</v>
      </c>
      <c r="H45" s="241">
        <v>121</v>
      </c>
      <c r="I45" s="241">
        <v>239</v>
      </c>
      <c r="J45" s="241">
        <v>310</v>
      </c>
      <c r="K45" s="241">
        <v>147</v>
      </c>
      <c r="L45" s="241">
        <v>80</v>
      </c>
      <c r="M45" s="241">
        <v>54</v>
      </c>
      <c r="N45" s="242">
        <v>71</v>
      </c>
    </row>
    <row r="46" spans="2:14" ht="12">
      <c r="B46" s="217" t="s">
        <v>797</v>
      </c>
      <c r="C46" s="240">
        <v>672</v>
      </c>
      <c r="D46" s="225">
        <v>17</v>
      </c>
      <c r="E46" s="241">
        <v>116</v>
      </c>
      <c r="F46" s="241">
        <v>539</v>
      </c>
      <c r="G46" s="241">
        <v>70</v>
      </c>
      <c r="H46" s="241">
        <v>51</v>
      </c>
      <c r="I46" s="241">
        <v>152</v>
      </c>
      <c r="J46" s="241">
        <v>221</v>
      </c>
      <c r="K46" s="241">
        <v>115</v>
      </c>
      <c r="L46" s="241">
        <v>32</v>
      </c>
      <c r="M46" s="241">
        <v>11</v>
      </c>
      <c r="N46" s="242">
        <v>20</v>
      </c>
    </row>
    <row r="47" spans="2:14" ht="12">
      <c r="B47" s="217" t="s">
        <v>798</v>
      </c>
      <c r="C47" s="240">
        <v>873</v>
      </c>
      <c r="D47" s="225">
        <v>53</v>
      </c>
      <c r="E47" s="241">
        <v>234</v>
      </c>
      <c r="F47" s="241">
        <v>586</v>
      </c>
      <c r="G47" s="241">
        <v>55</v>
      </c>
      <c r="H47" s="241">
        <v>67</v>
      </c>
      <c r="I47" s="241">
        <v>131</v>
      </c>
      <c r="J47" s="241">
        <v>232</v>
      </c>
      <c r="K47" s="241">
        <v>181</v>
      </c>
      <c r="L47" s="241">
        <v>85</v>
      </c>
      <c r="M47" s="241">
        <v>70</v>
      </c>
      <c r="N47" s="242">
        <v>52</v>
      </c>
    </row>
    <row r="48" spans="2:14" ht="12">
      <c r="B48" s="217" t="s">
        <v>799</v>
      </c>
      <c r="C48" s="240">
        <v>972</v>
      </c>
      <c r="D48" s="225">
        <v>23</v>
      </c>
      <c r="E48" s="241">
        <v>149</v>
      </c>
      <c r="F48" s="241">
        <v>800</v>
      </c>
      <c r="G48" s="241">
        <v>112</v>
      </c>
      <c r="H48" s="241">
        <v>103</v>
      </c>
      <c r="I48" s="241">
        <v>221</v>
      </c>
      <c r="J48" s="241">
        <v>282</v>
      </c>
      <c r="K48" s="241">
        <v>150</v>
      </c>
      <c r="L48" s="241">
        <v>66</v>
      </c>
      <c r="M48" s="241">
        <v>27</v>
      </c>
      <c r="N48" s="242">
        <v>11</v>
      </c>
    </row>
    <row r="49" spans="2:14" ht="8.25" customHeight="1">
      <c r="B49" s="217"/>
      <c r="C49" s="240"/>
      <c r="D49" s="241"/>
      <c r="E49" s="241"/>
      <c r="F49" s="241"/>
      <c r="G49" s="241"/>
      <c r="H49" s="241"/>
      <c r="I49" s="241"/>
      <c r="J49" s="241"/>
      <c r="K49" s="241"/>
      <c r="L49" s="241"/>
      <c r="M49" s="241"/>
      <c r="N49" s="242"/>
    </row>
    <row r="50" spans="2:14" ht="12">
      <c r="B50" s="217" t="s">
        <v>800</v>
      </c>
      <c r="C50" s="240">
        <v>2440</v>
      </c>
      <c r="D50" s="225">
        <v>190</v>
      </c>
      <c r="E50" s="241">
        <v>807</v>
      </c>
      <c r="F50" s="241">
        <v>1443</v>
      </c>
      <c r="G50" s="241">
        <v>300</v>
      </c>
      <c r="H50" s="241">
        <v>254</v>
      </c>
      <c r="I50" s="241">
        <v>498</v>
      </c>
      <c r="J50" s="241">
        <v>687</v>
      </c>
      <c r="K50" s="241">
        <v>347</v>
      </c>
      <c r="L50" s="241">
        <v>204</v>
      </c>
      <c r="M50" s="241">
        <v>86</v>
      </c>
      <c r="N50" s="242">
        <v>64</v>
      </c>
    </row>
    <row r="51" spans="2:14" ht="12">
      <c r="B51" s="217" t="s">
        <v>913</v>
      </c>
      <c r="C51" s="240">
        <v>2272</v>
      </c>
      <c r="D51" s="225">
        <v>132</v>
      </c>
      <c r="E51" s="241">
        <v>768</v>
      </c>
      <c r="F51" s="241">
        <v>1372</v>
      </c>
      <c r="G51" s="241">
        <v>247</v>
      </c>
      <c r="H51" s="241">
        <v>174</v>
      </c>
      <c r="I51" s="241">
        <v>344</v>
      </c>
      <c r="J51" s="241">
        <v>506</v>
      </c>
      <c r="K51" s="241">
        <v>436</v>
      </c>
      <c r="L51" s="241">
        <v>242</v>
      </c>
      <c r="M51" s="241">
        <v>165</v>
      </c>
      <c r="N51" s="242">
        <v>158</v>
      </c>
    </row>
    <row r="52" spans="2:14" ht="12">
      <c r="B52" s="217" t="s">
        <v>802</v>
      </c>
      <c r="C52" s="240">
        <v>856</v>
      </c>
      <c r="D52" s="225">
        <v>59</v>
      </c>
      <c r="E52" s="241">
        <v>75</v>
      </c>
      <c r="F52" s="241">
        <v>722</v>
      </c>
      <c r="G52" s="241">
        <v>164</v>
      </c>
      <c r="H52" s="241">
        <v>89</v>
      </c>
      <c r="I52" s="241">
        <v>206</v>
      </c>
      <c r="J52" s="241">
        <v>245</v>
      </c>
      <c r="K52" s="241">
        <v>84</v>
      </c>
      <c r="L52" s="241">
        <v>28</v>
      </c>
      <c r="M52" s="241">
        <v>14</v>
      </c>
      <c r="N52" s="242">
        <v>26</v>
      </c>
    </row>
    <row r="53" spans="2:14" ht="12">
      <c r="B53" s="217" t="s">
        <v>803</v>
      </c>
      <c r="C53" s="240">
        <v>2106</v>
      </c>
      <c r="D53" s="225">
        <v>119</v>
      </c>
      <c r="E53" s="241">
        <v>318</v>
      </c>
      <c r="F53" s="241">
        <v>1669</v>
      </c>
      <c r="G53" s="241">
        <v>580</v>
      </c>
      <c r="H53" s="241">
        <v>355</v>
      </c>
      <c r="I53" s="241">
        <v>495</v>
      </c>
      <c r="J53" s="241">
        <v>398</v>
      </c>
      <c r="K53" s="241">
        <v>176</v>
      </c>
      <c r="L53" s="241">
        <v>53</v>
      </c>
      <c r="M53" s="241">
        <v>20</v>
      </c>
      <c r="N53" s="242">
        <v>29</v>
      </c>
    </row>
    <row r="54" spans="2:14" ht="12">
      <c r="B54" s="217" t="s">
        <v>804</v>
      </c>
      <c r="C54" s="240">
        <v>1309</v>
      </c>
      <c r="D54" s="225">
        <v>66</v>
      </c>
      <c r="E54" s="241">
        <v>281</v>
      </c>
      <c r="F54" s="241">
        <v>962</v>
      </c>
      <c r="G54" s="241">
        <v>166</v>
      </c>
      <c r="H54" s="241">
        <v>133</v>
      </c>
      <c r="I54" s="241">
        <v>261</v>
      </c>
      <c r="J54" s="241">
        <v>331</v>
      </c>
      <c r="K54" s="241">
        <v>226</v>
      </c>
      <c r="L54" s="241">
        <v>114</v>
      </c>
      <c r="M54" s="241">
        <v>47</v>
      </c>
      <c r="N54" s="242">
        <v>31</v>
      </c>
    </row>
    <row r="55" spans="2:14" ht="8.25" customHeight="1">
      <c r="B55" s="217"/>
      <c r="C55" s="240"/>
      <c r="D55" s="241"/>
      <c r="E55" s="241"/>
      <c r="F55" s="241"/>
      <c r="G55" s="241"/>
      <c r="H55" s="241"/>
      <c r="I55" s="241"/>
      <c r="J55" s="241"/>
      <c r="K55" s="241"/>
      <c r="L55" s="241"/>
      <c r="M55" s="241"/>
      <c r="N55" s="242"/>
    </row>
    <row r="56" spans="2:14" ht="12">
      <c r="B56" s="217" t="s">
        <v>827</v>
      </c>
      <c r="C56" s="240">
        <v>828</v>
      </c>
      <c r="D56" s="225">
        <v>33</v>
      </c>
      <c r="E56" s="241">
        <v>221</v>
      </c>
      <c r="F56" s="241">
        <v>574</v>
      </c>
      <c r="G56" s="241">
        <v>93</v>
      </c>
      <c r="H56" s="241">
        <v>96</v>
      </c>
      <c r="I56" s="241">
        <v>155</v>
      </c>
      <c r="J56" s="241">
        <v>167</v>
      </c>
      <c r="K56" s="241">
        <v>102</v>
      </c>
      <c r="L56" s="241">
        <v>82</v>
      </c>
      <c r="M56" s="241">
        <v>64</v>
      </c>
      <c r="N56" s="242">
        <v>69</v>
      </c>
    </row>
    <row r="57" spans="2:14" ht="12">
      <c r="B57" s="217" t="s">
        <v>805</v>
      </c>
      <c r="C57" s="240">
        <v>1611</v>
      </c>
      <c r="D57" s="225">
        <v>83</v>
      </c>
      <c r="E57" s="241">
        <v>700</v>
      </c>
      <c r="F57" s="241">
        <v>828</v>
      </c>
      <c r="G57" s="241">
        <v>97</v>
      </c>
      <c r="H57" s="241">
        <v>107</v>
      </c>
      <c r="I57" s="241">
        <v>204</v>
      </c>
      <c r="J57" s="241">
        <v>278</v>
      </c>
      <c r="K57" s="241">
        <v>350</v>
      </c>
      <c r="L57" s="241">
        <v>307</v>
      </c>
      <c r="M57" s="241">
        <v>160</v>
      </c>
      <c r="N57" s="242">
        <v>108</v>
      </c>
    </row>
    <row r="58" spans="2:14" ht="12">
      <c r="B58" s="217" t="s">
        <v>806</v>
      </c>
      <c r="C58" s="240">
        <v>1303</v>
      </c>
      <c r="D58" s="225">
        <v>71</v>
      </c>
      <c r="E58" s="241">
        <v>580</v>
      </c>
      <c r="F58" s="241">
        <v>652</v>
      </c>
      <c r="G58" s="241">
        <v>88</v>
      </c>
      <c r="H58" s="241">
        <v>76</v>
      </c>
      <c r="I58" s="241">
        <v>105</v>
      </c>
      <c r="J58" s="241">
        <v>227</v>
      </c>
      <c r="K58" s="241">
        <v>227</v>
      </c>
      <c r="L58" s="241">
        <v>228</v>
      </c>
      <c r="M58" s="241">
        <v>184</v>
      </c>
      <c r="N58" s="242">
        <v>168</v>
      </c>
    </row>
    <row r="59" spans="2:14" ht="12">
      <c r="B59" s="217" t="s">
        <v>807</v>
      </c>
      <c r="C59" s="240">
        <v>1226</v>
      </c>
      <c r="D59" s="225">
        <v>65</v>
      </c>
      <c r="E59" s="241">
        <v>408</v>
      </c>
      <c r="F59" s="241">
        <v>753</v>
      </c>
      <c r="G59" s="241">
        <v>77</v>
      </c>
      <c r="H59" s="241">
        <v>77</v>
      </c>
      <c r="I59" s="241">
        <v>140</v>
      </c>
      <c r="J59" s="241">
        <v>213</v>
      </c>
      <c r="K59" s="241">
        <v>219</v>
      </c>
      <c r="L59" s="241">
        <v>210</v>
      </c>
      <c r="M59" s="241">
        <v>129</v>
      </c>
      <c r="N59" s="242">
        <v>161</v>
      </c>
    </row>
    <row r="60" spans="2:14" ht="12">
      <c r="B60" s="217" t="s">
        <v>808</v>
      </c>
      <c r="C60" s="240">
        <v>1018</v>
      </c>
      <c r="D60" s="225">
        <v>45</v>
      </c>
      <c r="E60" s="241">
        <v>313</v>
      </c>
      <c r="F60" s="241">
        <v>660</v>
      </c>
      <c r="G60" s="241">
        <v>104</v>
      </c>
      <c r="H60" s="241">
        <v>77</v>
      </c>
      <c r="I60" s="241">
        <v>133</v>
      </c>
      <c r="J60" s="241">
        <v>237</v>
      </c>
      <c r="K60" s="241">
        <v>215</v>
      </c>
      <c r="L60" s="241">
        <v>133</v>
      </c>
      <c r="M60" s="241">
        <v>63</v>
      </c>
      <c r="N60" s="242">
        <v>56</v>
      </c>
    </row>
    <row r="61" spans="2:14" ht="12">
      <c r="B61" s="217" t="s">
        <v>809</v>
      </c>
      <c r="C61" s="240">
        <v>799</v>
      </c>
      <c r="D61" s="225">
        <v>41</v>
      </c>
      <c r="E61" s="241">
        <v>348</v>
      </c>
      <c r="F61" s="241">
        <v>410</v>
      </c>
      <c r="G61" s="241">
        <v>58</v>
      </c>
      <c r="H61" s="241">
        <v>36</v>
      </c>
      <c r="I61" s="241">
        <v>72</v>
      </c>
      <c r="J61" s="241">
        <v>97</v>
      </c>
      <c r="K61" s="241">
        <v>143</v>
      </c>
      <c r="L61" s="241">
        <v>164</v>
      </c>
      <c r="M61" s="241">
        <v>127</v>
      </c>
      <c r="N61" s="242">
        <v>102</v>
      </c>
    </row>
    <row r="62" spans="2:14" ht="12">
      <c r="B62" s="217" t="s">
        <v>810</v>
      </c>
      <c r="C62" s="240">
        <v>791</v>
      </c>
      <c r="D62" s="225">
        <v>20</v>
      </c>
      <c r="E62" s="241">
        <v>49</v>
      </c>
      <c r="F62" s="241">
        <v>722</v>
      </c>
      <c r="G62" s="241">
        <v>81</v>
      </c>
      <c r="H62" s="241">
        <v>62</v>
      </c>
      <c r="I62" s="241">
        <v>177</v>
      </c>
      <c r="J62" s="241">
        <v>264</v>
      </c>
      <c r="K62" s="241">
        <v>127</v>
      </c>
      <c r="L62" s="241">
        <v>46</v>
      </c>
      <c r="M62" s="241">
        <v>22</v>
      </c>
      <c r="N62" s="242">
        <v>12</v>
      </c>
    </row>
    <row r="63" spans="2:14" ht="12">
      <c r="B63" s="217" t="s">
        <v>811</v>
      </c>
      <c r="C63" s="240">
        <v>912</v>
      </c>
      <c r="D63" s="225">
        <v>34</v>
      </c>
      <c r="E63" s="241">
        <v>81</v>
      </c>
      <c r="F63" s="241">
        <v>797</v>
      </c>
      <c r="G63" s="241">
        <v>240</v>
      </c>
      <c r="H63" s="241">
        <v>142</v>
      </c>
      <c r="I63" s="241">
        <v>238</v>
      </c>
      <c r="J63" s="241">
        <v>211</v>
      </c>
      <c r="K63" s="241">
        <v>54</v>
      </c>
      <c r="L63" s="241">
        <v>17</v>
      </c>
      <c r="M63" s="241">
        <v>6</v>
      </c>
      <c r="N63" s="242">
        <v>4</v>
      </c>
    </row>
    <row r="64" spans="2:14" ht="12">
      <c r="B64" s="217" t="s">
        <v>812</v>
      </c>
      <c r="C64" s="240">
        <v>2156</v>
      </c>
      <c r="D64" s="225">
        <v>181</v>
      </c>
      <c r="E64" s="241">
        <v>507</v>
      </c>
      <c r="F64" s="241">
        <v>1468</v>
      </c>
      <c r="G64" s="241">
        <v>391</v>
      </c>
      <c r="H64" s="241">
        <v>223</v>
      </c>
      <c r="I64" s="241">
        <v>347</v>
      </c>
      <c r="J64" s="241">
        <v>452</v>
      </c>
      <c r="K64" s="241">
        <v>324</v>
      </c>
      <c r="L64" s="241">
        <v>209</v>
      </c>
      <c r="M64" s="241">
        <v>125</v>
      </c>
      <c r="N64" s="242">
        <v>85</v>
      </c>
    </row>
    <row r="65" spans="2:14" ht="12">
      <c r="B65" s="217" t="s">
        <v>813</v>
      </c>
      <c r="C65" s="240">
        <v>794</v>
      </c>
      <c r="D65" s="225">
        <v>27</v>
      </c>
      <c r="E65" s="241">
        <v>158</v>
      </c>
      <c r="F65" s="241">
        <v>609</v>
      </c>
      <c r="G65" s="241">
        <v>100</v>
      </c>
      <c r="H65" s="241">
        <v>76</v>
      </c>
      <c r="I65" s="241">
        <v>160</v>
      </c>
      <c r="J65" s="241">
        <v>196</v>
      </c>
      <c r="K65" s="241">
        <v>137</v>
      </c>
      <c r="L65" s="241">
        <v>71</v>
      </c>
      <c r="M65" s="241">
        <v>29</v>
      </c>
      <c r="N65" s="242">
        <v>25</v>
      </c>
    </row>
    <row r="66" spans="2:14" ht="12">
      <c r="B66" s="217" t="s">
        <v>814</v>
      </c>
      <c r="C66" s="240">
        <v>630</v>
      </c>
      <c r="D66" s="225">
        <v>22</v>
      </c>
      <c r="E66" s="241">
        <v>106</v>
      </c>
      <c r="F66" s="241">
        <v>502</v>
      </c>
      <c r="G66" s="241">
        <v>99</v>
      </c>
      <c r="H66" s="241">
        <v>62</v>
      </c>
      <c r="I66" s="241">
        <v>117</v>
      </c>
      <c r="J66" s="241">
        <v>156</v>
      </c>
      <c r="K66" s="241">
        <v>99</v>
      </c>
      <c r="L66" s="241">
        <v>57</v>
      </c>
      <c r="M66" s="241">
        <v>22</v>
      </c>
      <c r="N66" s="242">
        <v>18</v>
      </c>
    </row>
    <row r="67" spans="2:14" ht="12">
      <c r="B67" s="212" t="s">
        <v>815</v>
      </c>
      <c r="C67" s="243">
        <v>953</v>
      </c>
      <c r="D67" s="244">
        <v>60</v>
      </c>
      <c r="E67" s="245">
        <v>166</v>
      </c>
      <c r="F67" s="245">
        <v>727</v>
      </c>
      <c r="G67" s="245">
        <v>117</v>
      </c>
      <c r="H67" s="245">
        <v>119</v>
      </c>
      <c r="I67" s="245">
        <v>211</v>
      </c>
      <c r="J67" s="245">
        <v>252</v>
      </c>
      <c r="K67" s="245">
        <v>132</v>
      </c>
      <c r="L67" s="245">
        <v>63</v>
      </c>
      <c r="M67" s="245">
        <v>36</v>
      </c>
      <c r="N67" s="246">
        <v>23</v>
      </c>
    </row>
    <row r="68" spans="2:14" ht="12">
      <c r="B68" s="247" t="s">
        <v>914</v>
      </c>
      <c r="C68" s="247"/>
      <c r="D68" s="247"/>
      <c r="E68" s="247"/>
      <c r="F68" s="247"/>
      <c r="G68" s="247"/>
      <c r="H68" s="247"/>
      <c r="I68" s="247"/>
      <c r="J68" s="247"/>
      <c r="K68" s="247"/>
      <c r="L68" s="247"/>
      <c r="M68" s="247"/>
      <c r="N68" s="247"/>
    </row>
    <row r="69" spans="2:14" ht="12">
      <c r="B69" s="247" t="s">
        <v>915</v>
      </c>
      <c r="C69" s="247"/>
      <c r="D69" s="247"/>
      <c r="E69" s="247"/>
      <c r="F69" s="247"/>
      <c r="G69" s="247"/>
      <c r="H69" s="247"/>
      <c r="I69" s="247"/>
      <c r="J69" s="247"/>
      <c r="K69" s="247"/>
      <c r="L69" s="247"/>
      <c r="M69" s="247"/>
      <c r="N69" s="247"/>
    </row>
    <row r="70" spans="2:14" ht="12">
      <c r="B70" s="247" t="s">
        <v>916</v>
      </c>
      <c r="C70" s="247"/>
      <c r="D70" s="247"/>
      <c r="E70" s="247"/>
      <c r="F70" s="247"/>
      <c r="G70" s="247"/>
      <c r="H70" s="247"/>
      <c r="I70" s="247"/>
      <c r="J70" s="247"/>
      <c r="K70" s="247"/>
      <c r="L70" s="247"/>
      <c r="M70" s="247"/>
      <c r="N70" s="247"/>
    </row>
    <row r="71" spans="2:14" ht="12">
      <c r="B71" s="247"/>
      <c r="C71" s="247"/>
      <c r="D71" s="247"/>
      <c r="E71" s="247"/>
      <c r="F71" s="247"/>
      <c r="G71" s="247"/>
      <c r="H71" s="247"/>
      <c r="I71" s="247"/>
      <c r="J71" s="247"/>
      <c r="K71" s="247"/>
      <c r="L71" s="247"/>
      <c r="M71" s="247"/>
      <c r="N71" s="247"/>
    </row>
    <row r="72" spans="2:14" ht="12">
      <c r="B72" s="247"/>
      <c r="C72" s="247"/>
      <c r="D72" s="247"/>
      <c r="E72" s="247"/>
      <c r="F72" s="247"/>
      <c r="G72" s="247"/>
      <c r="H72" s="247"/>
      <c r="I72" s="247"/>
      <c r="J72" s="247"/>
      <c r="K72" s="247"/>
      <c r="L72" s="247"/>
      <c r="M72" s="247"/>
      <c r="N72" s="247"/>
    </row>
    <row r="73" spans="2:14" ht="12">
      <c r="B73" s="247"/>
      <c r="C73" s="247"/>
      <c r="D73" s="247"/>
      <c r="E73" s="247"/>
      <c r="F73" s="247"/>
      <c r="G73" s="247"/>
      <c r="H73" s="247"/>
      <c r="I73" s="247"/>
      <c r="J73" s="247"/>
      <c r="K73" s="247"/>
      <c r="L73" s="247"/>
      <c r="M73" s="247"/>
      <c r="N73" s="247"/>
    </row>
    <row r="74" spans="2:14" ht="12">
      <c r="B74" s="247"/>
      <c r="C74" s="247"/>
      <c r="D74" s="247"/>
      <c r="E74" s="247"/>
      <c r="F74" s="247"/>
      <c r="G74" s="247"/>
      <c r="H74" s="247"/>
      <c r="I74" s="247"/>
      <c r="J74" s="247"/>
      <c r="K74" s="247"/>
      <c r="L74" s="247"/>
      <c r="M74" s="247"/>
      <c r="N74" s="247"/>
    </row>
    <row r="75" spans="2:14" ht="12">
      <c r="B75" s="247"/>
      <c r="C75" s="247"/>
      <c r="D75" s="247"/>
      <c r="E75" s="247"/>
      <c r="F75" s="247"/>
      <c r="G75" s="247"/>
      <c r="H75" s="247"/>
      <c r="I75" s="247"/>
      <c r="J75" s="247"/>
      <c r="K75" s="247"/>
      <c r="L75" s="247"/>
      <c r="M75" s="247"/>
      <c r="N75" s="247"/>
    </row>
    <row r="76" spans="2:14" ht="12">
      <c r="B76" s="247"/>
      <c r="C76" s="247"/>
      <c r="D76" s="247"/>
      <c r="E76" s="247"/>
      <c r="F76" s="247"/>
      <c r="G76" s="247"/>
      <c r="H76" s="247"/>
      <c r="I76" s="247"/>
      <c r="J76" s="247"/>
      <c r="K76" s="247"/>
      <c r="L76" s="247"/>
      <c r="M76" s="247"/>
      <c r="N76" s="247"/>
    </row>
    <row r="77" spans="2:14" ht="12">
      <c r="B77" s="247"/>
      <c r="C77" s="247"/>
      <c r="D77" s="247"/>
      <c r="E77" s="247"/>
      <c r="F77" s="247"/>
      <c r="G77" s="247"/>
      <c r="H77" s="247"/>
      <c r="I77" s="247"/>
      <c r="J77" s="247"/>
      <c r="K77" s="247"/>
      <c r="L77" s="247"/>
      <c r="M77" s="247"/>
      <c r="N77" s="247"/>
    </row>
    <row r="78" spans="2:14" ht="12">
      <c r="B78" s="247"/>
      <c r="C78" s="247"/>
      <c r="D78" s="247"/>
      <c r="E78" s="247"/>
      <c r="F78" s="247"/>
      <c r="G78" s="247"/>
      <c r="H78" s="247"/>
      <c r="I78" s="247"/>
      <c r="J78" s="247"/>
      <c r="K78" s="247"/>
      <c r="L78" s="247"/>
      <c r="M78" s="247"/>
      <c r="N78" s="247"/>
    </row>
    <row r="79" spans="2:14" ht="12">
      <c r="B79" s="247"/>
      <c r="C79" s="247"/>
      <c r="D79" s="247"/>
      <c r="E79" s="247"/>
      <c r="F79" s="247"/>
      <c r="G79" s="247"/>
      <c r="H79" s="247"/>
      <c r="I79" s="247"/>
      <c r="J79" s="247"/>
      <c r="K79" s="247"/>
      <c r="L79" s="247"/>
      <c r="M79" s="247"/>
      <c r="N79" s="247"/>
    </row>
    <row r="80" spans="2:14" ht="12">
      <c r="B80" s="247"/>
      <c r="C80" s="247"/>
      <c r="D80" s="247"/>
      <c r="E80" s="247"/>
      <c r="F80" s="247"/>
      <c r="G80" s="247"/>
      <c r="H80" s="247"/>
      <c r="I80" s="247"/>
      <c r="J80" s="247"/>
      <c r="K80" s="247"/>
      <c r="L80" s="247"/>
      <c r="M80" s="247"/>
      <c r="N80" s="247"/>
    </row>
    <row r="81" spans="2:14" ht="12">
      <c r="B81" s="247"/>
      <c r="C81" s="247"/>
      <c r="D81" s="247"/>
      <c r="E81" s="247"/>
      <c r="F81" s="247"/>
      <c r="G81" s="247"/>
      <c r="H81" s="247"/>
      <c r="I81" s="247"/>
      <c r="J81" s="247"/>
      <c r="K81" s="247"/>
      <c r="L81" s="247"/>
      <c r="M81" s="247"/>
      <c r="N81" s="247"/>
    </row>
    <row r="82" spans="2:14" ht="12">
      <c r="B82" s="247"/>
      <c r="C82" s="247"/>
      <c r="D82" s="247"/>
      <c r="E82" s="247"/>
      <c r="F82" s="247"/>
      <c r="G82" s="247"/>
      <c r="H82" s="247"/>
      <c r="I82" s="247"/>
      <c r="J82" s="247"/>
      <c r="K82" s="247"/>
      <c r="L82" s="247"/>
      <c r="M82" s="247"/>
      <c r="N82" s="247"/>
    </row>
    <row r="83" spans="2:14" ht="12">
      <c r="B83" s="247"/>
      <c r="C83" s="247"/>
      <c r="D83" s="247"/>
      <c r="E83" s="247"/>
      <c r="F83" s="247"/>
      <c r="G83" s="247"/>
      <c r="H83" s="247"/>
      <c r="I83" s="247"/>
      <c r="J83" s="247"/>
      <c r="K83" s="247"/>
      <c r="L83" s="247"/>
      <c r="M83" s="247"/>
      <c r="N83" s="247"/>
    </row>
    <row r="84" spans="2:14" ht="12">
      <c r="B84" s="247"/>
      <c r="C84" s="247"/>
      <c r="D84" s="247"/>
      <c r="E84" s="247"/>
      <c r="F84" s="247"/>
      <c r="G84" s="247"/>
      <c r="H84" s="247"/>
      <c r="I84" s="247"/>
      <c r="J84" s="247"/>
      <c r="K84" s="247"/>
      <c r="L84" s="247"/>
      <c r="M84" s="247"/>
      <c r="N84" s="247"/>
    </row>
    <row r="85" spans="2:14" ht="12">
      <c r="B85" s="247"/>
      <c r="C85" s="247"/>
      <c r="D85" s="247"/>
      <c r="E85" s="247"/>
      <c r="F85" s="247"/>
      <c r="G85" s="247"/>
      <c r="H85" s="247"/>
      <c r="I85" s="247"/>
      <c r="J85" s="247"/>
      <c r="K85" s="247"/>
      <c r="L85" s="247"/>
      <c r="M85" s="247"/>
      <c r="N85" s="247"/>
    </row>
    <row r="86" spans="2:14" ht="12">
      <c r="B86" s="247"/>
      <c r="C86" s="247"/>
      <c r="D86" s="247"/>
      <c r="E86" s="247"/>
      <c r="F86" s="247"/>
      <c r="G86" s="247"/>
      <c r="H86" s="247"/>
      <c r="I86" s="247"/>
      <c r="J86" s="247"/>
      <c r="K86" s="247"/>
      <c r="L86" s="247"/>
      <c r="M86" s="247"/>
      <c r="N86" s="247"/>
    </row>
    <row r="87" spans="2:14" ht="12">
      <c r="B87" s="247"/>
      <c r="C87" s="247"/>
      <c r="D87" s="247"/>
      <c r="E87" s="247"/>
      <c r="F87" s="247"/>
      <c r="G87" s="247"/>
      <c r="H87" s="247"/>
      <c r="I87" s="247"/>
      <c r="J87" s="247"/>
      <c r="K87" s="247"/>
      <c r="L87" s="247"/>
      <c r="M87" s="247"/>
      <c r="N87" s="247"/>
    </row>
    <row r="88" spans="2:14" ht="12">
      <c r="B88" s="247"/>
      <c r="C88" s="247"/>
      <c r="D88" s="247"/>
      <c r="E88" s="247"/>
      <c r="F88" s="247"/>
      <c r="G88" s="247"/>
      <c r="H88" s="247"/>
      <c r="I88" s="247"/>
      <c r="J88" s="247"/>
      <c r="K88" s="247"/>
      <c r="L88" s="247"/>
      <c r="M88" s="247"/>
      <c r="N88" s="247"/>
    </row>
    <row r="89" spans="2:14" ht="12">
      <c r="B89" s="247"/>
      <c r="C89" s="247"/>
      <c r="D89" s="247"/>
      <c r="E89" s="247"/>
      <c r="F89" s="247"/>
      <c r="G89" s="247"/>
      <c r="H89" s="247"/>
      <c r="I89" s="247"/>
      <c r="J89" s="247"/>
      <c r="K89" s="247"/>
      <c r="L89" s="247"/>
      <c r="M89" s="247"/>
      <c r="N89" s="247"/>
    </row>
    <row r="90" spans="2:14" ht="12">
      <c r="B90" s="247"/>
      <c r="C90" s="247"/>
      <c r="D90" s="247"/>
      <c r="E90" s="247"/>
      <c r="F90" s="247"/>
      <c r="G90" s="247"/>
      <c r="H90" s="247"/>
      <c r="I90" s="247"/>
      <c r="J90" s="247"/>
      <c r="K90" s="247"/>
      <c r="L90" s="247"/>
      <c r="M90" s="247"/>
      <c r="N90" s="247"/>
    </row>
    <row r="91" spans="2:14" ht="12">
      <c r="B91" s="247"/>
      <c r="C91" s="247"/>
      <c r="D91" s="247"/>
      <c r="E91" s="247"/>
      <c r="F91" s="247"/>
      <c r="G91" s="247"/>
      <c r="H91" s="247"/>
      <c r="I91" s="247"/>
      <c r="J91" s="247"/>
      <c r="K91" s="247"/>
      <c r="L91" s="247"/>
      <c r="M91" s="247"/>
      <c r="N91" s="247"/>
    </row>
    <row r="92" spans="2:14" ht="12">
      <c r="B92" s="247"/>
      <c r="C92" s="247"/>
      <c r="D92" s="247"/>
      <c r="E92" s="247"/>
      <c r="F92" s="247"/>
      <c r="G92" s="247"/>
      <c r="H92" s="247"/>
      <c r="I92" s="247"/>
      <c r="J92" s="247"/>
      <c r="K92" s="247"/>
      <c r="L92" s="247"/>
      <c r="M92" s="247"/>
      <c r="N92" s="247"/>
    </row>
    <row r="93" spans="2:14" ht="12">
      <c r="B93" s="247"/>
      <c r="C93" s="247"/>
      <c r="D93" s="247"/>
      <c r="E93" s="247"/>
      <c r="F93" s="247"/>
      <c r="G93" s="247"/>
      <c r="H93" s="247"/>
      <c r="I93" s="247"/>
      <c r="J93" s="247"/>
      <c r="K93" s="247"/>
      <c r="L93" s="247"/>
      <c r="M93" s="247"/>
      <c r="N93" s="247"/>
    </row>
    <row r="94" spans="2:14" ht="12">
      <c r="B94" s="247"/>
      <c r="C94" s="247"/>
      <c r="D94" s="247"/>
      <c r="E94" s="247"/>
      <c r="F94" s="247"/>
      <c r="G94" s="247"/>
      <c r="H94" s="247"/>
      <c r="I94" s="247"/>
      <c r="J94" s="247"/>
      <c r="K94" s="247"/>
      <c r="L94" s="247"/>
      <c r="M94" s="247"/>
      <c r="N94" s="247"/>
    </row>
    <row r="95" spans="2:14" ht="12">
      <c r="B95" s="247"/>
      <c r="C95" s="247"/>
      <c r="D95" s="247"/>
      <c r="E95" s="247"/>
      <c r="F95" s="247"/>
      <c r="G95" s="247"/>
      <c r="H95" s="247"/>
      <c r="I95" s="247"/>
      <c r="J95" s="247"/>
      <c r="K95" s="247"/>
      <c r="L95" s="247"/>
      <c r="M95" s="247"/>
      <c r="N95" s="247"/>
    </row>
    <row r="96" spans="2:14" ht="12">
      <c r="B96" s="247"/>
      <c r="C96" s="247"/>
      <c r="D96" s="247"/>
      <c r="E96" s="247"/>
      <c r="F96" s="247"/>
      <c r="G96" s="247"/>
      <c r="H96" s="247"/>
      <c r="I96" s="247"/>
      <c r="J96" s="247"/>
      <c r="K96" s="247"/>
      <c r="L96" s="247"/>
      <c r="M96" s="247"/>
      <c r="N96" s="247"/>
    </row>
    <row r="97" spans="2:14" ht="12">
      <c r="B97" s="247"/>
      <c r="C97" s="247"/>
      <c r="D97" s="247"/>
      <c r="E97" s="247"/>
      <c r="F97" s="247"/>
      <c r="G97" s="247"/>
      <c r="H97" s="247"/>
      <c r="I97" s="247"/>
      <c r="J97" s="247"/>
      <c r="K97" s="247"/>
      <c r="L97" s="247"/>
      <c r="M97" s="247"/>
      <c r="N97" s="247"/>
    </row>
    <row r="98" spans="2:14" ht="12">
      <c r="B98" s="247"/>
      <c r="C98" s="247"/>
      <c r="D98" s="247"/>
      <c r="E98" s="247"/>
      <c r="F98" s="247"/>
      <c r="G98" s="247"/>
      <c r="H98" s="247"/>
      <c r="I98" s="247"/>
      <c r="J98" s="247"/>
      <c r="K98" s="247"/>
      <c r="L98" s="247"/>
      <c r="M98" s="247"/>
      <c r="N98" s="247"/>
    </row>
    <row r="99" spans="2:14" ht="12">
      <c r="B99" s="247"/>
      <c r="C99" s="247"/>
      <c r="D99" s="247"/>
      <c r="E99" s="247"/>
      <c r="F99" s="247"/>
      <c r="G99" s="247"/>
      <c r="H99" s="247"/>
      <c r="I99" s="247"/>
      <c r="J99" s="247"/>
      <c r="K99" s="247"/>
      <c r="L99" s="247"/>
      <c r="M99" s="247"/>
      <c r="N99" s="247"/>
    </row>
    <row r="100" spans="2:14" ht="12">
      <c r="B100" s="247"/>
      <c r="C100" s="247"/>
      <c r="D100" s="247"/>
      <c r="E100" s="247"/>
      <c r="F100" s="247"/>
      <c r="G100" s="247"/>
      <c r="H100" s="247"/>
      <c r="I100" s="247"/>
      <c r="J100" s="247"/>
      <c r="K100" s="247"/>
      <c r="L100" s="247"/>
      <c r="M100" s="247"/>
      <c r="N100" s="247"/>
    </row>
    <row r="101" spans="2:14" ht="12">
      <c r="B101" s="247"/>
      <c r="C101" s="247"/>
      <c r="D101" s="247"/>
      <c r="E101" s="247"/>
      <c r="F101" s="247"/>
      <c r="G101" s="247"/>
      <c r="H101" s="247"/>
      <c r="I101" s="247"/>
      <c r="J101" s="247"/>
      <c r="K101" s="247"/>
      <c r="L101" s="247"/>
      <c r="M101" s="247"/>
      <c r="N101" s="247"/>
    </row>
    <row r="102" spans="2:14" ht="12">
      <c r="B102" s="247"/>
      <c r="C102" s="247"/>
      <c r="D102" s="247"/>
      <c r="E102" s="247"/>
      <c r="F102" s="247"/>
      <c r="G102" s="247"/>
      <c r="H102" s="247"/>
      <c r="I102" s="247"/>
      <c r="J102" s="247"/>
      <c r="K102" s="247"/>
      <c r="L102" s="247"/>
      <c r="M102" s="247"/>
      <c r="N102" s="247"/>
    </row>
    <row r="103" spans="2:14" ht="12">
      <c r="B103" s="247"/>
      <c r="C103" s="247"/>
      <c r="D103" s="247"/>
      <c r="E103" s="247"/>
      <c r="F103" s="247"/>
      <c r="G103" s="247"/>
      <c r="H103" s="247"/>
      <c r="I103" s="247"/>
      <c r="J103" s="247"/>
      <c r="K103" s="247"/>
      <c r="L103" s="247"/>
      <c r="M103" s="247"/>
      <c r="N103" s="247"/>
    </row>
    <row r="104" spans="2:14" ht="12">
      <c r="B104" s="247"/>
      <c r="C104" s="247"/>
      <c r="D104" s="247"/>
      <c r="E104" s="247"/>
      <c r="F104" s="247"/>
      <c r="G104" s="247"/>
      <c r="H104" s="247"/>
      <c r="I104" s="247"/>
      <c r="J104" s="247"/>
      <c r="K104" s="247"/>
      <c r="L104" s="247"/>
      <c r="M104" s="247"/>
      <c r="N104" s="247"/>
    </row>
    <row r="105" spans="2:14" ht="12">
      <c r="B105" s="247"/>
      <c r="C105" s="247"/>
      <c r="D105" s="247"/>
      <c r="E105" s="247"/>
      <c r="F105" s="247"/>
      <c r="G105" s="247"/>
      <c r="H105" s="247"/>
      <c r="I105" s="247"/>
      <c r="J105" s="247"/>
      <c r="K105" s="247"/>
      <c r="L105" s="247"/>
      <c r="M105" s="247"/>
      <c r="N105" s="247"/>
    </row>
    <row r="106" spans="2:14" ht="12">
      <c r="B106" s="247"/>
      <c r="C106" s="247"/>
      <c r="D106" s="247"/>
      <c r="E106" s="247"/>
      <c r="F106" s="247"/>
      <c r="G106" s="247"/>
      <c r="H106" s="247"/>
      <c r="I106" s="247"/>
      <c r="J106" s="247"/>
      <c r="K106" s="247"/>
      <c r="L106" s="247"/>
      <c r="M106" s="247"/>
      <c r="N106" s="247"/>
    </row>
    <row r="107" spans="2:14" ht="12">
      <c r="B107" s="247"/>
      <c r="C107" s="247"/>
      <c r="D107" s="247"/>
      <c r="E107" s="247"/>
      <c r="F107" s="247"/>
      <c r="G107" s="247"/>
      <c r="H107" s="247"/>
      <c r="I107" s="247"/>
      <c r="J107" s="247"/>
      <c r="K107" s="247"/>
      <c r="L107" s="247"/>
      <c r="M107" s="247"/>
      <c r="N107" s="247"/>
    </row>
    <row r="108" spans="2:14" ht="12">
      <c r="B108" s="247"/>
      <c r="C108" s="247"/>
      <c r="D108" s="247"/>
      <c r="E108" s="247"/>
      <c r="F108" s="247"/>
      <c r="G108" s="247"/>
      <c r="H108" s="247"/>
      <c r="I108" s="247"/>
      <c r="J108" s="247"/>
      <c r="K108" s="247"/>
      <c r="L108" s="247"/>
      <c r="M108" s="247"/>
      <c r="N108" s="247"/>
    </row>
    <row r="109" spans="2:14" ht="12">
      <c r="B109" s="247"/>
      <c r="C109" s="247"/>
      <c r="D109" s="247"/>
      <c r="E109" s="247"/>
      <c r="F109" s="247"/>
      <c r="G109" s="247"/>
      <c r="H109" s="247"/>
      <c r="I109" s="247"/>
      <c r="J109" s="247"/>
      <c r="K109" s="247"/>
      <c r="L109" s="247"/>
      <c r="M109" s="247"/>
      <c r="N109" s="247"/>
    </row>
    <row r="110" spans="2:14" ht="12">
      <c r="B110" s="247"/>
      <c r="C110" s="247"/>
      <c r="D110" s="247"/>
      <c r="E110" s="247"/>
      <c r="F110" s="247"/>
      <c r="G110" s="247"/>
      <c r="H110" s="247"/>
      <c r="I110" s="247"/>
      <c r="J110" s="247"/>
      <c r="K110" s="247"/>
      <c r="L110" s="247"/>
      <c r="M110" s="247"/>
      <c r="N110" s="247"/>
    </row>
    <row r="111" spans="2:14" ht="12">
      <c r="B111" s="247"/>
      <c r="C111" s="247"/>
      <c r="D111" s="247"/>
      <c r="E111" s="247"/>
      <c r="F111" s="247"/>
      <c r="G111" s="247"/>
      <c r="H111" s="247"/>
      <c r="I111" s="247"/>
      <c r="J111" s="247"/>
      <c r="K111" s="247"/>
      <c r="L111" s="247"/>
      <c r="M111" s="247"/>
      <c r="N111" s="247"/>
    </row>
    <row r="112" spans="2:14" ht="12">
      <c r="B112" s="247"/>
      <c r="C112" s="247"/>
      <c r="D112" s="247"/>
      <c r="E112" s="247"/>
      <c r="F112" s="247"/>
      <c r="G112" s="247"/>
      <c r="H112" s="247"/>
      <c r="I112" s="247"/>
      <c r="J112" s="247"/>
      <c r="K112" s="247"/>
      <c r="L112" s="247"/>
      <c r="M112" s="247"/>
      <c r="N112" s="247"/>
    </row>
    <row r="113" spans="2:14" ht="12">
      <c r="B113" s="247"/>
      <c r="C113" s="247"/>
      <c r="D113" s="247"/>
      <c r="E113" s="247"/>
      <c r="F113" s="247"/>
      <c r="G113" s="247"/>
      <c r="H113" s="247"/>
      <c r="I113" s="247"/>
      <c r="J113" s="247"/>
      <c r="K113" s="247"/>
      <c r="L113" s="247"/>
      <c r="M113" s="247"/>
      <c r="N113" s="247"/>
    </row>
    <row r="114" spans="2:14" ht="12">
      <c r="B114" s="247"/>
      <c r="C114" s="247"/>
      <c r="D114" s="247"/>
      <c r="E114" s="247"/>
      <c r="F114" s="247"/>
      <c r="G114" s="247"/>
      <c r="H114" s="247"/>
      <c r="I114" s="247"/>
      <c r="J114" s="247"/>
      <c r="K114" s="247"/>
      <c r="L114" s="247"/>
      <c r="M114" s="247"/>
      <c r="N114" s="247"/>
    </row>
    <row r="115" spans="2:14" ht="12">
      <c r="B115" s="247"/>
      <c r="C115" s="247"/>
      <c r="D115" s="247"/>
      <c r="E115" s="247"/>
      <c r="F115" s="247"/>
      <c r="G115" s="247"/>
      <c r="H115" s="247"/>
      <c r="I115" s="247"/>
      <c r="J115" s="247"/>
      <c r="K115" s="247"/>
      <c r="L115" s="247"/>
      <c r="M115" s="247"/>
      <c r="N115" s="247"/>
    </row>
    <row r="116" spans="2:14" ht="12">
      <c r="B116" s="247"/>
      <c r="C116" s="247"/>
      <c r="D116" s="247"/>
      <c r="E116" s="247"/>
      <c r="F116" s="247"/>
      <c r="G116" s="247"/>
      <c r="H116" s="247"/>
      <c r="I116" s="247"/>
      <c r="J116" s="247"/>
      <c r="K116" s="247"/>
      <c r="L116" s="247"/>
      <c r="M116" s="247"/>
      <c r="N116" s="247"/>
    </row>
    <row r="117" spans="2:14" ht="12">
      <c r="B117" s="247"/>
      <c r="C117" s="247"/>
      <c r="D117" s="247"/>
      <c r="E117" s="247"/>
      <c r="F117" s="247"/>
      <c r="G117" s="247"/>
      <c r="H117" s="247"/>
      <c r="I117" s="247"/>
      <c r="J117" s="247"/>
      <c r="K117" s="247"/>
      <c r="L117" s="247"/>
      <c r="M117" s="247"/>
      <c r="N117" s="247"/>
    </row>
    <row r="118" spans="2:14" ht="12">
      <c r="B118" s="247"/>
      <c r="C118" s="247"/>
      <c r="D118" s="247"/>
      <c r="E118" s="247"/>
      <c r="F118" s="247"/>
      <c r="G118" s="247"/>
      <c r="H118" s="247"/>
      <c r="I118" s="247"/>
      <c r="J118" s="247"/>
      <c r="K118" s="247"/>
      <c r="L118" s="247"/>
      <c r="M118" s="247"/>
      <c r="N118" s="247"/>
    </row>
    <row r="119" spans="2:14" ht="12">
      <c r="B119" s="247"/>
      <c r="C119" s="247"/>
      <c r="D119" s="247"/>
      <c r="E119" s="247"/>
      <c r="F119" s="247"/>
      <c r="G119" s="247"/>
      <c r="H119" s="247"/>
      <c r="I119" s="247"/>
      <c r="J119" s="247"/>
      <c r="K119" s="247"/>
      <c r="L119" s="247"/>
      <c r="M119" s="247"/>
      <c r="N119" s="247"/>
    </row>
  </sheetData>
  <mergeCells count="2">
    <mergeCell ref="E4:F4"/>
    <mergeCell ref="H4:N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2:X83"/>
  <sheetViews>
    <sheetView workbookViewId="0" topLeftCell="A1">
      <selection activeCell="A1" sqref="A1"/>
    </sheetView>
  </sheetViews>
  <sheetFormatPr defaultColWidth="9.00390625" defaultRowHeight="13.5"/>
  <cols>
    <col min="1" max="1" width="2.625" style="248" customWidth="1"/>
    <col min="2" max="2" width="11.875" style="248" customWidth="1"/>
    <col min="3" max="3" width="9.625" style="250" customWidth="1"/>
    <col min="4" max="4" width="13.125" style="248" bestFit="1" customWidth="1"/>
    <col min="5" max="5" width="9.625" style="248" customWidth="1"/>
    <col min="6" max="6" width="12.125" style="248" bestFit="1" customWidth="1"/>
    <col min="7" max="7" width="9.625" style="248" customWidth="1"/>
    <col min="8" max="8" width="12.125" style="248" bestFit="1" customWidth="1"/>
    <col min="9" max="9" width="9.625" style="248" customWidth="1"/>
    <col min="10" max="10" width="12.125" style="248" bestFit="1" customWidth="1"/>
    <col min="11" max="17" width="9.625" style="248" customWidth="1"/>
    <col min="18" max="18" width="12.125" style="248" bestFit="1" customWidth="1"/>
    <col min="19" max="22" width="9.625" style="248" customWidth="1"/>
    <col min="23" max="24" width="10.00390625" style="248" customWidth="1"/>
    <col min="25" max="16384" width="9.00390625" style="248" customWidth="1"/>
  </cols>
  <sheetData>
    <row r="2" ht="14.25">
      <c r="B2" s="249" t="s">
        <v>256</v>
      </c>
    </row>
    <row r="3" ht="12.75" thickBot="1">
      <c r="X3" s="250" t="s">
        <v>918</v>
      </c>
    </row>
    <row r="4" spans="2:24" ht="14.25" customHeight="1" thickTop="1">
      <c r="B4" s="251"/>
      <c r="C4" s="1406" t="s">
        <v>919</v>
      </c>
      <c r="D4" s="1391"/>
      <c r="E4" s="1392" t="s">
        <v>920</v>
      </c>
      <c r="F4" s="1393"/>
      <c r="G4" s="1393"/>
      <c r="H4" s="1394"/>
      <c r="I4" s="1392" t="s">
        <v>921</v>
      </c>
      <c r="J4" s="1393"/>
      <c r="K4" s="1393"/>
      <c r="L4" s="1393"/>
      <c r="M4" s="1393"/>
      <c r="N4" s="1393"/>
      <c r="O4" s="1393"/>
      <c r="P4" s="1394"/>
      <c r="Q4" s="1395" t="s">
        <v>922</v>
      </c>
      <c r="R4" s="1396"/>
      <c r="S4" s="1396"/>
      <c r="T4" s="1396"/>
      <c r="U4" s="1396"/>
      <c r="V4" s="1396"/>
      <c r="W4" s="1396"/>
      <c r="X4" s="1397"/>
    </row>
    <row r="5" spans="2:24" ht="12">
      <c r="B5" s="252" t="s">
        <v>923</v>
      </c>
      <c r="C5" s="1414" t="s">
        <v>924</v>
      </c>
      <c r="D5" s="1414" t="s">
        <v>925</v>
      </c>
      <c r="E5" s="1410" t="s">
        <v>926</v>
      </c>
      <c r="F5" s="1400"/>
      <c r="G5" s="1410" t="s">
        <v>927</v>
      </c>
      <c r="H5" s="1400"/>
      <c r="I5" s="1403" t="s">
        <v>928</v>
      </c>
      <c r="J5" s="1404"/>
      <c r="K5" s="1410" t="s">
        <v>929</v>
      </c>
      <c r="L5" s="1400"/>
      <c r="M5" s="1410" t="s">
        <v>930</v>
      </c>
      <c r="N5" s="1400"/>
      <c r="O5" s="1410" t="s">
        <v>931</v>
      </c>
      <c r="P5" s="1400"/>
      <c r="Q5" s="1410" t="s">
        <v>932</v>
      </c>
      <c r="R5" s="1400"/>
      <c r="S5" s="1410" t="s">
        <v>933</v>
      </c>
      <c r="T5" s="1400"/>
      <c r="U5" s="1410" t="s">
        <v>934</v>
      </c>
      <c r="V5" s="1400"/>
      <c r="W5" s="1401" t="s">
        <v>935</v>
      </c>
      <c r="X5" s="1402"/>
    </row>
    <row r="6" spans="2:24" ht="14.25" customHeight="1">
      <c r="B6" s="253" t="s">
        <v>747</v>
      </c>
      <c r="C6" s="1405"/>
      <c r="D6" s="1405"/>
      <c r="E6" s="1414" t="s">
        <v>894</v>
      </c>
      <c r="F6" s="1414" t="s">
        <v>936</v>
      </c>
      <c r="G6" s="1414" t="s">
        <v>894</v>
      </c>
      <c r="H6" s="1414" t="s">
        <v>936</v>
      </c>
      <c r="I6" s="1414" t="s">
        <v>894</v>
      </c>
      <c r="J6" s="1414" t="s">
        <v>937</v>
      </c>
      <c r="K6" s="1414" t="s">
        <v>894</v>
      </c>
      <c r="L6" s="1414" t="s">
        <v>937</v>
      </c>
      <c r="M6" s="1414" t="s">
        <v>894</v>
      </c>
      <c r="N6" s="1414" t="s">
        <v>937</v>
      </c>
      <c r="O6" s="1414" t="s">
        <v>894</v>
      </c>
      <c r="P6" s="1414" t="s">
        <v>937</v>
      </c>
      <c r="Q6" s="1414" t="s">
        <v>894</v>
      </c>
      <c r="R6" s="1414" t="s">
        <v>937</v>
      </c>
      <c r="S6" s="1414" t="s">
        <v>894</v>
      </c>
      <c r="T6" s="1414" t="s">
        <v>937</v>
      </c>
      <c r="U6" s="1414" t="s">
        <v>894</v>
      </c>
      <c r="V6" s="1414" t="s">
        <v>937</v>
      </c>
      <c r="W6" s="1408" t="s">
        <v>938</v>
      </c>
      <c r="X6" s="1409"/>
    </row>
    <row r="7" spans="2:24" ht="14.25" customHeight="1">
      <c r="B7" s="254"/>
      <c r="C7" s="1407"/>
      <c r="D7" s="1407"/>
      <c r="E7" s="1407"/>
      <c r="F7" s="1407"/>
      <c r="G7" s="1407"/>
      <c r="H7" s="1407"/>
      <c r="I7" s="1407"/>
      <c r="J7" s="1407"/>
      <c r="K7" s="1407"/>
      <c r="L7" s="1407"/>
      <c r="M7" s="1407"/>
      <c r="N7" s="1407"/>
      <c r="O7" s="1407"/>
      <c r="P7" s="1407"/>
      <c r="Q7" s="1407"/>
      <c r="R7" s="1407"/>
      <c r="S7" s="1407"/>
      <c r="T7" s="1407"/>
      <c r="U7" s="1407"/>
      <c r="V7" s="1407"/>
      <c r="W7" s="255" t="s">
        <v>894</v>
      </c>
      <c r="X7" s="255" t="s">
        <v>937</v>
      </c>
    </row>
    <row r="8" spans="2:24" s="256" customFormat="1" ht="15" customHeight="1">
      <c r="B8" s="257" t="s">
        <v>939</v>
      </c>
      <c r="C8" s="258">
        <v>83999</v>
      </c>
      <c r="D8" s="259">
        <v>12126549</v>
      </c>
      <c r="E8" s="259">
        <v>76805</v>
      </c>
      <c r="F8" s="259">
        <v>9881415</v>
      </c>
      <c r="G8" s="259">
        <v>75139</v>
      </c>
      <c r="H8" s="259">
        <v>8340833</v>
      </c>
      <c r="I8" s="259">
        <v>27929</v>
      </c>
      <c r="J8" s="259">
        <v>1105170</v>
      </c>
      <c r="K8" s="259">
        <v>25727</v>
      </c>
      <c r="L8" s="259">
        <v>975836</v>
      </c>
      <c r="M8" s="259">
        <v>1922</v>
      </c>
      <c r="N8" s="259">
        <v>99372</v>
      </c>
      <c r="O8" s="259">
        <v>874</v>
      </c>
      <c r="P8" s="259">
        <v>29962</v>
      </c>
      <c r="Q8" s="259">
        <v>70542</v>
      </c>
      <c r="R8" s="259">
        <v>1139964</v>
      </c>
      <c r="S8" s="259">
        <v>69681</v>
      </c>
      <c r="T8" s="259">
        <v>970891</v>
      </c>
      <c r="U8" s="259">
        <v>924</v>
      </c>
      <c r="V8" s="259">
        <v>77462</v>
      </c>
      <c r="W8" s="259">
        <v>5649</v>
      </c>
      <c r="X8" s="260">
        <v>91611</v>
      </c>
    </row>
    <row r="9" spans="2:24" s="261" customFormat="1" ht="15" customHeight="1">
      <c r="B9" s="262">
        <v>4</v>
      </c>
      <c r="C9" s="263">
        <f aca="true" t="shared" si="0" ref="C9:U9">SUM(C32:C81)</f>
        <v>79821</v>
      </c>
      <c r="D9" s="264">
        <f t="shared" si="0"/>
        <v>11869678</v>
      </c>
      <c r="E9" s="264">
        <f t="shared" si="0"/>
        <v>72810</v>
      </c>
      <c r="F9" s="264">
        <f t="shared" si="0"/>
        <v>9735913</v>
      </c>
      <c r="G9" s="264">
        <f t="shared" si="0"/>
        <v>71226</v>
      </c>
      <c r="H9" s="264">
        <f t="shared" si="0"/>
        <v>8277839</v>
      </c>
      <c r="I9" s="264">
        <f t="shared" si="0"/>
        <v>26687</v>
      </c>
      <c r="J9" s="264">
        <f t="shared" si="0"/>
        <v>1088166</v>
      </c>
      <c r="K9" s="264">
        <f t="shared" si="0"/>
        <v>25208</v>
      </c>
      <c r="L9" s="264">
        <f t="shared" si="0"/>
        <v>993270</v>
      </c>
      <c r="M9" s="264">
        <f t="shared" si="0"/>
        <v>1259</v>
      </c>
      <c r="N9" s="264">
        <f t="shared" si="0"/>
        <v>69631</v>
      </c>
      <c r="O9" s="264">
        <f t="shared" si="0"/>
        <v>699</v>
      </c>
      <c r="P9" s="264">
        <f t="shared" si="0"/>
        <v>25265</v>
      </c>
      <c r="Q9" s="264">
        <f t="shared" si="0"/>
        <v>64964</v>
      </c>
      <c r="R9" s="264">
        <f t="shared" si="0"/>
        <v>1045599</v>
      </c>
      <c r="S9" s="264">
        <f t="shared" si="0"/>
        <v>63960</v>
      </c>
      <c r="T9" s="264">
        <f t="shared" si="0"/>
        <v>831457</v>
      </c>
      <c r="U9" s="264">
        <f t="shared" si="0"/>
        <v>1743</v>
      </c>
      <c r="V9" s="264">
        <v>130708</v>
      </c>
      <c r="W9" s="264">
        <f>SUM(W32:W81)</f>
        <v>5355</v>
      </c>
      <c r="X9" s="265">
        <f>SUM(X32:X81)</f>
        <v>83434</v>
      </c>
    </row>
    <row r="10" spans="2:24" s="266" customFormat="1" ht="8.25" customHeight="1">
      <c r="B10" s="267"/>
      <c r="C10" s="263"/>
      <c r="D10" s="264"/>
      <c r="E10" s="264"/>
      <c r="F10" s="264"/>
      <c r="G10" s="264"/>
      <c r="H10" s="264"/>
      <c r="I10" s="264"/>
      <c r="J10" s="264"/>
      <c r="K10" s="264"/>
      <c r="L10" s="264"/>
      <c r="M10" s="264"/>
      <c r="N10" s="264"/>
      <c r="O10" s="264"/>
      <c r="P10" s="264"/>
      <c r="Q10" s="264"/>
      <c r="R10" s="264"/>
      <c r="S10" s="264"/>
      <c r="T10" s="264"/>
      <c r="U10" s="264"/>
      <c r="V10" s="264"/>
      <c r="W10" s="264"/>
      <c r="X10" s="265"/>
    </row>
    <row r="11" spans="2:24" s="268" customFormat="1" ht="15" customHeight="1">
      <c r="B11" s="269" t="s">
        <v>940</v>
      </c>
      <c r="C11" s="270">
        <f aca="true" t="shared" si="1" ref="C11:X11">SUM(C12:C20)</f>
        <v>68109</v>
      </c>
      <c r="D11" s="271">
        <f t="shared" si="1"/>
        <v>11654333</v>
      </c>
      <c r="E11" s="271">
        <f t="shared" si="1"/>
        <v>64884</v>
      </c>
      <c r="F11" s="271">
        <f t="shared" si="1"/>
        <v>9608828</v>
      </c>
      <c r="G11" s="271">
        <f t="shared" si="1"/>
        <v>63853</v>
      </c>
      <c r="H11" s="271">
        <f t="shared" si="1"/>
        <v>8164392</v>
      </c>
      <c r="I11" s="271">
        <f t="shared" si="1"/>
        <v>24407</v>
      </c>
      <c r="J11" s="271">
        <f t="shared" si="1"/>
        <v>1063939</v>
      </c>
      <c r="K11" s="271">
        <f t="shared" si="1"/>
        <v>22970</v>
      </c>
      <c r="L11" s="271">
        <f t="shared" si="1"/>
        <v>969507</v>
      </c>
      <c r="M11" s="271">
        <f t="shared" si="1"/>
        <v>1232</v>
      </c>
      <c r="N11" s="271">
        <f t="shared" si="1"/>
        <v>69408</v>
      </c>
      <c r="O11" s="271">
        <f t="shared" si="1"/>
        <v>669</v>
      </c>
      <c r="P11" s="271">
        <f t="shared" si="1"/>
        <v>25024</v>
      </c>
      <c r="Q11" s="271">
        <f t="shared" si="1"/>
        <v>56369</v>
      </c>
      <c r="R11" s="271">
        <f t="shared" si="1"/>
        <v>981566</v>
      </c>
      <c r="S11" s="271">
        <f t="shared" si="1"/>
        <v>55444</v>
      </c>
      <c r="T11" s="271">
        <f t="shared" si="1"/>
        <v>770544</v>
      </c>
      <c r="U11" s="271">
        <f t="shared" si="1"/>
        <v>1733</v>
      </c>
      <c r="V11" s="271">
        <f t="shared" si="1"/>
        <v>130621</v>
      </c>
      <c r="W11" s="271">
        <f t="shared" si="1"/>
        <v>4928</v>
      </c>
      <c r="X11" s="272">
        <f t="shared" si="1"/>
        <v>80401</v>
      </c>
    </row>
    <row r="12" spans="2:24" ht="15" customHeight="1">
      <c r="B12" s="273" t="s">
        <v>941</v>
      </c>
      <c r="C12" s="274">
        <v>627</v>
      </c>
      <c r="D12" s="275">
        <v>11245</v>
      </c>
      <c r="E12" s="275">
        <v>127</v>
      </c>
      <c r="F12" s="275">
        <v>1654</v>
      </c>
      <c r="G12" s="275">
        <v>92</v>
      </c>
      <c r="H12" s="275">
        <v>1218</v>
      </c>
      <c r="I12" s="275">
        <v>422</v>
      </c>
      <c r="J12" s="275">
        <v>6989</v>
      </c>
      <c r="K12" s="275">
        <v>415</v>
      </c>
      <c r="L12" s="275">
        <v>6881</v>
      </c>
      <c r="M12" s="275">
        <v>1</v>
      </c>
      <c r="N12" s="275">
        <v>20</v>
      </c>
      <c r="O12" s="275">
        <v>7</v>
      </c>
      <c r="P12" s="275">
        <v>88</v>
      </c>
      <c r="Q12" s="275">
        <v>381</v>
      </c>
      <c r="R12" s="275">
        <v>2602</v>
      </c>
      <c r="S12" s="275">
        <v>377</v>
      </c>
      <c r="T12" s="275">
        <v>2447</v>
      </c>
      <c r="U12" s="275">
        <v>11</v>
      </c>
      <c r="V12" s="275">
        <v>98</v>
      </c>
      <c r="W12" s="275">
        <v>8</v>
      </c>
      <c r="X12" s="276">
        <v>57</v>
      </c>
    </row>
    <row r="13" spans="2:24" ht="15" customHeight="1">
      <c r="B13" s="277" t="s">
        <v>942</v>
      </c>
      <c r="C13" s="278">
        <v>8767</v>
      </c>
      <c r="D13" s="279">
        <v>337938</v>
      </c>
      <c r="E13" s="279">
        <v>7793</v>
      </c>
      <c r="F13" s="279">
        <v>239248</v>
      </c>
      <c r="G13" s="279">
        <v>7464</v>
      </c>
      <c r="H13" s="279">
        <v>208861</v>
      </c>
      <c r="I13" s="279">
        <v>2431</v>
      </c>
      <c r="J13" s="279">
        <v>45080</v>
      </c>
      <c r="K13" s="279">
        <v>2376</v>
      </c>
      <c r="L13" s="279">
        <v>43901</v>
      </c>
      <c r="M13" s="279">
        <v>43</v>
      </c>
      <c r="N13" s="279">
        <v>795</v>
      </c>
      <c r="O13" s="279">
        <v>24</v>
      </c>
      <c r="P13" s="279">
        <v>384</v>
      </c>
      <c r="Q13" s="279">
        <v>6647</v>
      </c>
      <c r="R13" s="279">
        <v>53610</v>
      </c>
      <c r="S13" s="279">
        <v>6552</v>
      </c>
      <c r="T13" s="279">
        <v>48042</v>
      </c>
      <c r="U13" s="279">
        <v>35</v>
      </c>
      <c r="V13" s="279">
        <v>539</v>
      </c>
      <c r="W13" s="279">
        <v>531</v>
      </c>
      <c r="X13" s="280">
        <v>5029</v>
      </c>
    </row>
    <row r="14" spans="2:24" ht="15" customHeight="1">
      <c r="B14" s="277" t="s">
        <v>943</v>
      </c>
      <c r="C14" s="278">
        <v>17532</v>
      </c>
      <c r="D14" s="279">
        <v>1261623</v>
      </c>
      <c r="E14" s="279">
        <v>16583</v>
      </c>
      <c r="F14" s="279">
        <v>937558</v>
      </c>
      <c r="G14" s="279">
        <v>16196</v>
      </c>
      <c r="H14" s="279">
        <v>804418</v>
      </c>
      <c r="I14" s="279">
        <v>6304</v>
      </c>
      <c r="J14" s="279">
        <v>173320</v>
      </c>
      <c r="K14" s="279">
        <v>6044</v>
      </c>
      <c r="L14" s="279">
        <v>164458</v>
      </c>
      <c r="M14" s="279">
        <v>233</v>
      </c>
      <c r="N14" s="279">
        <v>6485</v>
      </c>
      <c r="O14" s="279">
        <v>90</v>
      </c>
      <c r="P14" s="279">
        <v>2377</v>
      </c>
      <c r="Q14" s="279">
        <v>14174</v>
      </c>
      <c r="R14" s="279">
        <v>150745</v>
      </c>
      <c r="S14" s="279">
        <v>13960</v>
      </c>
      <c r="T14" s="279">
        <v>130363</v>
      </c>
      <c r="U14" s="279">
        <v>171</v>
      </c>
      <c r="V14" s="279">
        <v>4134</v>
      </c>
      <c r="W14" s="279">
        <v>1337</v>
      </c>
      <c r="X14" s="280">
        <v>16248</v>
      </c>
    </row>
    <row r="15" spans="2:24" ht="15" customHeight="1">
      <c r="B15" s="277" t="s">
        <v>944</v>
      </c>
      <c r="C15" s="278">
        <v>12071</v>
      </c>
      <c r="D15" s="279">
        <v>1478663</v>
      </c>
      <c r="E15" s="279">
        <v>11713</v>
      </c>
      <c r="F15" s="279">
        <v>1121130</v>
      </c>
      <c r="G15" s="279">
        <v>11587</v>
      </c>
      <c r="H15" s="279">
        <v>954624</v>
      </c>
      <c r="I15" s="279">
        <v>5178</v>
      </c>
      <c r="J15" s="279">
        <v>215552</v>
      </c>
      <c r="K15" s="279">
        <v>4892</v>
      </c>
      <c r="L15" s="279">
        <v>201098</v>
      </c>
      <c r="M15" s="279">
        <v>248</v>
      </c>
      <c r="N15" s="279">
        <v>9711</v>
      </c>
      <c r="O15" s="279">
        <v>134</v>
      </c>
      <c r="P15" s="279">
        <v>4743</v>
      </c>
      <c r="Q15" s="279">
        <v>9943</v>
      </c>
      <c r="R15" s="279">
        <v>141981</v>
      </c>
      <c r="S15" s="279">
        <v>9773</v>
      </c>
      <c r="T15" s="279">
        <v>116757</v>
      </c>
      <c r="U15" s="279">
        <v>252</v>
      </c>
      <c r="V15" s="279">
        <v>9089</v>
      </c>
      <c r="W15" s="279">
        <v>1005</v>
      </c>
      <c r="X15" s="280">
        <v>16135</v>
      </c>
    </row>
    <row r="16" spans="2:24" ht="15" customHeight="1">
      <c r="B16" s="277" t="s">
        <v>945</v>
      </c>
      <c r="C16" s="278">
        <v>8266</v>
      </c>
      <c r="D16" s="279">
        <v>1422970</v>
      </c>
      <c r="E16" s="279">
        <v>8046</v>
      </c>
      <c r="F16" s="279">
        <v>1103741</v>
      </c>
      <c r="G16" s="279">
        <v>7977</v>
      </c>
      <c r="H16" s="279">
        <v>939566</v>
      </c>
      <c r="I16" s="279">
        <v>3394</v>
      </c>
      <c r="J16" s="279">
        <v>194921</v>
      </c>
      <c r="K16" s="279">
        <v>3164</v>
      </c>
      <c r="L16" s="279">
        <v>181255</v>
      </c>
      <c r="M16" s="279">
        <v>198</v>
      </c>
      <c r="N16" s="279">
        <v>9646</v>
      </c>
      <c r="O16" s="279">
        <v>112</v>
      </c>
      <c r="P16" s="279">
        <v>4020</v>
      </c>
      <c r="Q16" s="279">
        <v>6913</v>
      </c>
      <c r="R16" s="279">
        <v>124308</v>
      </c>
      <c r="S16" s="279">
        <v>6797</v>
      </c>
      <c r="T16" s="279">
        <v>101733</v>
      </c>
      <c r="U16" s="279">
        <v>262</v>
      </c>
      <c r="V16" s="279">
        <v>11459</v>
      </c>
      <c r="W16" s="279">
        <v>631</v>
      </c>
      <c r="X16" s="280">
        <v>11116</v>
      </c>
    </row>
    <row r="17" spans="2:24" ht="15" customHeight="1">
      <c r="B17" s="277" t="s">
        <v>946</v>
      </c>
      <c r="C17" s="278">
        <v>5851</v>
      </c>
      <c r="D17" s="279">
        <v>1298348</v>
      </c>
      <c r="E17" s="279">
        <v>5735</v>
      </c>
      <c r="F17" s="279">
        <v>1048694</v>
      </c>
      <c r="G17" s="279">
        <v>5707</v>
      </c>
      <c r="H17" s="279">
        <v>893315</v>
      </c>
      <c r="I17" s="279">
        <v>2170</v>
      </c>
      <c r="J17" s="279">
        <v>146561</v>
      </c>
      <c r="K17" s="279">
        <v>1972</v>
      </c>
      <c r="L17" s="279">
        <v>132434</v>
      </c>
      <c r="M17" s="279">
        <v>169</v>
      </c>
      <c r="N17" s="279">
        <v>10045</v>
      </c>
      <c r="O17" s="279">
        <v>100</v>
      </c>
      <c r="P17" s="279">
        <v>4082</v>
      </c>
      <c r="Q17" s="279">
        <v>5011</v>
      </c>
      <c r="R17" s="279">
        <v>103093</v>
      </c>
      <c r="S17" s="279">
        <v>4935</v>
      </c>
      <c r="T17" s="279">
        <v>86483</v>
      </c>
      <c r="U17" s="279">
        <v>199</v>
      </c>
      <c r="V17" s="279">
        <v>9497</v>
      </c>
      <c r="W17" s="279">
        <v>397</v>
      </c>
      <c r="X17" s="280">
        <v>7113</v>
      </c>
    </row>
    <row r="18" spans="2:24" ht="15" customHeight="1">
      <c r="B18" s="277" t="s">
        <v>947</v>
      </c>
      <c r="C18" s="278">
        <v>4251</v>
      </c>
      <c r="D18" s="279">
        <v>1156574</v>
      </c>
      <c r="E18" s="279">
        <v>4194</v>
      </c>
      <c r="F18" s="279">
        <v>975342</v>
      </c>
      <c r="G18" s="279">
        <v>4182</v>
      </c>
      <c r="H18" s="279">
        <v>831289</v>
      </c>
      <c r="I18" s="279">
        <v>1367</v>
      </c>
      <c r="J18" s="279">
        <v>93438</v>
      </c>
      <c r="K18" s="279">
        <v>1238</v>
      </c>
      <c r="L18" s="279">
        <v>83328</v>
      </c>
      <c r="M18" s="279">
        <v>119</v>
      </c>
      <c r="N18" s="279">
        <v>8145</v>
      </c>
      <c r="O18" s="279">
        <v>48</v>
      </c>
      <c r="P18" s="279">
        <v>1965</v>
      </c>
      <c r="Q18" s="279">
        <v>3713</v>
      </c>
      <c r="R18" s="279">
        <v>87794</v>
      </c>
      <c r="S18" s="279">
        <v>3637</v>
      </c>
      <c r="T18" s="279">
        <v>68542</v>
      </c>
      <c r="U18" s="279">
        <v>187</v>
      </c>
      <c r="V18" s="279">
        <v>12420</v>
      </c>
      <c r="W18" s="279">
        <v>318</v>
      </c>
      <c r="X18" s="280">
        <v>6832</v>
      </c>
    </row>
    <row r="19" spans="2:24" ht="15" customHeight="1">
      <c r="B19" s="277" t="s">
        <v>948</v>
      </c>
      <c r="C19" s="278">
        <v>8294</v>
      </c>
      <c r="D19" s="279">
        <v>3134726</v>
      </c>
      <c r="E19" s="279">
        <v>8259</v>
      </c>
      <c r="F19" s="279">
        <v>2790460</v>
      </c>
      <c r="G19" s="279">
        <v>8226</v>
      </c>
      <c r="H19" s="279">
        <v>2364141</v>
      </c>
      <c r="I19" s="279">
        <v>2413</v>
      </c>
      <c r="J19" s="279">
        <v>145438</v>
      </c>
      <c r="K19" s="279">
        <v>2193</v>
      </c>
      <c r="L19" s="279">
        <v>122677</v>
      </c>
      <c r="M19" s="279">
        <v>174</v>
      </c>
      <c r="N19" s="279">
        <v>17422</v>
      </c>
      <c r="O19" s="279">
        <v>123</v>
      </c>
      <c r="P19" s="279">
        <v>5339</v>
      </c>
      <c r="Q19" s="279">
        <v>7374</v>
      </c>
      <c r="R19" s="279">
        <v>198828</v>
      </c>
      <c r="S19" s="279">
        <v>7251</v>
      </c>
      <c r="T19" s="279">
        <v>153062</v>
      </c>
      <c r="U19" s="279">
        <v>394</v>
      </c>
      <c r="V19" s="279">
        <v>34229</v>
      </c>
      <c r="W19" s="279">
        <v>522</v>
      </c>
      <c r="X19" s="280">
        <v>11537</v>
      </c>
    </row>
    <row r="20" spans="2:24" ht="15" customHeight="1">
      <c r="B20" s="277" t="s">
        <v>949</v>
      </c>
      <c r="C20" s="278">
        <v>2450</v>
      </c>
      <c r="D20" s="279">
        <v>1552246</v>
      </c>
      <c r="E20" s="279">
        <v>2434</v>
      </c>
      <c r="F20" s="279">
        <v>1391001</v>
      </c>
      <c r="G20" s="279">
        <v>2422</v>
      </c>
      <c r="H20" s="279">
        <v>1166960</v>
      </c>
      <c r="I20" s="279">
        <v>728</v>
      </c>
      <c r="J20" s="279">
        <v>42640</v>
      </c>
      <c r="K20" s="279">
        <v>676</v>
      </c>
      <c r="L20" s="279">
        <v>33475</v>
      </c>
      <c r="M20" s="279">
        <v>47</v>
      </c>
      <c r="N20" s="279">
        <v>7139</v>
      </c>
      <c r="O20" s="279">
        <v>31</v>
      </c>
      <c r="P20" s="279">
        <v>2026</v>
      </c>
      <c r="Q20" s="279">
        <v>2213</v>
      </c>
      <c r="R20" s="279">
        <v>118605</v>
      </c>
      <c r="S20" s="279">
        <v>2162</v>
      </c>
      <c r="T20" s="279">
        <v>63115</v>
      </c>
      <c r="U20" s="279">
        <v>222</v>
      </c>
      <c r="V20" s="279">
        <v>49156</v>
      </c>
      <c r="W20" s="279">
        <v>179</v>
      </c>
      <c r="X20" s="280">
        <v>6334</v>
      </c>
    </row>
    <row r="21" spans="2:24" ht="8.25" customHeight="1">
      <c r="B21" s="277"/>
      <c r="C21" s="278"/>
      <c r="D21" s="279"/>
      <c r="E21" s="279"/>
      <c r="F21" s="279"/>
      <c r="G21" s="279"/>
      <c r="H21" s="279"/>
      <c r="I21" s="279"/>
      <c r="J21" s="279"/>
      <c r="K21" s="279"/>
      <c r="L21" s="279"/>
      <c r="M21" s="279"/>
      <c r="N21" s="279"/>
      <c r="O21" s="279"/>
      <c r="P21" s="279"/>
      <c r="Q21" s="279"/>
      <c r="R21" s="279"/>
      <c r="S21" s="279"/>
      <c r="T21" s="279"/>
      <c r="U21" s="279"/>
      <c r="V21" s="279"/>
      <c r="W21" s="279"/>
      <c r="X21" s="280"/>
    </row>
    <row r="22" spans="2:24" s="268" customFormat="1" ht="15" customHeight="1">
      <c r="B22" s="281" t="s">
        <v>950</v>
      </c>
      <c r="C22" s="263">
        <v>11712</v>
      </c>
      <c r="D22" s="264">
        <v>215345</v>
      </c>
      <c r="E22" s="264">
        <v>7926</v>
      </c>
      <c r="F22" s="264">
        <v>127085</v>
      </c>
      <c r="G22" s="264">
        <v>7373</v>
      </c>
      <c r="H22" s="264">
        <v>113447</v>
      </c>
      <c r="I22" s="264">
        <v>2280</v>
      </c>
      <c r="J22" s="264">
        <v>24227</v>
      </c>
      <c r="K22" s="264">
        <v>2238</v>
      </c>
      <c r="L22" s="264">
        <v>23763</v>
      </c>
      <c r="M22" s="264">
        <v>27</v>
      </c>
      <c r="N22" s="264">
        <v>223</v>
      </c>
      <c r="O22" s="264">
        <v>30</v>
      </c>
      <c r="P22" s="264">
        <v>241</v>
      </c>
      <c r="Q22" s="264">
        <v>8595</v>
      </c>
      <c r="R22" s="264">
        <v>64033</v>
      </c>
      <c r="S22" s="264">
        <v>8516</v>
      </c>
      <c r="T22" s="264">
        <v>60913</v>
      </c>
      <c r="U22" s="264">
        <v>10</v>
      </c>
      <c r="V22" s="264">
        <v>87</v>
      </c>
      <c r="W22" s="264">
        <v>427</v>
      </c>
      <c r="X22" s="265">
        <v>3033</v>
      </c>
    </row>
    <row r="23" spans="2:24" s="266" customFormat="1" ht="8.25" customHeight="1">
      <c r="B23" s="267"/>
      <c r="C23" s="263"/>
      <c r="D23" s="264"/>
      <c r="E23" s="264"/>
      <c r="F23" s="264"/>
      <c r="G23" s="264"/>
      <c r="H23" s="264"/>
      <c r="I23" s="264"/>
      <c r="J23" s="264"/>
      <c r="K23" s="264"/>
      <c r="L23" s="264"/>
      <c r="M23" s="264"/>
      <c r="N23" s="264"/>
      <c r="O23" s="264"/>
      <c r="P23" s="264"/>
      <c r="Q23" s="264"/>
      <c r="R23" s="264"/>
      <c r="S23" s="264"/>
      <c r="T23" s="264"/>
      <c r="U23" s="264"/>
      <c r="V23" s="264"/>
      <c r="W23" s="264"/>
      <c r="X23" s="265"/>
    </row>
    <row r="24" spans="2:24" s="282" customFormat="1" ht="15" customHeight="1">
      <c r="B24" s="283" t="s">
        <v>769</v>
      </c>
      <c r="C24" s="270">
        <f>+C32+C38+C39+C40+C43+C44+C45+C48+C49+C50+C51+C52+C53+C54</f>
        <v>34517</v>
      </c>
      <c r="D24" s="271">
        <v>5798525</v>
      </c>
      <c r="E24" s="271">
        <f aca="true" t="shared" si="2" ref="E24:S24">+E32+E38+E39+E40+E43+E44+E45+E48+E49+E50+E51+E52+E53+E54</f>
        <v>30482</v>
      </c>
      <c r="F24" s="271">
        <f t="shared" si="2"/>
        <v>2351194</v>
      </c>
      <c r="G24" s="271">
        <f t="shared" si="2"/>
        <v>29593</v>
      </c>
      <c r="H24" s="271">
        <f t="shared" si="2"/>
        <v>1994758</v>
      </c>
      <c r="I24" s="271">
        <f t="shared" si="2"/>
        <v>17643</v>
      </c>
      <c r="J24" s="271">
        <f t="shared" si="2"/>
        <v>763032</v>
      </c>
      <c r="K24" s="271">
        <f t="shared" si="2"/>
        <v>16986</v>
      </c>
      <c r="L24" s="271">
        <f t="shared" si="2"/>
        <v>721705</v>
      </c>
      <c r="M24" s="271">
        <f t="shared" si="2"/>
        <v>622</v>
      </c>
      <c r="N24" s="271">
        <f t="shared" si="2"/>
        <v>30180</v>
      </c>
      <c r="O24" s="271">
        <f t="shared" si="2"/>
        <v>354</v>
      </c>
      <c r="P24" s="271">
        <f t="shared" si="2"/>
        <v>11147</v>
      </c>
      <c r="Q24" s="271">
        <f t="shared" si="2"/>
        <v>27268</v>
      </c>
      <c r="R24" s="271">
        <f t="shared" si="2"/>
        <v>451364</v>
      </c>
      <c r="S24" s="271">
        <f t="shared" si="2"/>
        <v>26831</v>
      </c>
      <c r="T24" s="271">
        <v>364584</v>
      </c>
      <c r="U24" s="271">
        <f>+U32+U38+U39+U40+U43+U44+U45+U48+U49+U50+U51+U52+U53+U54</f>
        <v>618</v>
      </c>
      <c r="V24" s="271">
        <v>43825</v>
      </c>
      <c r="W24" s="271">
        <f>+W32+W38+W39+W40+W43+W44+W45+W48+W49+W50+W51+W52+W53+W54</f>
        <v>2776</v>
      </c>
      <c r="X24" s="272">
        <f>+X32+X38+X39+X40+X43+X44+X45+X48+X49+X50+X51+X52+X53+X54</f>
        <v>42955</v>
      </c>
    </row>
    <row r="25" spans="2:24" s="282" customFormat="1" ht="8.25" customHeight="1">
      <c r="B25" s="283"/>
      <c r="C25" s="270"/>
      <c r="D25" s="271"/>
      <c r="E25" s="271"/>
      <c r="F25" s="271"/>
      <c r="G25" s="271"/>
      <c r="H25" s="271"/>
      <c r="I25" s="271"/>
      <c r="J25" s="271"/>
      <c r="K25" s="271"/>
      <c r="L25" s="271"/>
      <c r="M25" s="271"/>
      <c r="N25" s="271"/>
      <c r="O25" s="271"/>
      <c r="P25" s="271"/>
      <c r="Q25" s="271"/>
      <c r="R25" s="271"/>
      <c r="S25" s="271"/>
      <c r="T25" s="271"/>
      <c r="U25" s="271"/>
      <c r="V25" s="271"/>
      <c r="W25" s="271"/>
      <c r="X25" s="272"/>
    </row>
    <row r="26" spans="2:24" s="282" customFormat="1" ht="15" customHeight="1">
      <c r="B26" s="283" t="s">
        <v>770</v>
      </c>
      <c r="C26" s="270">
        <f aca="true" t="shared" si="3" ref="C26:X26">+C37+C56+C57+C58+C59+C60+C61+C62</f>
        <v>9167</v>
      </c>
      <c r="D26" s="271">
        <f t="shared" si="3"/>
        <v>1670859</v>
      </c>
      <c r="E26" s="271">
        <f t="shared" si="3"/>
        <v>8848</v>
      </c>
      <c r="F26" s="271">
        <f t="shared" si="3"/>
        <v>1534504</v>
      </c>
      <c r="G26" s="271">
        <f t="shared" si="3"/>
        <v>8722</v>
      </c>
      <c r="H26" s="271">
        <f t="shared" si="3"/>
        <v>1294391</v>
      </c>
      <c r="I26" s="271">
        <f t="shared" si="3"/>
        <v>470</v>
      </c>
      <c r="J26" s="271">
        <f t="shared" si="3"/>
        <v>18017</v>
      </c>
      <c r="K26" s="271">
        <f t="shared" si="3"/>
        <v>321</v>
      </c>
      <c r="L26" s="271">
        <f t="shared" si="3"/>
        <v>6207</v>
      </c>
      <c r="M26" s="271">
        <f t="shared" si="3"/>
        <v>114</v>
      </c>
      <c r="N26" s="271">
        <f t="shared" si="3"/>
        <v>10139</v>
      </c>
      <c r="O26" s="271">
        <f t="shared" si="3"/>
        <v>43</v>
      </c>
      <c r="P26" s="271">
        <f t="shared" si="3"/>
        <v>1671</v>
      </c>
      <c r="Q26" s="271">
        <f t="shared" si="3"/>
        <v>7839</v>
      </c>
      <c r="R26" s="271">
        <f t="shared" si="3"/>
        <v>118338</v>
      </c>
      <c r="S26" s="271">
        <f t="shared" si="3"/>
        <v>7725</v>
      </c>
      <c r="T26" s="271">
        <f t="shared" si="3"/>
        <v>80112</v>
      </c>
      <c r="U26" s="271">
        <f t="shared" si="3"/>
        <v>336</v>
      </c>
      <c r="V26" s="271">
        <f t="shared" si="3"/>
        <v>29958</v>
      </c>
      <c r="W26" s="271">
        <f t="shared" si="3"/>
        <v>560</v>
      </c>
      <c r="X26" s="272">
        <f t="shared" si="3"/>
        <v>8268</v>
      </c>
    </row>
    <row r="27" spans="2:24" s="282" customFormat="1" ht="9" customHeight="1">
      <c r="B27" s="283"/>
      <c r="C27" s="270"/>
      <c r="D27" s="271"/>
      <c r="E27" s="271"/>
      <c r="F27" s="271"/>
      <c r="G27" s="271"/>
      <c r="H27" s="271"/>
      <c r="I27" s="271"/>
      <c r="J27" s="271"/>
      <c r="K27" s="271"/>
      <c r="L27" s="271"/>
      <c r="M27" s="271"/>
      <c r="N27" s="271"/>
      <c r="O27" s="271"/>
      <c r="P27" s="271"/>
      <c r="Q27" s="271"/>
      <c r="R27" s="271"/>
      <c r="S27" s="271"/>
      <c r="T27" s="271"/>
      <c r="U27" s="271"/>
      <c r="V27" s="271"/>
      <c r="W27" s="271"/>
      <c r="X27" s="272"/>
    </row>
    <row r="28" spans="2:24" s="282" customFormat="1" ht="15" customHeight="1">
      <c r="B28" s="283" t="s">
        <v>771</v>
      </c>
      <c r="C28" s="270">
        <f aca="true" t="shared" si="4" ref="C28:X28">+C33+C42+C46+C64+C65+C66+C67+C68</f>
        <v>16423</v>
      </c>
      <c r="D28" s="271">
        <f t="shared" si="4"/>
        <v>2457778</v>
      </c>
      <c r="E28" s="271">
        <f t="shared" si="4"/>
        <v>15014</v>
      </c>
      <c r="F28" s="271">
        <f t="shared" si="4"/>
        <v>2074343</v>
      </c>
      <c r="G28" s="271">
        <f t="shared" si="4"/>
        <v>14759</v>
      </c>
      <c r="H28" s="271">
        <f t="shared" si="4"/>
        <v>1769683</v>
      </c>
      <c r="I28" s="271">
        <f t="shared" si="4"/>
        <v>4277</v>
      </c>
      <c r="J28" s="271">
        <f t="shared" si="4"/>
        <v>178756</v>
      </c>
      <c r="K28" s="271">
        <f t="shared" si="4"/>
        <v>3685</v>
      </c>
      <c r="L28" s="271">
        <f t="shared" si="4"/>
        <v>146707</v>
      </c>
      <c r="M28" s="271">
        <f t="shared" si="4"/>
        <v>464</v>
      </c>
      <c r="N28" s="271">
        <f t="shared" si="4"/>
        <v>22287</v>
      </c>
      <c r="O28" s="271">
        <f t="shared" si="4"/>
        <v>205</v>
      </c>
      <c r="P28" s="271">
        <f t="shared" si="4"/>
        <v>9762</v>
      </c>
      <c r="Q28" s="271">
        <f t="shared" si="4"/>
        <v>14487</v>
      </c>
      <c r="R28" s="271">
        <f t="shared" si="4"/>
        <v>204679</v>
      </c>
      <c r="S28" s="271">
        <f t="shared" si="4"/>
        <v>14314</v>
      </c>
      <c r="T28" s="271">
        <f t="shared" si="4"/>
        <v>154660</v>
      </c>
      <c r="U28" s="271">
        <f t="shared" si="4"/>
        <v>599</v>
      </c>
      <c r="V28" s="271">
        <f t="shared" si="4"/>
        <v>35634</v>
      </c>
      <c r="W28" s="271">
        <f t="shared" si="4"/>
        <v>1020</v>
      </c>
      <c r="X28" s="272">
        <f t="shared" si="4"/>
        <v>14385</v>
      </c>
    </row>
    <row r="29" spans="2:24" s="282" customFormat="1" ht="8.25" customHeight="1">
      <c r="B29" s="283"/>
      <c r="C29" s="270"/>
      <c r="D29" s="271"/>
      <c r="E29" s="271"/>
      <c r="F29" s="271"/>
      <c r="G29" s="271"/>
      <c r="H29" s="271"/>
      <c r="I29" s="271"/>
      <c r="J29" s="271"/>
      <c r="K29" s="271"/>
      <c r="L29" s="271"/>
      <c r="M29" s="271"/>
      <c r="N29" s="271"/>
      <c r="O29" s="271"/>
      <c r="P29" s="271"/>
      <c r="Q29" s="271"/>
      <c r="R29" s="271"/>
      <c r="S29" s="271"/>
      <c r="T29" s="271"/>
      <c r="U29" s="271"/>
      <c r="V29" s="271"/>
      <c r="W29" s="271"/>
      <c r="X29" s="272"/>
    </row>
    <row r="30" spans="2:24" s="282" customFormat="1" ht="15" customHeight="1">
      <c r="B30" s="283" t="s">
        <v>772</v>
      </c>
      <c r="C30" s="270">
        <f aca="true" t="shared" si="5" ref="C30:N30">+C34+C35+C70+C71+C72+C73+C74+C75+C76+C77+C78+C79+C80+C81</f>
        <v>19714</v>
      </c>
      <c r="D30" s="271">
        <f t="shared" si="5"/>
        <v>4175451</v>
      </c>
      <c r="E30" s="271">
        <f t="shared" si="5"/>
        <v>18466</v>
      </c>
      <c r="F30" s="271">
        <f t="shared" si="5"/>
        <v>3775872</v>
      </c>
      <c r="G30" s="271">
        <f t="shared" si="5"/>
        <v>18152</v>
      </c>
      <c r="H30" s="271">
        <f t="shared" si="5"/>
        <v>3219007</v>
      </c>
      <c r="I30" s="271">
        <f t="shared" si="5"/>
        <v>4297</v>
      </c>
      <c r="J30" s="271">
        <f t="shared" si="5"/>
        <v>128361</v>
      </c>
      <c r="K30" s="271">
        <f t="shared" si="5"/>
        <v>4216</v>
      </c>
      <c r="L30" s="271">
        <f t="shared" si="5"/>
        <v>118651</v>
      </c>
      <c r="M30" s="271">
        <f t="shared" si="5"/>
        <v>59</v>
      </c>
      <c r="N30" s="271">
        <f t="shared" si="5"/>
        <v>7025</v>
      </c>
      <c r="O30" s="271">
        <f>+O34+O35+O70+O71+O72+O73+O74+O75+O76+O77+O78+O79+P80+O81</f>
        <v>97</v>
      </c>
      <c r="P30" s="271">
        <v>2685</v>
      </c>
      <c r="Q30" s="271">
        <f aca="true" t="shared" si="6" ref="Q30:X30">+Q34+Q35+Q70+Q71+Q72+Q73+Q74+Q75+Q76+Q77+Q78+Q79+Q80+Q81</f>
        <v>15370</v>
      </c>
      <c r="R30" s="271">
        <f t="shared" si="6"/>
        <v>271218</v>
      </c>
      <c r="S30" s="271">
        <f t="shared" si="6"/>
        <v>15090</v>
      </c>
      <c r="T30" s="271">
        <f t="shared" si="6"/>
        <v>232101</v>
      </c>
      <c r="U30" s="271">
        <f t="shared" si="6"/>
        <v>190</v>
      </c>
      <c r="V30" s="271">
        <f t="shared" si="6"/>
        <v>21291</v>
      </c>
      <c r="W30" s="271">
        <f t="shared" si="6"/>
        <v>999</v>
      </c>
      <c r="X30" s="272">
        <f t="shared" si="6"/>
        <v>17826</v>
      </c>
    </row>
    <row r="31" spans="2:24" ht="8.25" customHeight="1">
      <c r="B31" s="257"/>
      <c r="C31" s="278"/>
      <c r="D31" s="279"/>
      <c r="E31" s="279"/>
      <c r="F31" s="279"/>
      <c r="G31" s="279"/>
      <c r="H31" s="279"/>
      <c r="I31" s="279"/>
      <c r="J31" s="279"/>
      <c r="K31" s="279"/>
      <c r="L31" s="279"/>
      <c r="M31" s="275"/>
      <c r="N31" s="275"/>
      <c r="O31" s="275"/>
      <c r="P31" s="279"/>
      <c r="Q31" s="279"/>
      <c r="R31" s="279"/>
      <c r="S31" s="279"/>
      <c r="T31" s="279"/>
      <c r="U31" s="279"/>
      <c r="V31" s="279"/>
      <c r="W31" s="279"/>
      <c r="X31" s="280"/>
    </row>
    <row r="32" spans="2:24" ht="12">
      <c r="B32" s="257" t="s">
        <v>773</v>
      </c>
      <c r="C32" s="284">
        <v>6823</v>
      </c>
      <c r="D32" s="285">
        <v>593628</v>
      </c>
      <c r="E32" s="285">
        <v>6204</v>
      </c>
      <c r="F32" s="285">
        <v>437280</v>
      </c>
      <c r="G32" s="285">
        <v>5935</v>
      </c>
      <c r="H32" s="285">
        <v>359359</v>
      </c>
      <c r="I32" s="285">
        <v>2496</v>
      </c>
      <c r="J32" s="285">
        <v>77464</v>
      </c>
      <c r="K32" s="285">
        <v>2388</v>
      </c>
      <c r="L32" s="285">
        <v>72765</v>
      </c>
      <c r="M32" s="286">
        <v>79</v>
      </c>
      <c r="N32" s="286">
        <v>2677</v>
      </c>
      <c r="O32" s="286">
        <v>79</v>
      </c>
      <c r="P32" s="285">
        <v>2022</v>
      </c>
      <c r="Q32" s="285">
        <v>5614</v>
      </c>
      <c r="R32" s="285">
        <v>78884</v>
      </c>
      <c r="S32" s="285">
        <v>5530</v>
      </c>
      <c r="T32" s="285">
        <v>61878</v>
      </c>
      <c r="U32" s="285">
        <v>132</v>
      </c>
      <c r="V32" s="285">
        <v>9077</v>
      </c>
      <c r="W32" s="285">
        <v>671</v>
      </c>
      <c r="X32" s="287">
        <v>7929</v>
      </c>
    </row>
    <row r="33" spans="2:24" ht="12">
      <c r="B33" s="257" t="s">
        <v>774</v>
      </c>
      <c r="C33" s="284">
        <v>2891</v>
      </c>
      <c r="D33" s="285">
        <v>452258</v>
      </c>
      <c r="E33" s="285">
        <v>2480</v>
      </c>
      <c r="F33" s="285">
        <v>400256</v>
      </c>
      <c r="G33" s="285">
        <v>2449</v>
      </c>
      <c r="H33" s="285">
        <v>332491</v>
      </c>
      <c r="I33" s="285">
        <v>307</v>
      </c>
      <c r="J33" s="285">
        <v>12413</v>
      </c>
      <c r="K33" s="285">
        <v>290</v>
      </c>
      <c r="L33" s="285">
        <v>11594</v>
      </c>
      <c r="M33" s="286">
        <v>6</v>
      </c>
      <c r="N33" s="286">
        <v>190</v>
      </c>
      <c r="O33" s="286">
        <v>15</v>
      </c>
      <c r="P33" s="285">
        <v>629</v>
      </c>
      <c r="Q33" s="285">
        <v>2650</v>
      </c>
      <c r="R33" s="285">
        <v>39589</v>
      </c>
      <c r="S33" s="285">
        <v>2621</v>
      </c>
      <c r="T33" s="285">
        <v>34109</v>
      </c>
      <c r="U33" s="285">
        <v>61</v>
      </c>
      <c r="V33" s="285">
        <v>2597</v>
      </c>
      <c r="W33" s="285">
        <v>209</v>
      </c>
      <c r="X33" s="287">
        <v>2883</v>
      </c>
    </row>
    <row r="34" spans="2:24" ht="12">
      <c r="B34" s="257" t="s">
        <v>775</v>
      </c>
      <c r="C34" s="284">
        <v>2849</v>
      </c>
      <c r="D34" s="285">
        <v>684019</v>
      </c>
      <c r="E34" s="285">
        <v>2700</v>
      </c>
      <c r="F34" s="285">
        <v>627218</v>
      </c>
      <c r="G34" s="285">
        <v>2666</v>
      </c>
      <c r="H34" s="285">
        <v>532139</v>
      </c>
      <c r="I34" s="285">
        <v>555</v>
      </c>
      <c r="J34" s="285">
        <v>10259</v>
      </c>
      <c r="K34" s="285">
        <v>545</v>
      </c>
      <c r="L34" s="285">
        <v>9789</v>
      </c>
      <c r="M34" s="286">
        <v>0</v>
      </c>
      <c r="N34" s="286">
        <v>0</v>
      </c>
      <c r="O34" s="286">
        <v>40</v>
      </c>
      <c r="P34" s="285">
        <v>470</v>
      </c>
      <c r="Q34" s="285">
        <v>2221</v>
      </c>
      <c r="R34" s="285">
        <v>46542</v>
      </c>
      <c r="S34" s="285">
        <v>2180</v>
      </c>
      <c r="T34" s="285">
        <v>44709</v>
      </c>
      <c r="U34" s="285">
        <v>12</v>
      </c>
      <c r="V34" s="285">
        <v>479</v>
      </c>
      <c r="W34" s="285">
        <v>126</v>
      </c>
      <c r="X34" s="287">
        <v>1354</v>
      </c>
    </row>
    <row r="35" spans="2:24" ht="12">
      <c r="B35" s="257" t="s">
        <v>776</v>
      </c>
      <c r="C35" s="284">
        <v>3844</v>
      </c>
      <c r="D35" s="285">
        <v>841226</v>
      </c>
      <c r="E35" s="285">
        <v>3496</v>
      </c>
      <c r="F35" s="285">
        <v>730924</v>
      </c>
      <c r="G35" s="285">
        <v>3473</v>
      </c>
      <c r="H35" s="285">
        <v>623127</v>
      </c>
      <c r="I35" s="285">
        <v>564</v>
      </c>
      <c r="J35" s="285">
        <v>23892</v>
      </c>
      <c r="K35" s="285">
        <v>563</v>
      </c>
      <c r="L35" s="285">
        <v>23622</v>
      </c>
      <c r="M35" s="286">
        <v>0</v>
      </c>
      <c r="N35" s="286">
        <v>0</v>
      </c>
      <c r="O35" s="286">
        <v>2</v>
      </c>
      <c r="P35" s="285">
        <v>270</v>
      </c>
      <c r="Q35" s="285">
        <v>3060</v>
      </c>
      <c r="R35" s="285">
        <v>86410</v>
      </c>
      <c r="S35" s="285">
        <v>2993</v>
      </c>
      <c r="T35" s="285">
        <v>81897</v>
      </c>
      <c r="U35" s="285">
        <v>14</v>
      </c>
      <c r="V35" s="285">
        <v>296</v>
      </c>
      <c r="W35" s="285">
        <v>187</v>
      </c>
      <c r="X35" s="287">
        <v>4217</v>
      </c>
    </row>
    <row r="36" spans="2:24" ht="12">
      <c r="B36" s="257"/>
      <c r="C36" s="284"/>
      <c r="D36" s="285"/>
      <c r="E36" s="285"/>
      <c r="F36" s="285"/>
      <c r="G36" s="285"/>
      <c r="H36" s="285"/>
      <c r="I36" s="285"/>
      <c r="J36" s="285"/>
      <c r="K36" s="285"/>
      <c r="L36" s="285"/>
      <c r="M36" s="286"/>
      <c r="N36" s="286"/>
      <c r="O36" s="286"/>
      <c r="P36" s="285"/>
      <c r="Q36" s="285"/>
      <c r="R36" s="285"/>
      <c r="S36" s="285"/>
      <c r="T36" s="285"/>
      <c r="U36" s="285"/>
      <c r="V36" s="285"/>
      <c r="W36" s="285"/>
      <c r="X36" s="287"/>
    </row>
    <row r="37" spans="2:24" ht="12">
      <c r="B37" s="257" t="s">
        <v>777</v>
      </c>
      <c r="C37" s="284">
        <v>2271</v>
      </c>
      <c r="D37" s="285">
        <v>503896</v>
      </c>
      <c r="E37" s="285">
        <v>2198</v>
      </c>
      <c r="F37" s="285">
        <v>474966</v>
      </c>
      <c r="G37" s="285">
        <v>2183</v>
      </c>
      <c r="H37" s="285">
        <v>398696</v>
      </c>
      <c r="I37" s="285">
        <v>56</v>
      </c>
      <c r="J37" s="285">
        <v>3744</v>
      </c>
      <c r="K37" s="285">
        <v>25</v>
      </c>
      <c r="L37" s="285">
        <v>1152</v>
      </c>
      <c r="M37" s="286">
        <v>18</v>
      </c>
      <c r="N37" s="286">
        <v>1892</v>
      </c>
      <c r="O37" s="286">
        <v>14</v>
      </c>
      <c r="P37" s="285">
        <v>700</v>
      </c>
      <c r="Q37" s="285">
        <v>1822</v>
      </c>
      <c r="R37" s="285">
        <v>25186</v>
      </c>
      <c r="S37" s="285">
        <v>1778</v>
      </c>
      <c r="T37" s="285">
        <v>18410</v>
      </c>
      <c r="U37" s="285">
        <v>75</v>
      </c>
      <c r="V37" s="285">
        <v>4653</v>
      </c>
      <c r="W37" s="285">
        <v>167</v>
      </c>
      <c r="X37" s="287">
        <v>2123</v>
      </c>
    </row>
    <row r="38" spans="2:24" ht="12">
      <c r="B38" s="257" t="s">
        <v>778</v>
      </c>
      <c r="C38" s="284">
        <v>2985</v>
      </c>
      <c r="D38" s="285">
        <v>287427</v>
      </c>
      <c r="E38" s="285">
        <v>2531</v>
      </c>
      <c r="F38" s="285">
        <v>180024</v>
      </c>
      <c r="G38" s="285">
        <v>2484</v>
      </c>
      <c r="H38" s="285">
        <v>158773</v>
      </c>
      <c r="I38" s="285">
        <v>2493</v>
      </c>
      <c r="J38" s="285">
        <v>88681</v>
      </c>
      <c r="K38" s="285">
        <v>2489</v>
      </c>
      <c r="L38" s="285">
        <v>87811</v>
      </c>
      <c r="M38" s="286">
        <v>0</v>
      </c>
      <c r="N38" s="286">
        <v>0</v>
      </c>
      <c r="O38" s="286">
        <v>29</v>
      </c>
      <c r="P38" s="285">
        <v>870</v>
      </c>
      <c r="Q38" s="285">
        <v>2116</v>
      </c>
      <c r="R38" s="285">
        <v>18722</v>
      </c>
      <c r="S38" s="285">
        <v>2083</v>
      </c>
      <c r="T38" s="285">
        <v>16463</v>
      </c>
      <c r="U38" s="285">
        <v>26</v>
      </c>
      <c r="V38" s="285">
        <v>1059</v>
      </c>
      <c r="W38" s="285">
        <v>104</v>
      </c>
      <c r="X38" s="287">
        <v>1164</v>
      </c>
    </row>
    <row r="39" spans="2:24" ht="12">
      <c r="B39" s="257" t="s">
        <v>779</v>
      </c>
      <c r="C39" s="284">
        <v>2546</v>
      </c>
      <c r="D39" s="285">
        <v>238561</v>
      </c>
      <c r="E39" s="285">
        <v>2326</v>
      </c>
      <c r="F39" s="285">
        <v>140366</v>
      </c>
      <c r="G39" s="285">
        <v>2276</v>
      </c>
      <c r="H39" s="285">
        <v>122366</v>
      </c>
      <c r="I39" s="285">
        <v>1298</v>
      </c>
      <c r="J39" s="285">
        <v>60720</v>
      </c>
      <c r="K39" s="285">
        <v>1232</v>
      </c>
      <c r="L39" s="285">
        <v>55599</v>
      </c>
      <c r="M39" s="286">
        <v>67</v>
      </c>
      <c r="N39" s="286">
        <v>3546</v>
      </c>
      <c r="O39" s="286">
        <v>38</v>
      </c>
      <c r="P39" s="285">
        <v>1575</v>
      </c>
      <c r="Q39" s="285">
        <v>2262</v>
      </c>
      <c r="R39" s="285">
        <v>37475</v>
      </c>
      <c r="S39" s="285">
        <v>2208</v>
      </c>
      <c r="T39" s="285">
        <v>22820</v>
      </c>
      <c r="U39" s="285">
        <v>141</v>
      </c>
      <c r="V39" s="285">
        <v>8733</v>
      </c>
      <c r="W39" s="285">
        <v>304</v>
      </c>
      <c r="X39" s="287">
        <v>5922</v>
      </c>
    </row>
    <row r="40" spans="2:24" ht="12">
      <c r="B40" s="257" t="s">
        <v>780</v>
      </c>
      <c r="C40" s="284">
        <v>3856</v>
      </c>
      <c r="D40" s="285">
        <v>417669</v>
      </c>
      <c r="E40" s="285">
        <v>3632</v>
      </c>
      <c r="F40" s="285">
        <v>294256</v>
      </c>
      <c r="G40" s="285">
        <v>3549</v>
      </c>
      <c r="H40" s="285">
        <v>244522</v>
      </c>
      <c r="I40" s="285">
        <v>1707</v>
      </c>
      <c r="J40" s="285">
        <v>48107</v>
      </c>
      <c r="K40" s="285">
        <v>1559</v>
      </c>
      <c r="L40" s="285">
        <v>38243</v>
      </c>
      <c r="M40" s="286">
        <v>210</v>
      </c>
      <c r="N40" s="286">
        <v>8664</v>
      </c>
      <c r="O40" s="286">
        <v>33</v>
      </c>
      <c r="P40" s="285">
        <v>1200</v>
      </c>
      <c r="Q40" s="285">
        <v>3476</v>
      </c>
      <c r="R40" s="285">
        <v>75306</v>
      </c>
      <c r="S40" s="285">
        <v>3433</v>
      </c>
      <c r="T40" s="285">
        <v>62890</v>
      </c>
      <c r="U40" s="285">
        <v>62</v>
      </c>
      <c r="V40" s="285">
        <v>3798</v>
      </c>
      <c r="W40" s="285">
        <v>528</v>
      </c>
      <c r="X40" s="287">
        <v>8618</v>
      </c>
    </row>
    <row r="41" spans="2:24" ht="12">
      <c r="B41" s="257"/>
      <c r="C41" s="284"/>
      <c r="D41" s="285"/>
      <c r="E41" s="285"/>
      <c r="F41" s="285"/>
      <c r="G41" s="285"/>
      <c r="H41" s="285"/>
      <c r="I41" s="285"/>
      <c r="J41" s="285"/>
      <c r="K41" s="285"/>
      <c r="L41" s="285"/>
      <c r="M41" s="286"/>
      <c r="N41" s="286"/>
      <c r="O41" s="286"/>
      <c r="P41" s="285"/>
      <c r="Q41" s="285"/>
      <c r="R41" s="285"/>
      <c r="S41" s="285"/>
      <c r="T41" s="285"/>
      <c r="U41" s="285"/>
      <c r="V41" s="285"/>
      <c r="W41" s="285"/>
      <c r="X41" s="287"/>
    </row>
    <row r="42" spans="2:24" ht="12">
      <c r="B42" s="257" t="s">
        <v>781</v>
      </c>
      <c r="C42" s="284">
        <v>2255</v>
      </c>
      <c r="D42" s="285">
        <v>320785</v>
      </c>
      <c r="E42" s="285">
        <v>2136</v>
      </c>
      <c r="F42" s="285">
        <v>287195</v>
      </c>
      <c r="G42" s="285">
        <v>2119</v>
      </c>
      <c r="H42" s="285">
        <v>246426</v>
      </c>
      <c r="I42" s="285">
        <v>376</v>
      </c>
      <c r="J42" s="285">
        <v>14823</v>
      </c>
      <c r="K42" s="285">
        <v>243</v>
      </c>
      <c r="L42" s="285">
        <v>6892</v>
      </c>
      <c r="M42" s="286">
        <v>105</v>
      </c>
      <c r="N42" s="286">
        <v>5622</v>
      </c>
      <c r="O42" s="286">
        <v>43</v>
      </c>
      <c r="P42" s="285">
        <v>2309</v>
      </c>
      <c r="Q42" s="285">
        <v>1924</v>
      </c>
      <c r="R42" s="285">
        <v>18767</v>
      </c>
      <c r="S42" s="285">
        <v>1913</v>
      </c>
      <c r="T42" s="285">
        <v>16743</v>
      </c>
      <c r="U42" s="285">
        <v>24</v>
      </c>
      <c r="V42" s="285">
        <v>995</v>
      </c>
      <c r="W42" s="285">
        <v>75</v>
      </c>
      <c r="X42" s="287">
        <v>1029</v>
      </c>
    </row>
    <row r="43" spans="2:24" ht="12">
      <c r="B43" s="257" t="s">
        <v>782</v>
      </c>
      <c r="C43" s="284">
        <v>3433</v>
      </c>
      <c r="D43" s="285">
        <v>363989</v>
      </c>
      <c r="E43" s="285">
        <v>2601</v>
      </c>
      <c r="F43" s="285">
        <v>188262</v>
      </c>
      <c r="G43" s="285">
        <v>2443</v>
      </c>
      <c r="H43" s="285">
        <v>158743</v>
      </c>
      <c r="I43" s="285">
        <v>2816</v>
      </c>
      <c r="J43" s="285">
        <v>149250</v>
      </c>
      <c r="K43" s="285">
        <v>2810</v>
      </c>
      <c r="L43" s="285">
        <v>148537</v>
      </c>
      <c r="M43" s="286">
        <v>13</v>
      </c>
      <c r="N43" s="286">
        <v>579</v>
      </c>
      <c r="O43" s="286">
        <v>14</v>
      </c>
      <c r="P43" s="285">
        <v>134</v>
      </c>
      <c r="Q43" s="285">
        <v>2058</v>
      </c>
      <c r="R43" s="285">
        <v>26477</v>
      </c>
      <c r="S43" s="285">
        <v>1989</v>
      </c>
      <c r="T43" s="285">
        <v>19302</v>
      </c>
      <c r="U43" s="285">
        <v>76</v>
      </c>
      <c r="V43" s="285">
        <v>5900</v>
      </c>
      <c r="W43" s="285">
        <v>75</v>
      </c>
      <c r="X43" s="287">
        <v>1275</v>
      </c>
    </row>
    <row r="44" spans="2:24" ht="12">
      <c r="B44" s="257" t="s">
        <v>783</v>
      </c>
      <c r="C44" s="284">
        <v>3366</v>
      </c>
      <c r="D44" s="285">
        <v>338179</v>
      </c>
      <c r="E44" s="285">
        <v>2581</v>
      </c>
      <c r="F44" s="285">
        <v>151837</v>
      </c>
      <c r="G44" s="285">
        <v>2538</v>
      </c>
      <c r="H44" s="285">
        <v>132721</v>
      </c>
      <c r="I44" s="285">
        <v>2674</v>
      </c>
      <c r="J44" s="285">
        <v>149131</v>
      </c>
      <c r="K44" s="285">
        <v>2661</v>
      </c>
      <c r="L44" s="285">
        <v>148443</v>
      </c>
      <c r="M44" s="286">
        <v>6</v>
      </c>
      <c r="N44" s="286">
        <v>113</v>
      </c>
      <c r="O44" s="286">
        <v>23</v>
      </c>
      <c r="P44" s="285">
        <v>575</v>
      </c>
      <c r="Q44" s="285">
        <v>2151</v>
      </c>
      <c r="R44" s="285">
        <v>37211</v>
      </c>
      <c r="S44" s="285">
        <v>2101</v>
      </c>
      <c r="T44" s="285">
        <v>29830</v>
      </c>
      <c r="U44" s="285">
        <v>32</v>
      </c>
      <c r="V44" s="285">
        <v>2650</v>
      </c>
      <c r="W44" s="285">
        <v>254</v>
      </c>
      <c r="X44" s="287">
        <v>4731</v>
      </c>
    </row>
    <row r="45" spans="2:24" ht="12">
      <c r="B45" s="257" t="s">
        <v>784</v>
      </c>
      <c r="C45" s="284">
        <v>3113</v>
      </c>
      <c r="D45" s="285">
        <v>492375</v>
      </c>
      <c r="E45" s="285">
        <v>2991</v>
      </c>
      <c r="F45" s="285">
        <v>396942</v>
      </c>
      <c r="G45" s="285">
        <v>2973</v>
      </c>
      <c r="H45" s="285">
        <v>340866</v>
      </c>
      <c r="I45" s="285">
        <v>237</v>
      </c>
      <c r="J45" s="285">
        <v>11871</v>
      </c>
      <c r="K45" s="285">
        <v>38</v>
      </c>
      <c r="L45" s="285">
        <v>791</v>
      </c>
      <c r="M45" s="286">
        <v>157</v>
      </c>
      <c r="N45" s="286">
        <v>9091</v>
      </c>
      <c r="O45" s="286">
        <v>44</v>
      </c>
      <c r="P45" s="285">
        <v>1989</v>
      </c>
      <c r="Q45" s="285">
        <v>2821</v>
      </c>
      <c r="R45" s="285">
        <v>83562</v>
      </c>
      <c r="S45" s="285">
        <v>2796</v>
      </c>
      <c r="T45" s="285">
        <v>73814</v>
      </c>
      <c r="U45" s="285">
        <v>29</v>
      </c>
      <c r="V45" s="285">
        <v>3687</v>
      </c>
      <c r="W45" s="285">
        <v>311</v>
      </c>
      <c r="X45" s="287">
        <v>6061</v>
      </c>
    </row>
    <row r="46" spans="2:24" ht="12">
      <c r="B46" s="257" t="s">
        <v>785</v>
      </c>
      <c r="C46" s="284">
        <v>2294</v>
      </c>
      <c r="D46" s="285">
        <v>300564</v>
      </c>
      <c r="E46" s="285">
        <v>1960</v>
      </c>
      <c r="F46" s="285">
        <v>211905</v>
      </c>
      <c r="G46" s="285">
        <v>1906</v>
      </c>
      <c r="H46" s="285">
        <v>188855</v>
      </c>
      <c r="I46" s="285">
        <v>1442</v>
      </c>
      <c r="J46" s="285">
        <v>57212</v>
      </c>
      <c r="K46" s="285">
        <v>1395</v>
      </c>
      <c r="L46" s="285">
        <v>53823</v>
      </c>
      <c r="M46" s="286">
        <v>28</v>
      </c>
      <c r="N46" s="286">
        <v>1578</v>
      </c>
      <c r="O46" s="286">
        <v>32</v>
      </c>
      <c r="P46" s="285">
        <v>1811</v>
      </c>
      <c r="Q46" s="285">
        <v>1797</v>
      </c>
      <c r="R46" s="285">
        <v>31447</v>
      </c>
      <c r="S46" s="285">
        <v>1770</v>
      </c>
      <c r="T46" s="285">
        <v>24712</v>
      </c>
      <c r="U46" s="285">
        <v>70</v>
      </c>
      <c r="V46" s="285">
        <v>3966</v>
      </c>
      <c r="W46" s="285">
        <v>166</v>
      </c>
      <c r="X46" s="287">
        <v>2769</v>
      </c>
    </row>
    <row r="47" spans="2:24" ht="12">
      <c r="B47" s="257"/>
      <c r="C47" s="284"/>
      <c r="D47" s="285"/>
      <c r="E47" s="285"/>
      <c r="F47" s="285"/>
      <c r="G47" s="285"/>
      <c r="H47" s="285"/>
      <c r="I47" s="285"/>
      <c r="J47" s="285"/>
      <c r="K47" s="285"/>
      <c r="L47" s="285"/>
      <c r="M47" s="286"/>
      <c r="N47" s="286"/>
      <c r="O47" s="286"/>
      <c r="P47" s="285"/>
      <c r="Q47" s="285"/>
      <c r="R47" s="285"/>
      <c r="S47" s="285"/>
      <c r="T47" s="285"/>
      <c r="U47" s="285"/>
      <c r="V47" s="285"/>
      <c r="W47" s="285"/>
      <c r="X47" s="287"/>
    </row>
    <row r="48" spans="2:24" ht="12">
      <c r="B48" s="257" t="s">
        <v>786</v>
      </c>
      <c r="C48" s="284">
        <v>959</v>
      </c>
      <c r="D48" s="285">
        <v>77606</v>
      </c>
      <c r="E48" s="285">
        <v>859</v>
      </c>
      <c r="F48" s="285">
        <v>52597</v>
      </c>
      <c r="G48" s="285">
        <v>830</v>
      </c>
      <c r="H48" s="285">
        <v>46247</v>
      </c>
      <c r="I48" s="285">
        <v>476</v>
      </c>
      <c r="J48" s="285">
        <v>15708</v>
      </c>
      <c r="K48" s="285">
        <v>435</v>
      </c>
      <c r="L48" s="285">
        <v>13708</v>
      </c>
      <c r="M48" s="286">
        <v>32</v>
      </c>
      <c r="N48" s="286">
        <v>1404</v>
      </c>
      <c r="O48" s="286">
        <v>27</v>
      </c>
      <c r="P48" s="285">
        <v>596</v>
      </c>
      <c r="Q48" s="285">
        <v>673</v>
      </c>
      <c r="R48" s="285">
        <v>9301</v>
      </c>
      <c r="S48" s="285">
        <v>648</v>
      </c>
      <c r="T48" s="285">
        <v>5670</v>
      </c>
      <c r="U48" s="285">
        <v>20</v>
      </c>
      <c r="V48" s="285">
        <v>2147</v>
      </c>
      <c r="W48" s="285">
        <v>104</v>
      </c>
      <c r="X48" s="287">
        <v>1484</v>
      </c>
    </row>
    <row r="49" spans="2:24" ht="12">
      <c r="B49" s="257" t="s">
        <v>787</v>
      </c>
      <c r="C49" s="284">
        <v>957</v>
      </c>
      <c r="D49" s="285">
        <v>95487</v>
      </c>
      <c r="E49" s="285">
        <v>817</v>
      </c>
      <c r="F49" s="285">
        <v>62660</v>
      </c>
      <c r="G49" s="285">
        <v>774</v>
      </c>
      <c r="H49" s="285">
        <v>51070</v>
      </c>
      <c r="I49" s="285">
        <v>686</v>
      </c>
      <c r="J49" s="285">
        <v>26330</v>
      </c>
      <c r="K49" s="285">
        <v>680</v>
      </c>
      <c r="L49" s="285">
        <v>25723</v>
      </c>
      <c r="M49" s="286">
        <v>2</v>
      </c>
      <c r="N49" s="286">
        <v>55</v>
      </c>
      <c r="O49" s="286">
        <v>18</v>
      </c>
      <c r="P49" s="285">
        <v>552</v>
      </c>
      <c r="Q49" s="285">
        <v>725</v>
      </c>
      <c r="R49" s="285">
        <v>6497</v>
      </c>
      <c r="S49" s="285">
        <v>721</v>
      </c>
      <c r="T49" s="285">
        <v>5173</v>
      </c>
      <c r="U49" s="286">
        <v>15</v>
      </c>
      <c r="V49" s="285">
        <v>750</v>
      </c>
      <c r="W49" s="285">
        <v>56</v>
      </c>
      <c r="X49" s="287">
        <v>574</v>
      </c>
    </row>
    <row r="50" spans="2:24" ht="12">
      <c r="B50" s="257" t="s">
        <v>788</v>
      </c>
      <c r="C50" s="284">
        <v>1913</v>
      </c>
      <c r="D50" s="285">
        <v>185939</v>
      </c>
      <c r="E50" s="285">
        <v>1745</v>
      </c>
      <c r="F50" s="285">
        <v>146826</v>
      </c>
      <c r="G50" s="285">
        <v>1709</v>
      </c>
      <c r="H50" s="285">
        <v>124762</v>
      </c>
      <c r="I50" s="285">
        <v>1209</v>
      </c>
      <c r="J50" s="285">
        <v>27414</v>
      </c>
      <c r="K50" s="285">
        <v>1202</v>
      </c>
      <c r="L50" s="285">
        <v>27028</v>
      </c>
      <c r="M50" s="286">
        <v>2</v>
      </c>
      <c r="N50" s="286">
        <v>107</v>
      </c>
      <c r="O50" s="286">
        <v>8</v>
      </c>
      <c r="P50" s="285">
        <v>279</v>
      </c>
      <c r="Q50" s="285">
        <v>1363</v>
      </c>
      <c r="R50" s="285">
        <v>11699</v>
      </c>
      <c r="S50" s="285">
        <v>1348</v>
      </c>
      <c r="T50" s="285">
        <v>9629</v>
      </c>
      <c r="U50" s="285">
        <v>14</v>
      </c>
      <c r="V50" s="285">
        <v>1125</v>
      </c>
      <c r="W50" s="285">
        <v>82</v>
      </c>
      <c r="X50" s="287">
        <v>945</v>
      </c>
    </row>
    <row r="51" spans="2:24" ht="12">
      <c r="B51" s="257" t="s">
        <v>789</v>
      </c>
      <c r="C51" s="284">
        <v>962</v>
      </c>
      <c r="D51" s="285">
        <v>58011</v>
      </c>
      <c r="E51" s="285">
        <v>936</v>
      </c>
      <c r="F51" s="285">
        <v>46442</v>
      </c>
      <c r="G51" s="285">
        <v>881</v>
      </c>
      <c r="H51" s="285">
        <v>37841</v>
      </c>
      <c r="I51" s="285">
        <v>121</v>
      </c>
      <c r="J51" s="285">
        <v>4356</v>
      </c>
      <c r="K51" s="285">
        <v>119</v>
      </c>
      <c r="L51" s="285">
        <v>4306</v>
      </c>
      <c r="M51" s="286">
        <v>0</v>
      </c>
      <c r="N51" s="286">
        <v>0</v>
      </c>
      <c r="O51" s="286">
        <v>2</v>
      </c>
      <c r="P51" s="285">
        <v>50</v>
      </c>
      <c r="Q51" s="285">
        <v>867</v>
      </c>
      <c r="R51" s="285">
        <v>7213</v>
      </c>
      <c r="S51" s="285">
        <v>856</v>
      </c>
      <c r="T51" s="285">
        <v>6630</v>
      </c>
      <c r="U51" s="285">
        <v>8</v>
      </c>
      <c r="V51" s="285">
        <v>100</v>
      </c>
      <c r="W51" s="285">
        <v>49</v>
      </c>
      <c r="X51" s="287">
        <v>483</v>
      </c>
    </row>
    <row r="52" spans="2:24" ht="12">
      <c r="B52" s="257" t="s">
        <v>790</v>
      </c>
      <c r="C52" s="284">
        <v>1439</v>
      </c>
      <c r="D52" s="285">
        <v>143834</v>
      </c>
      <c r="E52" s="285">
        <v>1229</v>
      </c>
      <c r="F52" s="285">
        <v>61505</v>
      </c>
      <c r="G52" s="285">
        <v>1203</v>
      </c>
      <c r="H52" s="285">
        <v>55416</v>
      </c>
      <c r="I52" s="285">
        <v>833</v>
      </c>
      <c r="J52" s="285">
        <v>67154</v>
      </c>
      <c r="K52" s="285">
        <v>803</v>
      </c>
      <c r="L52" s="285">
        <v>64797</v>
      </c>
      <c r="M52" s="286">
        <v>26</v>
      </c>
      <c r="N52" s="286">
        <v>1297</v>
      </c>
      <c r="O52" s="286">
        <v>32</v>
      </c>
      <c r="P52" s="285">
        <v>1060</v>
      </c>
      <c r="Q52" s="285">
        <v>1165</v>
      </c>
      <c r="R52" s="285">
        <v>15175</v>
      </c>
      <c r="S52" s="285">
        <v>1148</v>
      </c>
      <c r="T52" s="285">
        <v>10863</v>
      </c>
      <c r="U52" s="285">
        <v>34</v>
      </c>
      <c r="V52" s="285">
        <v>2695</v>
      </c>
      <c r="W52" s="285">
        <v>111</v>
      </c>
      <c r="X52" s="287">
        <v>1617</v>
      </c>
    </row>
    <row r="53" spans="2:24" ht="12">
      <c r="B53" s="257" t="s">
        <v>791</v>
      </c>
      <c r="C53" s="284">
        <v>968</v>
      </c>
      <c r="D53" s="285">
        <v>93775</v>
      </c>
      <c r="E53" s="285">
        <v>907</v>
      </c>
      <c r="F53" s="285">
        <v>51475</v>
      </c>
      <c r="G53" s="285">
        <v>884</v>
      </c>
      <c r="H53" s="285">
        <v>43845</v>
      </c>
      <c r="I53" s="285">
        <v>521</v>
      </c>
      <c r="J53" s="285">
        <v>33312</v>
      </c>
      <c r="K53" s="285">
        <v>515</v>
      </c>
      <c r="L53" s="285">
        <v>32767</v>
      </c>
      <c r="M53" s="286">
        <v>6</v>
      </c>
      <c r="N53" s="286">
        <v>320</v>
      </c>
      <c r="O53" s="286">
        <v>6</v>
      </c>
      <c r="P53" s="286">
        <v>225</v>
      </c>
      <c r="Q53" s="285">
        <v>864</v>
      </c>
      <c r="R53" s="285">
        <v>8988</v>
      </c>
      <c r="S53" s="285">
        <v>861</v>
      </c>
      <c r="T53" s="285">
        <v>7676</v>
      </c>
      <c r="U53" s="285">
        <v>13</v>
      </c>
      <c r="V53" s="285">
        <v>713</v>
      </c>
      <c r="W53" s="285">
        <v>47</v>
      </c>
      <c r="X53" s="287">
        <v>599</v>
      </c>
    </row>
    <row r="54" spans="2:24" ht="12">
      <c r="B54" s="257" t="s">
        <v>792</v>
      </c>
      <c r="C54" s="284">
        <v>1197</v>
      </c>
      <c r="D54" s="285">
        <v>179110</v>
      </c>
      <c r="E54" s="285">
        <v>1123</v>
      </c>
      <c r="F54" s="285">
        <v>140722</v>
      </c>
      <c r="G54" s="285">
        <v>1114</v>
      </c>
      <c r="H54" s="285">
        <v>118227</v>
      </c>
      <c r="I54" s="285">
        <v>76</v>
      </c>
      <c r="J54" s="285">
        <v>3534</v>
      </c>
      <c r="K54" s="285">
        <v>55</v>
      </c>
      <c r="L54" s="285">
        <v>1187</v>
      </c>
      <c r="M54" s="286">
        <v>22</v>
      </c>
      <c r="N54" s="286">
        <v>2327</v>
      </c>
      <c r="O54" s="286">
        <v>1</v>
      </c>
      <c r="P54" s="286">
        <v>20</v>
      </c>
      <c r="Q54" s="285">
        <v>1113</v>
      </c>
      <c r="R54" s="285">
        <v>34854</v>
      </c>
      <c r="S54" s="285">
        <v>1109</v>
      </c>
      <c r="T54" s="285">
        <v>31946</v>
      </c>
      <c r="U54" s="285">
        <v>16</v>
      </c>
      <c r="V54" s="285">
        <v>1355</v>
      </c>
      <c r="W54" s="285">
        <v>80</v>
      </c>
      <c r="X54" s="287">
        <v>1553</v>
      </c>
    </row>
    <row r="55" spans="2:24" ht="12">
      <c r="B55" s="257"/>
      <c r="C55" s="284"/>
      <c r="D55" s="285"/>
      <c r="E55" s="285"/>
      <c r="F55" s="285"/>
      <c r="G55" s="285"/>
      <c r="H55" s="285"/>
      <c r="I55" s="285"/>
      <c r="J55" s="285"/>
      <c r="K55" s="285"/>
      <c r="L55" s="285"/>
      <c r="M55" s="286"/>
      <c r="N55" s="286"/>
      <c r="O55" s="286"/>
      <c r="P55" s="286"/>
      <c r="Q55" s="285"/>
      <c r="R55" s="285"/>
      <c r="S55" s="285"/>
      <c r="T55" s="285"/>
      <c r="U55" s="285"/>
      <c r="V55" s="285"/>
      <c r="W55" s="285"/>
      <c r="X55" s="287"/>
    </row>
    <row r="56" spans="2:24" ht="12">
      <c r="B56" s="257" t="s">
        <v>793</v>
      </c>
      <c r="C56" s="284">
        <v>913</v>
      </c>
      <c r="D56" s="285">
        <v>166650</v>
      </c>
      <c r="E56" s="285">
        <v>884</v>
      </c>
      <c r="F56" s="285">
        <v>154328</v>
      </c>
      <c r="G56" s="285">
        <v>859</v>
      </c>
      <c r="H56" s="285">
        <v>129159</v>
      </c>
      <c r="I56" s="285">
        <v>24</v>
      </c>
      <c r="J56" s="285">
        <v>1330</v>
      </c>
      <c r="K56" s="285">
        <v>9</v>
      </c>
      <c r="L56" s="285">
        <v>96</v>
      </c>
      <c r="M56" s="286">
        <v>14</v>
      </c>
      <c r="N56" s="286">
        <v>1109</v>
      </c>
      <c r="O56" s="286">
        <v>2</v>
      </c>
      <c r="P56" s="286">
        <v>125</v>
      </c>
      <c r="Q56" s="285">
        <v>822</v>
      </c>
      <c r="R56" s="285">
        <v>10992</v>
      </c>
      <c r="S56" s="285">
        <v>807</v>
      </c>
      <c r="T56" s="285">
        <v>8186</v>
      </c>
      <c r="U56" s="285">
        <v>46</v>
      </c>
      <c r="V56" s="285">
        <v>2059</v>
      </c>
      <c r="W56" s="285">
        <v>65</v>
      </c>
      <c r="X56" s="287">
        <v>747</v>
      </c>
    </row>
    <row r="57" spans="2:24" ht="12">
      <c r="B57" s="257" t="s">
        <v>794</v>
      </c>
      <c r="C57" s="284">
        <v>1363</v>
      </c>
      <c r="D57" s="285">
        <v>219472</v>
      </c>
      <c r="E57" s="285">
        <v>1350</v>
      </c>
      <c r="F57" s="285">
        <v>203561</v>
      </c>
      <c r="G57" s="285">
        <v>1337</v>
      </c>
      <c r="H57" s="285">
        <v>169638</v>
      </c>
      <c r="I57" s="285">
        <v>35</v>
      </c>
      <c r="J57" s="285">
        <v>2751</v>
      </c>
      <c r="K57" s="285">
        <v>8</v>
      </c>
      <c r="L57" s="285">
        <v>142</v>
      </c>
      <c r="M57" s="286">
        <v>26</v>
      </c>
      <c r="N57" s="286">
        <v>2593</v>
      </c>
      <c r="O57" s="286">
        <v>2</v>
      </c>
      <c r="P57" s="286">
        <v>16</v>
      </c>
      <c r="Q57" s="285">
        <v>1180</v>
      </c>
      <c r="R57" s="285">
        <v>13160</v>
      </c>
      <c r="S57" s="285">
        <v>1173</v>
      </c>
      <c r="T57" s="285">
        <v>8115</v>
      </c>
      <c r="U57" s="285">
        <v>71</v>
      </c>
      <c r="V57" s="285">
        <v>4665</v>
      </c>
      <c r="W57" s="285">
        <v>20</v>
      </c>
      <c r="X57" s="287">
        <v>380</v>
      </c>
    </row>
    <row r="58" spans="2:24" ht="12">
      <c r="B58" s="257" t="s">
        <v>795</v>
      </c>
      <c r="C58" s="284">
        <v>906</v>
      </c>
      <c r="D58" s="285">
        <v>152155</v>
      </c>
      <c r="E58" s="285">
        <v>895</v>
      </c>
      <c r="F58" s="285">
        <v>141882</v>
      </c>
      <c r="G58" s="285">
        <v>894</v>
      </c>
      <c r="H58" s="285">
        <v>121173</v>
      </c>
      <c r="I58" s="285">
        <v>56</v>
      </c>
      <c r="J58" s="285">
        <v>1564</v>
      </c>
      <c r="K58" s="285">
        <v>36</v>
      </c>
      <c r="L58" s="285">
        <v>829</v>
      </c>
      <c r="M58" s="286">
        <v>0</v>
      </c>
      <c r="N58" s="286">
        <v>0</v>
      </c>
      <c r="O58" s="286">
        <v>22</v>
      </c>
      <c r="P58" s="286">
        <v>735</v>
      </c>
      <c r="Q58" s="285">
        <v>711</v>
      </c>
      <c r="R58" s="285">
        <v>8709</v>
      </c>
      <c r="S58" s="285">
        <v>707</v>
      </c>
      <c r="T58" s="285">
        <v>7028</v>
      </c>
      <c r="U58" s="285">
        <v>19</v>
      </c>
      <c r="V58" s="285">
        <v>1062</v>
      </c>
      <c r="W58" s="285">
        <v>48</v>
      </c>
      <c r="X58" s="287">
        <v>619</v>
      </c>
    </row>
    <row r="59" spans="2:24" ht="12">
      <c r="B59" s="257" t="s">
        <v>796</v>
      </c>
      <c r="C59" s="284">
        <v>1197</v>
      </c>
      <c r="D59" s="285">
        <v>199259</v>
      </c>
      <c r="E59" s="285">
        <v>1100</v>
      </c>
      <c r="F59" s="285">
        <v>185220</v>
      </c>
      <c r="G59" s="285">
        <v>1086</v>
      </c>
      <c r="H59" s="285">
        <v>156904</v>
      </c>
      <c r="I59" s="285">
        <v>39</v>
      </c>
      <c r="J59" s="285">
        <v>1345</v>
      </c>
      <c r="K59" s="285">
        <v>31</v>
      </c>
      <c r="L59" s="285">
        <v>670</v>
      </c>
      <c r="M59" s="286">
        <v>7</v>
      </c>
      <c r="N59" s="286">
        <v>595</v>
      </c>
      <c r="O59" s="286">
        <v>1</v>
      </c>
      <c r="P59" s="286">
        <v>80</v>
      </c>
      <c r="Q59" s="285">
        <v>975</v>
      </c>
      <c r="R59" s="285">
        <v>12694</v>
      </c>
      <c r="S59" s="285">
        <v>959</v>
      </c>
      <c r="T59" s="285">
        <v>9161</v>
      </c>
      <c r="U59" s="285">
        <v>30</v>
      </c>
      <c r="V59" s="285">
        <v>2752</v>
      </c>
      <c r="W59" s="285">
        <v>64</v>
      </c>
      <c r="X59" s="287">
        <v>781</v>
      </c>
    </row>
    <row r="60" spans="2:24" ht="12">
      <c r="B60" s="257" t="s">
        <v>797</v>
      </c>
      <c r="C60" s="284">
        <v>672</v>
      </c>
      <c r="D60" s="285">
        <v>105831</v>
      </c>
      <c r="E60" s="285">
        <v>646</v>
      </c>
      <c r="F60" s="285">
        <v>80143</v>
      </c>
      <c r="G60" s="285">
        <v>642</v>
      </c>
      <c r="H60" s="285">
        <v>69111</v>
      </c>
      <c r="I60" s="285">
        <v>39</v>
      </c>
      <c r="J60" s="285">
        <v>1998</v>
      </c>
      <c r="K60" s="285">
        <v>22</v>
      </c>
      <c r="L60" s="285">
        <v>342</v>
      </c>
      <c r="M60" s="286">
        <v>17</v>
      </c>
      <c r="N60" s="286">
        <v>1656</v>
      </c>
      <c r="O60" s="286">
        <v>0</v>
      </c>
      <c r="P60" s="286">
        <v>0</v>
      </c>
      <c r="Q60" s="285">
        <v>625</v>
      </c>
      <c r="R60" s="285">
        <v>23690</v>
      </c>
      <c r="S60" s="285">
        <v>619</v>
      </c>
      <c r="T60" s="285">
        <v>9307</v>
      </c>
      <c r="U60" s="285">
        <v>54</v>
      </c>
      <c r="V60" s="285">
        <v>13267</v>
      </c>
      <c r="W60" s="285">
        <v>51</v>
      </c>
      <c r="X60" s="287">
        <v>1116</v>
      </c>
    </row>
    <row r="61" spans="2:24" ht="12">
      <c r="B61" s="257" t="s">
        <v>798</v>
      </c>
      <c r="C61" s="284">
        <v>873</v>
      </c>
      <c r="D61" s="285">
        <v>183457</v>
      </c>
      <c r="E61" s="285">
        <v>849</v>
      </c>
      <c r="F61" s="285">
        <v>169127</v>
      </c>
      <c r="G61" s="285">
        <v>810</v>
      </c>
      <c r="H61" s="285">
        <v>144061</v>
      </c>
      <c r="I61" s="285">
        <v>149</v>
      </c>
      <c r="J61" s="285">
        <v>3675</v>
      </c>
      <c r="K61" s="285">
        <v>124</v>
      </c>
      <c r="L61" s="285">
        <v>1934</v>
      </c>
      <c r="M61" s="286">
        <v>25</v>
      </c>
      <c r="N61" s="286">
        <v>1741</v>
      </c>
      <c r="O61" s="286">
        <v>0</v>
      </c>
      <c r="P61" s="286">
        <v>0</v>
      </c>
      <c r="Q61" s="285">
        <v>795</v>
      </c>
      <c r="R61" s="285">
        <v>10655</v>
      </c>
      <c r="S61" s="285">
        <v>784</v>
      </c>
      <c r="T61" s="285">
        <v>9018</v>
      </c>
      <c r="U61" s="285">
        <v>13</v>
      </c>
      <c r="V61" s="285">
        <v>556</v>
      </c>
      <c r="W61" s="285">
        <v>47</v>
      </c>
      <c r="X61" s="287">
        <v>1081</v>
      </c>
    </row>
    <row r="62" spans="2:24" ht="12">
      <c r="B62" s="257" t="s">
        <v>799</v>
      </c>
      <c r="C62" s="284">
        <v>972</v>
      </c>
      <c r="D62" s="285">
        <v>140139</v>
      </c>
      <c r="E62" s="285">
        <v>926</v>
      </c>
      <c r="F62" s="285">
        <v>125277</v>
      </c>
      <c r="G62" s="285">
        <v>911</v>
      </c>
      <c r="H62" s="285">
        <v>105649</v>
      </c>
      <c r="I62" s="285">
        <v>72</v>
      </c>
      <c r="J62" s="285">
        <v>1610</v>
      </c>
      <c r="K62" s="285">
        <v>66</v>
      </c>
      <c r="L62" s="285">
        <v>1042</v>
      </c>
      <c r="M62" s="286">
        <v>7</v>
      </c>
      <c r="N62" s="286">
        <v>553</v>
      </c>
      <c r="O62" s="286">
        <v>2</v>
      </c>
      <c r="P62" s="286">
        <v>15</v>
      </c>
      <c r="Q62" s="285">
        <v>909</v>
      </c>
      <c r="R62" s="285">
        <v>13252</v>
      </c>
      <c r="S62" s="285">
        <v>898</v>
      </c>
      <c r="T62" s="285">
        <v>10887</v>
      </c>
      <c r="U62" s="285">
        <v>28</v>
      </c>
      <c r="V62" s="285">
        <v>944</v>
      </c>
      <c r="W62" s="285">
        <v>98</v>
      </c>
      <c r="X62" s="287">
        <v>1421</v>
      </c>
    </row>
    <row r="63" spans="2:24" ht="12">
      <c r="B63" s="257"/>
      <c r="C63" s="284"/>
      <c r="D63" s="285"/>
      <c r="E63" s="285"/>
      <c r="F63" s="285"/>
      <c r="G63" s="285"/>
      <c r="H63" s="285"/>
      <c r="I63" s="285"/>
      <c r="J63" s="285"/>
      <c r="K63" s="285"/>
      <c r="L63" s="285"/>
      <c r="M63" s="286"/>
      <c r="N63" s="286"/>
      <c r="O63" s="286"/>
      <c r="P63" s="286"/>
      <c r="Q63" s="285"/>
      <c r="R63" s="285"/>
      <c r="S63" s="285"/>
      <c r="T63" s="285"/>
      <c r="U63" s="285"/>
      <c r="V63" s="285"/>
      <c r="W63" s="285"/>
      <c r="X63" s="287"/>
    </row>
    <row r="64" spans="2:24" ht="12">
      <c r="B64" s="257" t="s">
        <v>800</v>
      </c>
      <c r="C64" s="284">
        <v>2440</v>
      </c>
      <c r="D64" s="285">
        <v>382844</v>
      </c>
      <c r="E64" s="285">
        <v>2199</v>
      </c>
      <c r="F64" s="285">
        <v>287795</v>
      </c>
      <c r="G64" s="285">
        <v>2172</v>
      </c>
      <c r="H64" s="285">
        <v>247659</v>
      </c>
      <c r="I64" s="285">
        <v>1274</v>
      </c>
      <c r="J64" s="285">
        <v>59023</v>
      </c>
      <c r="K64" s="285">
        <v>1257</v>
      </c>
      <c r="L64" s="285">
        <v>57963</v>
      </c>
      <c r="M64" s="286">
        <v>1</v>
      </c>
      <c r="N64" s="286">
        <v>50</v>
      </c>
      <c r="O64" s="286">
        <v>24</v>
      </c>
      <c r="P64" s="286">
        <v>1010</v>
      </c>
      <c r="Q64" s="285">
        <v>2113</v>
      </c>
      <c r="R64" s="285">
        <v>36026</v>
      </c>
      <c r="S64" s="285">
        <v>2075</v>
      </c>
      <c r="T64" s="285">
        <v>24433</v>
      </c>
      <c r="U64" s="285">
        <v>145</v>
      </c>
      <c r="V64" s="285">
        <v>9600</v>
      </c>
      <c r="W64" s="285">
        <v>138</v>
      </c>
      <c r="X64" s="287">
        <v>1993</v>
      </c>
    </row>
    <row r="65" spans="2:24" ht="12">
      <c r="B65" s="257" t="s">
        <v>913</v>
      </c>
      <c r="C65" s="284">
        <v>2272</v>
      </c>
      <c r="D65" s="285">
        <v>478231</v>
      </c>
      <c r="E65" s="285">
        <v>2207</v>
      </c>
      <c r="F65" s="285">
        <v>449355</v>
      </c>
      <c r="G65" s="285">
        <v>2186</v>
      </c>
      <c r="H65" s="285">
        <v>376900</v>
      </c>
      <c r="I65" s="285">
        <v>229</v>
      </c>
      <c r="J65" s="285">
        <v>7044</v>
      </c>
      <c r="K65" s="285">
        <v>176</v>
      </c>
      <c r="L65" s="285">
        <v>4826</v>
      </c>
      <c r="M65" s="286">
        <v>26</v>
      </c>
      <c r="N65" s="286">
        <v>1149</v>
      </c>
      <c r="O65" s="286">
        <v>28</v>
      </c>
      <c r="P65" s="285">
        <v>1069</v>
      </c>
      <c r="Q65" s="285">
        <v>2128</v>
      </c>
      <c r="R65" s="285">
        <v>21832</v>
      </c>
      <c r="S65" s="285">
        <v>2111</v>
      </c>
      <c r="T65" s="285">
        <v>16715</v>
      </c>
      <c r="U65" s="285">
        <v>108</v>
      </c>
      <c r="V65" s="285">
        <v>4531</v>
      </c>
      <c r="W65" s="285">
        <v>68</v>
      </c>
      <c r="X65" s="287">
        <v>586</v>
      </c>
    </row>
    <row r="66" spans="2:24" ht="12">
      <c r="B66" s="257" t="s">
        <v>802</v>
      </c>
      <c r="C66" s="284">
        <v>856</v>
      </c>
      <c r="D66" s="285">
        <v>111200</v>
      </c>
      <c r="E66" s="285">
        <v>786</v>
      </c>
      <c r="F66" s="285">
        <v>102174</v>
      </c>
      <c r="G66" s="285">
        <v>727</v>
      </c>
      <c r="H66" s="285">
        <v>81997</v>
      </c>
      <c r="I66" s="285">
        <v>2</v>
      </c>
      <c r="J66" s="285">
        <v>22</v>
      </c>
      <c r="K66" s="285">
        <v>2</v>
      </c>
      <c r="L66" s="285">
        <v>22</v>
      </c>
      <c r="M66" s="286">
        <v>0</v>
      </c>
      <c r="N66" s="286">
        <v>0</v>
      </c>
      <c r="O66" s="286">
        <v>0</v>
      </c>
      <c r="P66" s="286">
        <v>0</v>
      </c>
      <c r="Q66" s="285">
        <v>797</v>
      </c>
      <c r="R66" s="285">
        <v>9004</v>
      </c>
      <c r="S66" s="285">
        <v>787</v>
      </c>
      <c r="T66" s="285">
        <v>6884</v>
      </c>
      <c r="U66" s="285">
        <v>55</v>
      </c>
      <c r="V66" s="285">
        <v>1761</v>
      </c>
      <c r="W66" s="285">
        <v>34</v>
      </c>
      <c r="X66" s="287">
        <v>359</v>
      </c>
    </row>
    <row r="67" spans="2:24" ht="12">
      <c r="B67" s="257" t="s">
        <v>803</v>
      </c>
      <c r="C67" s="284">
        <v>2106</v>
      </c>
      <c r="D67" s="285">
        <v>201324</v>
      </c>
      <c r="E67" s="285">
        <v>1964</v>
      </c>
      <c r="F67" s="285">
        <v>135925</v>
      </c>
      <c r="G67" s="285">
        <v>1937</v>
      </c>
      <c r="H67" s="285">
        <v>119334</v>
      </c>
      <c r="I67" s="285">
        <v>610</v>
      </c>
      <c r="J67" s="285">
        <v>27540</v>
      </c>
      <c r="K67" s="285">
        <v>286</v>
      </c>
      <c r="L67" s="285">
        <v>10929</v>
      </c>
      <c r="M67" s="286">
        <v>298</v>
      </c>
      <c r="N67" s="286">
        <v>13698</v>
      </c>
      <c r="O67" s="286">
        <v>62</v>
      </c>
      <c r="P67" s="285">
        <v>2913</v>
      </c>
      <c r="Q67" s="285">
        <v>1942</v>
      </c>
      <c r="R67" s="285">
        <v>37859</v>
      </c>
      <c r="S67" s="285">
        <v>1912</v>
      </c>
      <c r="T67" s="285">
        <v>23353</v>
      </c>
      <c r="U67" s="285">
        <v>96</v>
      </c>
      <c r="V67" s="285">
        <v>10295</v>
      </c>
      <c r="W67" s="285">
        <v>285</v>
      </c>
      <c r="X67" s="287">
        <v>4211</v>
      </c>
    </row>
    <row r="68" spans="2:24" ht="12">
      <c r="B68" s="257" t="s">
        <v>804</v>
      </c>
      <c r="C68" s="284">
        <v>1309</v>
      </c>
      <c r="D68" s="285">
        <v>210572</v>
      </c>
      <c r="E68" s="285">
        <v>1282</v>
      </c>
      <c r="F68" s="285">
        <v>199738</v>
      </c>
      <c r="G68" s="285">
        <v>1263</v>
      </c>
      <c r="H68" s="285">
        <v>176021</v>
      </c>
      <c r="I68" s="285">
        <v>37</v>
      </c>
      <c r="J68" s="285">
        <v>679</v>
      </c>
      <c r="K68" s="285">
        <v>36</v>
      </c>
      <c r="L68" s="285">
        <v>658</v>
      </c>
      <c r="M68" s="286">
        <v>0</v>
      </c>
      <c r="N68" s="286">
        <v>0</v>
      </c>
      <c r="O68" s="286">
        <v>1</v>
      </c>
      <c r="P68" s="285">
        <v>21</v>
      </c>
      <c r="Q68" s="285">
        <v>1136</v>
      </c>
      <c r="R68" s="285">
        <v>10155</v>
      </c>
      <c r="S68" s="285">
        <v>1125</v>
      </c>
      <c r="T68" s="285">
        <v>7711</v>
      </c>
      <c r="U68" s="285">
        <v>40</v>
      </c>
      <c r="V68" s="285">
        <v>1889</v>
      </c>
      <c r="W68" s="285">
        <v>45</v>
      </c>
      <c r="X68" s="287">
        <v>555</v>
      </c>
    </row>
    <row r="69" spans="2:24" ht="12">
      <c r="B69" s="257"/>
      <c r="C69" s="284"/>
      <c r="D69" s="285"/>
      <c r="E69" s="285"/>
      <c r="F69" s="285"/>
      <c r="G69" s="285"/>
      <c r="H69" s="285"/>
      <c r="I69" s="285"/>
      <c r="J69" s="285"/>
      <c r="K69" s="285"/>
      <c r="L69" s="285"/>
      <c r="M69" s="286"/>
      <c r="N69" s="286"/>
      <c r="O69" s="286"/>
      <c r="P69" s="285"/>
      <c r="Q69" s="285"/>
      <c r="R69" s="285"/>
      <c r="S69" s="285"/>
      <c r="T69" s="285"/>
      <c r="U69" s="285"/>
      <c r="V69" s="285"/>
      <c r="W69" s="285"/>
      <c r="X69" s="287"/>
    </row>
    <row r="70" spans="2:24" ht="12">
      <c r="B70" s="257" t="s">
        <v>827</v>
      </c>
      <c r="C70" s="284">
        <v>828</v>
      </c>
      <c r="D70" s="285">
        <v>167428</v>
      </c>
      <c r="E70" s="285">
        <v>817</v>
      </c>
      <c r="F70" s="285">
        <v>160962</v>
      </c>
      <c r="G70" s="285">
        <v>811</v>
      </c>
      <c r="H70" s="285">
        <v>138421</v>
      </c>
      <c r="I70" s="285">
        <v>67</v>
      </c>
      <c r="J70" s="285">
        <v>3217</v>
      </c>
      <c r="K70" s="285">
        <v>60</v>
      </c>
      <c r="L70" s="285">
        <v>2524</v>
      </c>
      <c r="M70" s="286">
        <v>9</v>
      </c>
      <c r="N70" s="286">
        <v>623</v>
      </c>
      <c r="O70" s="286">
        <v>1</v>
      </c>
      <c r="P70" s="286">
        <v>70</v>
      </c>
      <c r="Q70" s="285">
        <v>580</v>
      </c>
      <c r="R70" s="285">
        <v>3249</v>
      </c>
      <c r="S70" s="285">
        <v>573</v>
      </c>
      <c r="T70" s="285">
        <v>2354</v>
      </c>
      <c r="U70" s="285">
        <v>4</v>
      </c>
      <c r="V70" s="285">
        <v>630</v>
      </c>
      <c r="W70" s="285">
        <v>50</v>
      </c>
      <c r="X70" s="287">
        <v>265</v>
      </c>
    </row>
    <row r="71" spans="2:24" ht="12">
      <c r="B71" s="257" t="s">
        <v>805</v>
      </c>
      <c r="C71" s="284">
        <v>1611</v>
      </c>
      <c r="D71" s="285">
        <v>393444</v>
      </c>
      <c r="E71" s="285">
        <v>1601</v>
      </c>
      <c r="F71" s="285">
        <v>385102</v>
      </c>
      <c r="G71" s="285">
        <v>1592</v>
      </c>
      <c r="H71" s="285">
        <v>330604</v>
      </c>
      <c r="I71" s="285">
        <v>17</v>
      </c>
      <c r="J71" s="285">
        <v>383</v>
      </c>
      <c r="K71" s="285">
        <v>17</v>
      </c>
      <c r="L71" s="285">
        <v>383</v>
      </c>
      <c r="M71" s="286">
        <v>0</v>
      </c>
      <c r="N71" s="286">
        <v>0</v>
      </c>
      <c r="O71" s="286">
        <v>0</v>
      </c>
      <c r="P71" s="286">
        <v>0</v>
      </c>
      <c r="Q71" s="285">
        <v>1241</v>
      </c>
      <c r="R71" s="285">
        <v>7959</v>
      </c>
      <c r="S71" s="285">
        <v>1210</v>
      </c>
      <c r="T71" s="285">
        <v>7289</v>
      </c>
      <c r="U71" s="285">
        <v>3</v>
      </c>
      <c r="V71" s="285">
        <v>60</v>
      </c>
      <c r="W71" s="285">
        <v>67</v>
      </c>
      <c r="X71" s="287">
        <v>610</v>
      </c>
    </row>
    <row r="72" spans="2:24" ht="12">
      <c r="B72" s="257" t="s">
        <v>806</v>
      </c>
      <c r="C72" s="284">
        <v>1303</v>
      </c>
      <c r="D72" s="285">
        <v>370584</v>
      </c>
      <c r="E72" s="285">
        <v>1250</v>
      </c>
      <c r="F72" s="285">
        <v>346879</v>
      </c>
      <c r="G72" s="285">
        <v>1234</v>
      </c>
      <c r="H72" s="285">
        <v>299748</v>
      </c>
      <c r="I72" s="285">
        <v>295</v>
      </c>
      <c r="J72" s="285">
        <v>8736</v>
      </c>
      <c r="K72" s="285">
        <v>290</v>
      </c>
      <c r="L72" s="285">
        <v>7291</v>
      </c>
      <c r="M72" s="286">
        <v>3</v>
      </c>
      <c r="N72" s="286">
        <v>1350</v>
      </c>
      <c r="O72" s="286">
        <v>4</v>
      </c>
      <c r="P72" s="286">
        <v>95</v>
      </c>
      <c r="Q72" s="285">
        <v>1090</v>
      </c>
      <c r="R72" s="285">
        <v>14969</v>
      </c>
      <c r="S72" s="285">
        <v>1064</v>
      </c>
      <c r="T72" s="285">
        <v>10550</v>
      </c>
      <c r="U72" s="285">
        <v>21</v>
      </c>
      <c r="V72" s="285">
        <v>3393</v>
      </c>
      <c r="W72" s="285">
        <v>62</v>
      </c>
      <c r="X72" s="287">
        <v>1026</v>
      </c>
    </row>
    <row r="73" spans="2:24" ht="12">
      <c r="B73" s="257" t="s">
        <v>807</v>
      </c>
      <c r="C73" s="284">
        <v>1226</v>
      </c>
      <c r="D73" s="285">
        <v>338171</v>
      </c>
      <c r="E73" s="285">
        <v>1168</v>
      </c>
      <c r="F73" s="285">
        <v>294330</v>
      </c>
      <c r="G73" s="285">
        <v>1164</v>
      </c>
      <c r="H73" s="285">
        <v>247940</v>
      </c>
      <c r="I73" s="285">
        <v>727</v>
      </c>
      <c r="J73" s="285">
        <v>21831</v>
      </c>
      <c r="K73" s="285">
        <v>724</v>
      </c>
      <c r="L73" s="285">
        <v>20274</v>
      </c>
      <c r="M73" s="286">
        <v>11</v>
      </c>
      <c r="N73" s="286">
        <v>1477</v>
      </c>
      <c r="O73" s="286">
        <v>4</v>
      </c>
      <c r="P73" s="286">
        <v>80</v>
      </c>
      <c r="Q73" s="285">
        <v>901</v>
      </c>
      <c r="R73" s="285">
        <v>22010</v>
      </c>
      <c r="S73" s="285">
        <v>883</v>
      </c>
      <c r="T73" s="285">
        <v>16948</v>
      </c>
      <c r="U73" s="285">
        <v>26</v>
      </c>
      <c r="V73" s="285">
        <v>2789</v>
      </c>
      <c r="W73" s="285">
        <v>73</v>
      </c>
      <c r="X73" s="287">
        <v>2273</v>
      </c>
    </row>
    <row r="74" spans="2:24" ht="12">
      <c r="B74" s="257" t="s">
        <v>808</v>
      </c>
      <c r="C74" s="284">
        <v>1018</v>
      </c>
      <c r="D74" s="285">
        <v>211319</v>
      </c>
      <c r="E74" s="285">
        <v>897</v>
      </c>
      <c r="F74" s="285">
        <v>178073</v>
      </c>
      <c r="G74" s="285">
        <v>878</v>
      </c>
      <c r="H74" s="285">
        <v>158557</v>
      </c>
      <c r="I74" s="285">
        <v>722</v>
      </c>
      <c r="J74" s="285">
        <v>22165</v>
      </c>
      <c r="K74" s="285">
        <v>721</v>
      </c>
      <c r="L74" s="285">
        <v>22035</v>
      </c>
      <c r="M74" s="286">
        <v>0</v>
      </c>
      <c r="N74" s="286">
        <v>0</v>
      </c>
      <c r="O74" s="286">
        <v>1</v>
      </c>
      <c r="P74" s="286">
        <v>130</v>
      </c>
      <c r="Q74" s="285">
        <v>606</v>
      </c>
      <c r="R74" s="285">
        <v>11081</v>
      </c>
      <c r="S74" s="285">
        <v>603</v>
      </c>
      <c r="T74" s="285">
        <v>9875</v>
      </c>
      <c r="U74" s="285">
        <v>3</v>
      </c>
      <c r="V74" s="285">
        <v>177</v>
      </c>
      <c r="W74" s="285">
        <v>22</v>
      </c>
      <c r="X74" s="287">
        <v>1029</v>
      </c>
    </row>
    <row r="75" spans="2:24" ht="12">
      <c r="B75" s="257" t="s">
        <v>809</v>
      </c>
      <c r="C75" s="284">
        <v>799</v>
      </c>
      <c r="D75" s="285">
        <v>234796</v>
      </c>
      <c r="E75" s="285">
        <v>763</v>
      </c>
      <c r="F75" s="285">
        <v>227436</v>
      </c>
      <c r="G75" s="285">
        <v>755</v>
      </c>
      <c r="H75" s="285">
        <v>190194</v>
      </c>
      <c r="I75" s="285">
        <v>178</v>
      </c>
      <c r="J75" s="285">
        <v>2440</v>
      </c>
      <c r="K75" s="285">
        <v>178</v>
      </c>
      <c r="L75" s="285">
        <v>2438</v>
      </c>
      <c r="M75" s="286">
        <v>0</v>
      </c>
      <c r="N75" s="286">
        <v>0</v>
      </c>
      <c r="O75" s="286">
        <v>1</v>
      </c>
      <c r="P75" s="286">
        <v>2</v>
      </c>
      <c r="Q75" s="285">
        <v>680</v>
      </c>
      <c r="R75" s="285">
        <v>4920</v>
      </c>
      <c r="S75" s="285">
        <v>672</v>
      </c>
      <c r="T75" s="285">
        <v>4445</v>
      </c>
      <c r="U75" s="285">
        <v>3</v>
      </c>
      <c r="V75" s="285">
        <v>102</v>
      </c>
      <c r="W75" s="285">
        <v>45</v>
      </c>
      <c r="X75" s="287">
        <v>373</v>
      </c>
    </row>
    <row r="76" spans="2:24" ht="12">
      <c r="B76" s="257" t="s">
        <v>810</v>
      </c>
      <c r="C76" s="284">
        <v>791</v>
      </c>
      <c r="D76" s="285">
        <v>118012</v>
      </c>
      <c r="E76" s="285">
        <v>749</v>
      </c>
      <c r="F76" s="285">
        <v>100065</v>
      </c>
      <c r="G76" s="285">
        <v>735</v>
      </c>
      <c r="H76" s="285">
        <v>87010</v>
      </c>
      <c r="I76" s="285">
        <v>330</v>
      </c>
      <c r="J76" s="285">
        <v>9498</v>
      </c>
      <c r="K76" s="285">
        <v>323</v>
      </c>
      <c r="L76" s="285">
        <v>8957</v>
      </c>
      <c r="M76" s="286">
        <v>2</v>
      </c>
      <c r="N76" s="286">
        <v>230</v>
      </c>
      <c r="O76" s="286">
        <v>12</v>
      </c>
      <c r="P76" s="286">
        <v>311</v>
      </c>
      <c r="Q76" s="285">
        <v>675</v>
      </c>
      <c r="R76" s="285">
        <v>8449</v>
      </c>
      <c r="S76" s="285">
        <v>667</v>
      </c>
      <c r="T76" s="285">
        <v>4492</v>
      </c>
      <c r="U76" s="285">
        <v>13</v>
      </c>
      <c r="V76" s="285">
        <v>2632</v>
      </c>
      <c r="W76" s="285">
        <v>26</v>
      </c>
      <c r="X76" s="287">
        <v>1325</v>
      </c>
    </row>
    <row r="77" spans="2:24" ht="12">
      <c r="B77" s="257" t="s">
        <v>811</v>
      </c>
      <c r="C77" s="284">
        <v>912</v>
      </c>
      <c r="D77" s="285">
        <v>80108</v>
      </c>
      <c r="E77" s="285">
        <v>891</v>
      </c>
      <c r="F77" s="285">
        <v>72777</v>
      </c>
      <c r="G77" s="285">
        <v>877</v>
      </c>
      <c r="H77" s="285">
        <v>63900</v>
      </c>
      <c r="I77" s="285">
        <v>96</v>
      </c>
      <c r="J77" s="285">
        <v>1647</v>
      </c>
      <c r="K77" s="285">
        <v>79</v>
      </c>
      <c r="L77" s="285">
        <v>1171</v>
      </c>
      <c r="M77" s="286">
        <v>3</v>
      </c>
      <c r="N77" s="286">
        <v>230</v>
      </c>
      <c r="O77" s="286">
        <v>19</v>
      </c>
      <c r="P77" s="286">
        <v>246</v>
      </c>
      <c r="Q77" s="285">
        <v>711</v>
      </c>
      <c r="R77" s="285">
        <v>5684</v>
      </c>
      <c r="S77" s="285">
        <v>699</v>
      </c>
      <c r="T77" s="285">
        <v>3837</v>
      </c>
      <c r="U77" s="285">
        <v>18</v>
      </c>
      <c r="V77" s="285">
        <v>1544</v>
      </c>
      <c r="W77" s="285">
        <v>52</v>
      </c>
      <c r="X77" s="287">
        <v>303</v>
      </c>
    </row>
    <row r="78" spans="2:24" ht="12">
      <c r="B78" s="257" t="s">
        <v>812</v>
      </c>
      <c r="C78" s="284">
        <v>2156</v>
      </c>
      <c r="D78" s="285">
        <v>362741</v>
      </c>
      <c r="E78" s="285">
        <v>1857</v>
      </c>
      <c r="F78" s="285">
        <v>309830</v>
      </c>
      <c r="G78" s="285">
        <v>1726</v>
      </c>
      <c r="H78" s="285">
        <v>258957</v>
      </c>
      <c r="I78" s="285">
        <v>330</v>
      </c>
      <c r="J78" s="285">
        <v>11785</v>
      </c>
      <c r="K78" s="285">
        <v>311</v>
      </c>
      <c r="L78" s="285">
        <v>9332</v>
      </c>
      <c r="M78" s="286">
        <v>24</v>
      </c>
      <c r="N78" s="286">
        <v>2405</v>
      </c>
      <c r="O78" s="286">
        <v>7</v>
      </c>
      <c r="P78" s="286">
        <v>48</v>
      </c>
      <c r="Q78" s="285">
        <v>1860</v>
      </c>
      <c r="R78" s="285">
        <v>41126</v>
      </c>
      <c r="S78" s="285">
        <v>1830</v>
      </c>
      <c r="T78" s="285">
        <v>34969</v>
      </c>
      <c r="U78" s="285">
        <v>33</v>
      </c>
      <c r="V78" s="285">
        <v>3077</v>
      </c>
      <c r="W78" s="285">
        <v>189</v>
      </c>
      <c r="X78" s="287">
        <v>3080</v>
      </c>
    </row>
    <row r="79" spans="2:24" ht="12">
      <c r="B79" s="257" t="s">
        <v>813</v>
      </c>
      <c r="C79" s="284">
        <v>794</v>
      </c>
      <c r="D79" s="285">
        <v>130598</v>
      </c>
      <c r="E79" s="285">
        <v>765</v>
      </c>
      <c r="F79" s="285">
        <v>116830</v>
      </c>
      <c r="G79" s="285">
        <v>757</v>
      </c>
      <c r="H79" s="285">
        <v>100348</v>
      </c>
      <c r="I79" s="285">
        <v>108</v>
      </c>
      <c r="J79" s="285">
        <v>3628</v>
      </c>
      <c r="K79" s="285">
        <v>101</v>
      </c>
      <c r="L79" s="285">
        <v>2578</v>
      </c>
      <c r="M79" s="286">
        <v>4</v>
      </c>
      <c r="N79" s="286">
        <v>130</v>
      </c>
      <c r="O79" s="286">
        <v>4</v>
      </c>
      <c r="P79" s="286">
        <v>920</v>
      </c>
      <c r="Q79" s="285">
        <v>579</v>
      </c>
      <c r="R79" s="285">
        <v>10140</v>
      </c>
      <c r="S79" s="285">
        <v>570</v>
      </c>
      <c r="T79" s="285">
        <v>3461</v>
      </c>
      <c r="U79" s="285">
        <v>16</v>
      </c>
      <c r="V79" s="285">
        <v>5267</v>
      </c>
      <c r="W79" s="285">
        <v>37</v>
      </c>
      <c r="X79" s="287">
        <v>1412</v>
      </c>
    </row>
    <row r="80" spans="2:24" ht="12">
      <c r="B80" s="257" t="s">
        <v>814</v>
      </c>
      <c r="C80" s="284">
        <v>630</v>
      </c>
      <c r="D80" s="285">
        <v>102498</v>
      </c>
      <c r="E80" s="285">
        <v>572</v>
      </c>
      <c r="F80" s="285">
        <v>94106</v>
      </c>
      <c r="G80" s="285">
        <v>566</v>
      </c>
      <c r="H80" s="285">
        <v>79415</v>
      </c>
      <c r="I80" s="285">
        <v>201</v>
      </c>
      <c r="J80" s="285">
        <v>5489</v>
      </c>
      <c r="K80" s="285">
        <v>199</v>
      </c>
      <c r="L80" s="285">
        <v>4989</v>
      </c>
      <c r="M80" s="286">
        <v>2</v>
      </c>
      <c r="N80" s="286">
        <v>500</v>
      </c>
      <c r="O80" s="286">
        <v>0</v>
      </c>
      <c r="P80" s="286">
        <v>0</v>
      </c>
      <c r="Q80" s="285">
        <v>469</v>
      </c>
      <c r="R80" s="285">
        <v>2903</v>
      </c>
      <c r="S80" s="285">
        <v>465</v>
      </c>
      <c r="T80" s="285">
        <v>2401</v>
      </c>
      <c r="U80" s="285">
        <v>6</v>
      </c>
      <c r="V80" s="285">
        <v>252</v>
      </c>
      <c r="W80" s="285">
        <v>28</v>
      </c>
      <c r="X80" s="287">
        <v>250</v>
      </c>
    </row>
    <row r="81" spans="2:24" ht="12">
      <c r="B81" s="254" t="s">
        <v>815</v>
      </c>
      <c r="C81" s="288">
        <v>953</v>
      </c>
      <c r="D81" s="289">
        <v>140507</v>
      </c>
      <c r="E81" s="289">
        <v>940</v>
      </c>
      <c r="F81" s="289">
        <v>131340</v>
      </c>
      <c r="G81" s="289">
        <v>918</v>
      </c>
      <c r="H81" s="289">
        <v>108647</v>
      </c>
      <c r="I81" s="289">
        <v>107</v>
      </c>
      <c r="J81" s="289">
        <v>3391</v>
      </c>
      <c r="K81" s="289">
        <v>105</v>
      </c>
      <c r="L81" s="289">
        <v>3268</v>
      </c>
      <c r="M81" s="290">
        <v>1</v>
      </c>
      <c r="N81" s="290">
        <v>80</v>
      </c>
      <c r="O81" s="290">
        <v>2</v>
      </c>
      <c r="P81" s="290">
        <v>43</v>
      </c>
      <c r="Q81" s="289">
        <v>697</v>
      </c>
      <c r="R81" s="289">
        <v>5776</v>
      </c>
      <c r="S81" s="289">
        <v>681</v>
      </c>
      <c r="T81" s="289">
        <v>4874</v>
      </c>
      <c r="U81" s="289">
        <v>18</v>
      </c>
      <c r="V81" s="289">
        <v>593</v>
      </c>
      <c r="W81" s="289">
        <v>35</v>
      </c>
      <c r="X81" s="291">
        <v>309</v>
      </c>
    </row>
    <row r="82" ht="12">
      <c r="B82" s="248" t="s">
        <v>951</v>
      </c>
    </row>
    <row r="83" ht="12">
      <c r="B83" s="248" t="s">
        <v>916</v>
      </c>
    </row>
  </sheetData>
  <mergeCells count="35">
    <mergeCell ref="C4:D4"/>
    <mergeCell ref="E4:H4"/>
    <mergeCell ref="I4:P4"/>
    <mergeCell ref="Q4:X4"/>
    <mergeCell ref="C5:C7"/>
    <mergeCell ref="D5:D7"/>
    <mergeCell ref="E5:F5"/>
    <mergeCell ref="G5:H5"/>
    <mergeCell ref="E6:E7"/>
    <mergeCell ref="F6:F7"/>
    <mergeCell ref="G6:G7"/>
    <mergeCell ref="H6:H7"/>
    <mergeCell ref="I5:J5"/>
    <mergeCell ref="K5:L5"/>
    <mergeCell ref="M5:N5"/>
    <mergeCell ref="O5:P5"/>
    <mergeCell ref="Q5:R5"/>
    <mergeCell ref="S5:T5"/>
    <mergeCell ref="U5:V5"/>
    <mergeCell ref="W5:X5"/>
    <mergeCell ref="I6:I7"/>
    <mergeCell ref="J6:J7"/>
    <mergeCell ref="K6:K7"/>
    <mergeCell ref="L6:L7"/>
    <mergeCell ref="M6:M7"/>
    <mergeCell ref="N6:N7"/>
    <mergeCell ref="O6:O7"/>
    <mergeCell ref="P6:P7"/>
    <mergeCell ref="U6:U7"/>
    <mergeCell ref="V6:V7"/>
    <mergeCell ref="W6:X6"/>
    <mergeCell ref="Q6:Q7"/>
    <mergeCell ref="R6:R7"/>
    <mergeCell ref="S6:S7"/>
    <mergeCell ref="T6:T7"/>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R119"/>
  <sheetViews>
    <sheetView workbookViewId="0" topLeftCell="A1">
      <selection activeCell="A1" sqref="A1"/>
    </sheetView>
  </sheetViews>
  <sheetFormatPr defaultColWidth="9.00390625" defaultRowHeight="15" customHeight="1"/>
  <cols>
    <col min="1" max="1" width="2.625" style="292" customWidth="1"/>
    <col min="2" max="7" width="10.625" style="292" customWidth="1"/>
    <col min="8" max="10" width="10.625" style="293" customWidth="1"/>
    <col min="11" max="12" width="9.625" style="292" customWidth="1"/>
    <col min="13" max="18" width="8.125" style="292" customWidth="1"/>
    <col min="19" max="16384" width="9.00390625" style="292" customWidth="1"/>
  </cols>
  <sheetData>
    <row r="1" ht="12" customHeight="1"/>
    <row r="2" ht="13.5" customHeight="1">
      <c r="B2" s="294" t="s">
        <v>268</v>
      </c>
    </row>
    <row r="3" ht="13.5" customHeight="1">
      <c r="B3" s="295"/>
    </row>
    <row r="4" spans="3:13" ht="13.5" customHeight="1" thickBot="1">
      <c r="C4" s="296"/>
      <c r="D4" s="296"/>
      <c r="E4" s="296"/>
      <c r="H4" s="297"/>
      <c r="I4" s="297"/>
      <c r="J4" s="298" t="s">
        <v>260</v>
      </c>
      <c r="M4" s="296"/>
    </row>
    <row r="5" spans="2:18" ht="13.5" customHeight="1" thickTop="1">
      <c r="B5" s="299" t="s">
        <v>893</v>
      </c>
      <c r="C5" s="300" t="s">
        <v>261</v>
      </c>
      <c r="D5" s="300"/>
      <c r="E5" s="300" t="s">
        <v>257</v>
      </c>
      <c r="F5" s="300"/>
      <c r="G5" s="301"/>
      <c r="H5" s="302" t="s">
        <v>258</v>
      </c>
      <c r="I5" s="303"/>
      <c r="J5" s="303"/>
      <c r="K5" s="296"/>
      <c r="L5" s="304"/>
      <c r="M5" s="304"/>
      <c r="N5" s="304"/>
      <c r="O5" s="304"/>
      <c r="P5" s="296"/>
      <c r="Q5" s="296"/>
      <c r="R5" s="296"/>
    </row>
    <row r="6" spans="2:18" ht="25.5" customHeight="1">
      <c r="B6" s="305" t="s">
        <v>747</v>
      </c>
      <c r="C6" s="305" t="s">
        <v>259</v>
      </c>
      <c r="D6" s="306" t="s">
        <v>262</v>
      </c>
      <c r="E6" s="305" t="s">
        <v>259</v>
      </c>
      <c r="F6" s="307" t="s">
        <v>263</v>
      </c>
      <c r="G6" s="306" t="s">
        <v>262</v>
      </c>
      <c r="H6" s="308" t="s">
        <v>259</v>
      </c>
      <c r="I6" s="309" t="s">
        <v>263</v>
      </c>
      <c r="J6" s="306" t="s">
        <v>262</v>
      </c>
      <c r="K6" s="310"/>
      <c r="L6" s="310"/>
      <c r="M6" s="296"/>
      <c r="N6" s="311"/>
      <c r="O6" s="296"/>
      <c r="P6" s="311"/>
      <c r="Q6" s="296"/>
      <c r="R6" s="311"/>
    </row>
    <row r="7" spans="2:18" ht="13.5" customHeight="1">
      <c r="B7" s="312" t="s">
        <v>264</v>
      </c>
      <c r="C7" s="313">
        <f>+E7</f>
        <v>86500</v>
      </c>
      <c r="D7" s="314">
        <f>+G7</f>
        <v>498200</v>
      </c>
      <c r="E7" s="314">
        <v>86500</v>
      </c>
      <c r="F7" s="314">
        <v>576</v>
      </c>
      <c r="G7" s="314">
        <v>498200</v>
      </c>
      <c r="H7" s="314">
        <v>10</v>
      </c>
      <c r="I7" s="314">
        <v>206</v>
      </c>
      <c r="J7" s="315">
        <v>21</v>
      </c>
      <c r="K7" s="310"/>
      <c r="L7" s="310"/>
      <c r="M7" s="296"/>
      <c r="N7" s="311"/>
      <c r="O7" s="296"/>
      <c r="P7" s="311"/>
      <c r="Q7" s="296"/>
      <c r="R7" s="311"/>
    </row>
    <row r="8" spans="2:18" s="316" customFormat="1" ht="13.5" customHeight="1">
      <c r="B8" s="317" t="s">
        <v>265</v>
      </c>
      <c r="C8" s="318">
        <f>+E8</f>
        <v>88100</v>
      </c>
      <c r="D8" s="319">
        <f>+G8</f>
        <v>404400</v>
      </c>
      <c r="E8" s="319">
        <v>88100</v>
      </c>
      <c r="F8" s="319">
        <v>459</v>
      </c>
      <c r="G8" s="319">
        <v>404400</v>
      </c>
      <c r="H8" s="319">
        <v>10</v>
      </c>
      <c r="I8" s="319">
        <v>92</v>
      </c>
      <c r="J8" s="320">
        <v>9</v>
      </c>
      <c r="K8" s="321"/>
      <c r="L8" s="321"/>
      <c r="M8" s="322"/>
      <c r="N8" s="323"/>
      <c r="O8" s="322"/>
      <c r="P8" s="323"/>
      <c r="Q8" s="322"/>
      <c r="R8" s="323"/>
    </row>
    <row r="9" spans="2:18" ht="9" customHeight="1">
      <c r="B9" s="324"/>
      <c r="C9" s="325"/>
      <c r="D9" s="326"/>
      <c r="E9" s="326"/>
      <c r="F9" s="326"/>
      <c r="G9" s="326"/>
      <c r="H9" s="327"/>
      <c r="I9" s="327"/>
      <c r="J9" s="328"/>
      <c r="K9" s="329"/>
      <c r="L9" s="329"/>
      <c r="M9" s="330"/>
      <c r="N9" s="330"/>
      <c r="O9" s="329"/>
      <c r="P9" s="329"/>
      <c r="Q9" s="329"/>
      <c r="R9" s="329"/>
    </row>
    <row r="10" spans="2:18" s="331" customFormat="1" ht="13.5" customHeight="1">
      <c r="B10" s="332" t="s">
        <v>769</v>
      </c>
      <c r="C10" s="333">
        <v>21200</v>
      </c>
      <c r="D10" s="334">
        <f>+G10</f>
        <v>96200</v>
      </c>
      <c r="E10" s="334">
        <v>21200</v>
      </c>
      <c r="F10" s="334">
        <v>454</v>
      </c>
      <c r="G10" s="334">
        <f>+G15+G21+G22+G23+G26+G27+G28+G31+G32+G33+G34+G35+G36+G37</f>
        <v>96200</v>
      </c>
      <c r="H10" s="334">
        <f>+H15+H21+H22+H23+H26+H27+H28+H31+H32+H33+H34+H35+H36+H37</f>
        <v>6</v>
      </c>
      <c r="I10" s="334">
        <v>83</v>
      </c>
      <c r="J10" s="335">
        <f>+J15+J21+J22+J23+J26+J27+J28+J31+J32+J33+J34+J35+J36+J37</f>
        <v>5</v>
      </c>
      <c r="K10" s="336"/>
      <c r="L10" s="336"/>
      <c r="M10" s="337"/>
      <c r="N10" s="337"/>
      <c r="O10" s="336"/>
      <c r="P10" s="336"/>
      <c r="Q10" s="336"/>
      <c r="R10" s="336"/>
    </row>
    <row r="11" spans="2:18" s="331" customFormat="1" ht="13.5" customHeight="1">
      <c r="B11" s="332" t="s">
        <v>770</v>
      </c>
      <c r="C11" s="333">
        <v>13700</v>
      </c>
      <c r="D11" s="334">
        <v>42200</v>
      </c>
      <c r="E11" s="334">
        <v>13700</v>
      </c>
      <c r="F11" s="334">
        <v>308</v>
      </c>
      <c r="G11" s="334">
        <v>42200</v>
      </c>
      <c r="H11" s="334">
        <f>+H20+H39+H40+H41+H42+H43+H44+H45</f>
        <v>2</v>
      </c>
      <c r="I11" s="334">
        <v>90</v>
      </c>
      <c r="J11" s="335">
        <f>+J20+J39+J40+J41+J42+J43+J44+J45</f>
        <v>2</v>
      </c>
      <c r="K11" s="336"/>
      <c r="L11" s="336"/>
      <c r="M11" s="337"/>
      <c r="N11" s="337"/>
      <c r="O11" s="336"/>
      <c r="P11" s="336"/>
      <c r="Q11" s="336"/>
      <c r="R11" s="336"/>
    </row>
    <row r="12" spans="2:18" s="331" customFormat="1" ht="13.5" customHeight="1">
      <c r="B12" s="332" t="s">
        <v>771</v>
      </c>
      <c r="C12" s="333">
        <v>19000</v>
      </c>
      <c r="D12" s="334">
        <f>+G12</f>
        <v>86500</v>
      </c>
      <c r="E12" s="334">
        <v>19000</v>
      </c>
      <c r="F12" s="334">
        <v>455</v>
      </c>
      <c r="G12" s="334">
        <v>86500</v>
      </c>
      <c r="H12" s="334">
        <f>+H16+H25+H29+H47+H48+H49+H50+H51</f>
        <v>2</v>
      </c>
      <c r="I12" s="334">
        <v>120</v>
      </c>
      <c r="J12" s="335">
        <f>+J16+J25+J29+J47+J48+J49+J50+J51</f>
        <v>2</v>
      </c>
      <c r="K12" s="336"/>
      <c r="L12" s="336"/>
      <c r="M12" s="337"/>
      <c r="N12" s="337"/>
      <c r="O12" s="336"/>
      <c r="P12" s="336"/>
      <c r="Q12" s="336"/>
      <c r="R12" s="336"/>
    </row>
    <row r="13" spans="2:18" s="331" customFormat="1" ht="13.5" customHeight="1">
      <c r="B13" s="332" t="s">
        <v>772</v>
      </c>
      <c r="C13" s="333">
        <v>34100</v>
      </c>
      <c r="D13" s="334">
        <f>+G13</f>
        <v>179500</v>
      </c>
      <c r="E13" s="334">
        <v>34100</v>
      </c>
      <c r="F13" s="334">
        <v>526</v>
      </c>
      <c r="G13" s="334">
        <v>179500</v>
      </c>
      <c r="H13" s="334">
        <f>+H17+H18+H53+H54+H55+H56+H57+H58+H59+H60+H61+H62+H63+H64</f>
        <v>0</v>
      </c>
      <c r="I13" s="334">
        <v>0</v>
      </c>
      <c r="J13" s="335">
        <f>+J17+J18+J53+J54+J55+J56+J57+J58+J59+J60+J61+J62+J63+J64</f>
        <v>0</v>
      </c>
      <c r="K13" s="336"/>
      <c r="L13" s="336"/>
      <c r="M13" s="337"/>
      <c r="N13" s="337"/>
      <c r="O13" s="336"/>
      <c r="P13" s="336"/>
      <c r="Q13" s="336"/>
      <c r="R13" s="336"/>
    </row>
    <row r="14" spans="2:18" ht="9" customHeight="1">
      <c r="B14" s="324"/>
      <c r="C14" s="325"/>
      <c r="D14" s="326"/>
      <c r="E14" s="326"/>
      <c r="F14" s="326"/>
      <c r="G14" s="326"/>
      <c r="H14" s="338"/>
      <c r="I14" s="338"/>
      <c r="J14" s="339"/>
      <c r="K14" s="329"/>
      <c r="L14" s="329"/>
      <c r="M14" s="330"/>
      <c r="N14" s="330"/>
      <c r="O14" s="329"/>
      <c r="P14" s="329"/>
      <c r="Q14" s="329"/>
      <c r="R14" s="329"/>
    </row>
    <row r="15" spans="2:18" ht="13.5" customHeight="1">
      <c r="B15" s="312" t="s">
        <v>773</v>
      </c>
      <c r="C15" s="340">
        <f>+E15</f>
        <v>3680</v>
      </c>
      <c r="D15" s="341">
        <f>+G15</f>
        <v>19600</v>
      </c>
      <c r="E15" s="341">
        <v>3680</v>
      </c>
      <c r="F15" s="341">
        <v>532</v>
      </c>
      <c r="G15" s="341">
        <v>19600</v>
      </c>
      <c r="H15" s="342">
        <v>0</v>
      </c>
      <c r="I15" s="342">
        <v>0</v>
      </c>
      <c r="J15" s="343">
        <v>0</v>
      </c>
      <c r="K15" s="329"/>
      <c r="L15" s="329"/>
      <c r="M15" s="330"/>
      <c r="N15" s="330"/>
      <c r="O15" s="329"/>
      <c r="P15" s="329"/>
      <c r="Q15" s="329"/>
      <c r="R15" s="329"/>
    </row>
    <row r="16" spans="2:18" ht="13.5" customHeight="1">
      <c r="B16" s="312" t="s">
        <v>774</v>
      </c>
      <c r="C16" s="340">
        <f>+E16</f>
        <v>3550</v>
      </c>
      <c r="D16" s="341">
        <f>+G16</f>
        <v>15800</v>
      </c>
      <c r="E16" s="341">
        <v>3550</v>
      </c>
      <c r="F16" s="341">
        <v>445</v>
      </c>
      <c r="G16" s="341">
        <v>15800</v>
      </c>
      <c r="H16" s="342">
        <v>2</v>
      </c>
      <c r="I16" s="342">
        <v>120</v>
      </c>
      <c r="J16" s="344">
        <v>2</v>
      </c>
      <c r="K16" s="329"/>
      <c r="L16" s="329"/>
      <c r="M16" s="330"/>
      <c r="N16" s="296"/>
      <c r="O16" s="329"/>
      <c r="P16" s="329"/>
      <c r="Q16" s="329"/>
      <c r="R16" s="329"/>
    </row>
    <row r="17" spans="2:18" ht="13.5" customHeight="1">
      <c r="B17" s="312" t="s">
        <v>775</v>
      </c>
      <c r="C17" s="340">
        <f>+E17</f>
        <v>5570</v>
      </c>
      <c r="D17" s="341">
        <f>+G17</f>
        <v>32100</v>
      </c>
      <c r="E17" s="341">
        <v>5570</v>
      </c>
      <c r="F17" s="341">
        <v>576</v>
      </c>
      <c r="G17" s="341">
        <v>32100</v>
      </c>
      <c r="H17" s="342">
        <v>0</v>
      </c>
      <c r="I17" s="342">
        <v>0</v>
      </c>
      <c r="J17" s="343">
        <v>0</v>
      </c>
      <c r="K17" s="329"/>
      <c r="L17" s="329"/>
      <c r="M17" s="330"/>
      <c r="N17" s="296"/>
      <c r="O17" s="329"/>
      <c r="P17" s="329"/>
      <c r="Q17" s="329"/>
      <c r="R17" s="329"/>
    </row>
    <row r="18" spans="2:18" ht="13.5" customHeight="1">
      <c r="B18" s="312" t="s">
        <v>776</v>
      </c>
      <c r="C18" s="340">
        <f>+E18</f>
        <v>6290</v>
      </c>
      <c r="D18" s="341">
        <f>+G18</f>
        <v>36500</v>
      </c>
      <c r="E18" s="341">
        <v>6290</v>
      </c>
      <c r="F18" s="341">
        <v>580</v>
      </c>
      <c r="G18" s="341">
        <v>36500</v>
      </c>
      <c r="H18" s="342">
        <v>0</v>
      </c>
      <c r="I18" s="342">
        <v>0</v>
      </c>
      <c r="J18" s="343">
        <v>0</v>
      </c>
      <c r="K18" s="329"/>
      <c r="L18" s="329"/>
      <c r="M18" s="330"/>
      <c r="N18" s="296"/>
      <c r="O18" s="329"/>
      <c r="P18" s="329"/>
      <c r="Q18" s="329"/>
      <c r="R18" s="329"/>
    </row>
    <row r="19" spans="2:18" ht="13.5" customHeight="1">
      <c r="B19" s="312"/>
      <c r="C19" s="340"/>
      <c r="D19" s="341"/>
      <c r="E19" s="341"/>
      <c r="F19" s="341"/>
      <c r="G19" s="341"/>
      <c r="H19" s="342"/>
      <c r="I19" s="342"/>
      <c r="J19" s="343"/>
      <c r="K19" s="329"/>
      <c r="L19" s="329"/>
      <c r="M19" s="330"/>
      <c r="N19" s="296"/>
      <c r="O19" s="329"/>
      <c r="P19" s="329"/>
      <c r="Q19" s="329"/>
      <c r="R19" s="329"/>
    </row>
    <row r="20" spans="2:18" ht="13.5" customHeight="1">
      <c r="B20" s="312" t="s">
        <v>777</v>
      </c>
      <c r="C20" s="340">
        <f>+E20</f>
        <v>4050</v>
      </c>
      <c r="D20" s="341">
        <f>+G20</f>
        <v>14200</v>
      </c>
      <c r="E20" s="341">
        <v>4050</v>
      </c>
      <c r="F20" s="341">
        <v>351</v>
      </c>
      <c r="G20" s="341">
        <v>14200</v>
      </c>
      <c r="H20" s="342">
        <v>1</v>
      </c>
      <c r="I20" s="342">
        <v>97</v>
      </c>
      <c r="J20" s="343">
        <v>1</v>
      </c>
      <c r="K20" s="329"/>
      <c r="L20" s="329"/>
      <c r="M20" s="330"/>
      <c r="N20" s="296"/>
      <c r="O20" s="329"/>
      <c r="P20" s="329"/>
      <c r="Q20" s="329"/>
      <c r="R20" s="329"/>
    </row>
    <row r="21" spans="2:18" ht="13.5" customHeight="1">
      <c r="B21" s="312" t="s">
        <v>778</v>
      </c>
      <c r="C21" s="340">
        <f>+E21</f>
        <v>1710</v>
      </c>
      <c r="D21" s="341">
        <f>+G21</f>
        <v>9110</v>
      </c>
      <c r="E21" s="341">
        <v>1710</v>
      </c>
      <c r="F21" s="341">
        <v>533</v>
      </c>
      <c r="G21" s="341">
        <v>9110</v>
      </c>
      <c r="H21" s="342">
        <v>0</v>
      </c>
      <c r="I21" s="342">
        <v>0</v>
      </c>
      <c r="J21" s="343">
        <v>0</v>
      </c>
      <c r="K21" s="329"/>
      <c r="L21" s="329"/>
      <c r="M21" s="330"/>
      <c r="N21" s="296"/>
      <c r="O21" s="329"/>
      <c r="P21" s="329"/>
      <c r="Q21" s="329"/>
      <c r="R21" s="329"/>
    </row>
    <row r="22" spans="2:18" ht="13.5" customHeight="1">
      <c r="B22" s="312" t="s">
        <v>779</v>
      </c>
      <c r="C22" s="340">
        <f>+E22</f>
        <v>1200</v>
      </c>
      <c r="D22" s="341">
        <f>+G22</f>
        <v>5200</v>
      </c>
      <c r="E22" s="341">
        <v>1200</v>
      </c>
      <c r="F22" s="341">
        <v>433</v>
      </c>
      <c r="G22" s="341">
        <v>5200</v>
      </c>
      <c r="H22" s="342">
        <v>0</v>
      </c>
      <c r="I22" s="342">
        <v>0</v>
      </c>
      <c r="J22" s="343">
        <v>0</v>
      </c>
      <c r="K22" s="329"/>
      <c r="L22" s="329"/>
      <c r="M22" s="330"/>
      <c r="N22" s="296"/>
      <c r="O22" s="329"/>
      <c r="P22" s="329"/>
      <c r="Q22" s="329"/>
      <c r="R22" s="329"/>
    </row>
    <row r="23" spans="2:18" ht="13.5" customHeight="1">
      <c r="B23" s="312" t="s">
        <v>780</v>
      </c>
      <c r="C23" s="340">
        <f>+E23</f>
        <v>2630</v>
      </c>
      <c r="D23" s="341">
        <f>+G23</f>
        <v>13300</v>
      </c>
      <c r="E23" s="341">
        <v>2630</v>
      </c>
      <c r="F23" s="341">
        <v>506</v>
      </c>
      <c r="G23" s="341">
        <v>13300</v>
      </c>
      <c r="H23" s="342">
        <v>1</v>
      </c>
      <c r="I23" s="342">
        <v>98</v>
      </c>
      <c r="J23" s="343">
        <v>1</v>
      </c>
      <c r="K23" s="329"/>
      <c r="L23" s="329"/>
      <c r="M23" s="330"/>
      <c r="N23" s="296"/>
      <c r="O23" s="329"/>
      <c r="P23" s="329"/>
      <c r="Q23" s="329"/>
      <c r="R23" s="329"/>
    </row>
    <row r="24" spans="2:18" ht="13.5" customHeight="1">
      <c r="B24" s="312"/>
      <c r="C24" s="340"/>
      <c r="D24" s="341"/>
      <c r="E24" s="341"/>
      <c r="F24" s="341"/>
      <c r="G24" s="341"/>
      <c r="H24" s="342"/>
      <c r="I24" s="342"/>
      <c r="J24" s="343"/>
      <c r="K24" s="329"/>
      <c r="L24" s="329"/>
      <c r="M24" s="330"/>
      <c r="N24" s="296"/>
      <c r="O24" s="329"/>
      <c r="P24" s="329"/>
      <c r="Q24" s="329"/>
      <c r="R24" s="329"/>
    </row>
    <row r="25" spans="2:18" ht="13.5" customHeight="1">
      <c r="B25" s="312" t="s">
        <v>781</v>
      </c>
      <c r="C25" s="340">
        <f>+E25</f>
        <v>2640</v>
      </c>
      <c r="D25" s="341">
        <f>+G25</f>
        <v>12100</v>
      </c>
      <c r="E25" s="341">
        <v>2640</v>
      </c>
      <c r="F25" s="341">
        <v>460</v>
      </c>
      <c r="G25" s="341">
        <v>12100</v>
      </c>
      <c r="H25" s="342">
        <v>0</v>
      </c>
      <c r="I25" s="342">
        <v>0</v>
      </c>
      <c r="J25" s="343">
        <v>0</v>
      </c>
      <c r="K25" s="329"/>
      <c r="L25" s="329"/>
      <c r="M25" s="330"/>
      <c r="N25" s="296"/>
      <c r="O25" s="329"/>
      <c r="P25" s="329"/>
      <c r="Q25" s="329"/>
      <c r="R25" s="329"/>
    </row>
    <row r="26" spans="2:18" ht="13.5" customHeight="1">
      <c r="B26" s="312" t="s">
        <v>782</v>
      </c>
      <c r="C26" s="340">
        <f>+E26</f>
        <v>1690</v>
      </c>
      <c r="D26" s="341">
        <f>+G26</f>
        <v>9530</v>
      </c>
      <c r="E26" s="341">
        <v>1690</v>
      </c>
      <c r="F26" s="341">
        <v>564</v>
      </c>
      <c r="G26" s="341">
        <v>9530</v>
      </c>
      <c r="H26" s="342">
        <v>0</v>
      </c>
      <c r="I26" s="342">
        <v>0</v>
      </c>
      <c r="J26" s="343">
        <v>0</v>
      </c>
      <c r="K26" s="329"/>
      <c r="L26" s="329"/>
      <c r="M26" s="330"/>
      <c r="N26" s="296"/>
      <c r="O26" s="329"/>
      <c r="P26" s="329"/>
      <c r="Q26" s="329"/>
      <c r="R26" s="329"/>
    </row>
    <row r="27" spans="2:18" ht="13.5" customHeight="1">
      <c r="B27" s="312" t="s">
        <v>783</v>
      </c>
      <c r="C27" s="340">
        <f>+E27</f>
        <v>1510</v>
      </c>
      <c r="D27" s="341">
        <f>+G27</f>
        <v>7820</v>
      </c>
      <c r="E27" s="341">
        <v>1510</v>
      </c>
      <c r="F27" s="341">
        <v>518</v>
      </c>
      <c r="G27" s="341">
        <v>7820</v>
      </c>
      <c r="H27" s="342">
        <v>0</v>
      </c>
      <c r="I27" s="342">
        <v>0</v>
      </c>
      <c r="J27" s="343">
        <v>0</v>
      </c>
      <c r="K27" s="329"/>
      <c r="L27" s="329"/>
      <c r="M27" s="330"/>
      <c r="N27" s="296"/>
      <c r="O27" s="329"/>
      <c r="P27" s="329"/>
      <c r="Q27" s="329"/>
      <c r="R27" s="329"/>
    </row>
    <row r="28" spans="2:18" ht="13.5" customHeight="1">
      <c r="B28" s="312" t="s">
        <v>784</v>
      </c>
      <c r="C28" s="340">
        <v>3590</v>
      </c>
      <c r="D28" s="341">
        <v>8850</v>
      </c>
      <c r="E28" s="341">
        <v>3580</v>
      </c>
      <c r="F28" s="341">
        <v>247</v>
      </c>
      <c r="G28" s="341">
        <v>8840</v>
      </c>
      <c r="H28" s="342">
        <v>5</v>
      </c>
      <c r="I28" s="342">
        <v>81</v>
      </c>
      <c r="J28" s="343">
        <v>4</v>
      </c>
      <c r="K28" s="329"/>
      <c r="L28" s="329"/>
      <c r="M28" s="330"/>
      <c r="N28" s="296"/>
      <c r="O28" s="329"/>
      <c r="P28" s="329"/>
      <c r="Q28" s="329"/>
      <c r="R28" s="329"/>
    </row>
    <row r="29" spans="2:18" ht="13.5" customHeight="1">
      <c r="B29" s="312" t="s">
        <v>785</v>
      </c>
      <c r="C29" s="340">
        <f>+E29</f>
        <v>1920</v>
      </c>
      <c r="D29" s="341">
        <f>+G29</f>
        <v>9290</v>
      </c>
      <c r="E29" s="341">
        <v>1920</v>
      </c>
      <c r="F29" s="341">
        <v>484</v>
      </c>
      <c r="G29" s="341">
        <v>9290</v>
      </c>
      <c r="H29" s="342">
        <v>0</v>
      </c>
      <c r="I29" s="342">
        <v>0</v>
      </c>
      <c r="J29" s="343">
        <v>0</v>
      </c>
      <c r="K29" s="329"/>
      <c r="L29" s="329"/>
      <c r="M29" s="330"/>
      <c r="N29" s="296"/>
      <c r="O29" s="329"/>
      <c r="P29" s="329"/>
      <c r="Q29" s="329"/>
      <c r="R29" s="329"/>
    </row>
    <row r="30" spans="2:18" ht="13.5" customHeight="1">
      <c r="B30" s="312"/>
      <c r="C30" s="340"/>
      <c r="D30" s="341"/>
      <c r="E30" s="341"/>
      <c r="F30" s="341"/>
      <c r="G30" s="341"/>
      <c r="H30" s="342"/>
      <c r="I30" s="342"/>
      <c r="J30" s="343"/>
      <c r="K30" s="329"/>
      <c r="L30" s="329"/>
      <c r="M30" s="330"/>
      <c r="N30" s="296"/>
      <c r="O30" s="329"/>
      <c r="P30" s="329"/>
      <c r="Q30" s="329"/>
      <c r="R30" s="329"/>
    </row>
    <row r="31" spans="2:18" ht="13.5" customHeight="1">
      <c r="B31" s="312" t="s">
        <v>786</v>
      </c>
      <c r="C31" s="340">
        <f aca="true" t="shared" si="0" ref="C31:C37">+E31</f>
        <v>541</v>
      </c>
      <c r="D31" s="341">
        <f aca="true" t="shared" si="1" ref="D31:D37">+G31</f>
        <v>2220</v>
      </c>
      <c r="E31" s="341">
        <v>541</v>
      </c>
      <c r="F31" s="341">
        <v>410</v>
      </c>
      <c r="G31" s="341">
        <v>2220</v>
      </c>
      <c r="H31" s="342">
        <v>0</v>
      </c>
      <c r="I31" s="342">
        <v>0</v>
      </c>
      <c r="J31" s="343">
        <v>0</v>
      </c>
      <c r="K31" s="329"/>
      <c r="L31" s="329"/>
      <c r="M31" s="330"/>
      <c r="N31" s="296"/>
      <c r="O31" s="329"/>
      <c r="P31" s="329"/>
      <c r="Q31" s="329"/>
      <c r="R31" s="329"/>
    </row>
    <row r="32" spans="2:18" ht="13.5" customHeight="1">
      <c r="B32" s="312" t="s">
        <v>787</v>
      </c>
      <c r="C32" s="340">
        <f t="shared" si="0"/>
        <v>583</v>
      </c>
      <c r="D32" s="341">
        <f t="shared" si="1"/>
        <v>3350</v>
      </c>
      <c r="E32" s="341">
        <v>583</v>
      </c>
      <c r="F32" s="341">
        <v>574</v>
      </c>
      <c r="G32" s="341">
        <v>3350</v>
      </c>
      <c r="H32" s="342">
        <v>0</v>
      </c>
      <c r="I32" s="342">
        <v>0</v>
      </c>
      <c r="J32" s="343">
        <v>0</v>
      </c>
      <c r="K32" s="329"/>
      <c r="L32" s="329"/>
      <c r="M32" s="330"/>
      <c r="N32" s="296"/>
      <c r="O32" s="329"/>
      <c r="P32" s="329"/>
      <c r="Q32" s="329"/>
      <c r="R32" s="329"/>
    </row>
    <row r="33" spans="2:18" ht="13.5" customHeight="1">
      <c r="B33" s="312" t="s">
        <v>788</v>
      </c>
      <c r="C33" s="340">
        <f t="shared" si="0"/>
        <v>1360</v>
      </c>
      <c r="D33" s="341">
        <f t="shared" si="1"/>
        <v>7190</v>
      </c>
      <c r="E33" s="341">
        <v>1360</v>
      </c>
      <c r="F33" s="341">
        <v>529</v>
      </c>
      <c r="G33" s="341">
        <v>7190</v>
      </c>
      <c r="H33" s="342">
        <v>0</v>
      </c>
      <c r="I33" s="342">
        <v>0</v>
      </c>
      <c r="J33" s="343">
        <v>0</v>
      </c>
      <c r="K33" s="329"/>
      <c r="L33" s="329"/>
      <c r="M33" s="330"/>
      <c r="N33" s="296"/>
      <c r="O33" s="329"/>
      <c r="P33" s="329"/>
      <c r="Q33" s="329"/>
      <c r="R33" s="329"/>
    </row>
    <row r="34" spans="2:18" ht="13.5" customHeight="1">
      <c r="B34" s="312" t="s">
        <v>789</v>
      </c>
      <c r="C34" s="340">
        <f t="shared" si="0"/>
        <v>403</v>
      </c>
      <c r="D34" s="341">
        <f t="shared" si="1"/>
        <v>1120</v>
      </c>
      <c r="E34" s="341">
        <v>403</v>
      </c>
      <c r="F34" s="341">
        <v>279</v>
      </c>
      <c r="G34" s="341">
        <v>1120</v>
      </c>
      <c r="H34" s="342">
        <v>0</v>
      </c>
      <c r="I34" s="342">
        <v>0</v>
      </c>
      <c r="J34" s="343">
        <v>0</v>
      </c>
      <c r="K34" s="329"/>
      <c r="L34" s="329"/>
      <c r="M34" s="330"/>
      <c r="N34" s="296"/>
      <c r="O34" s="329"/>
      <c r="P34" s="329"/>
      <c r="Q34" s="329"/>
      <c r="R34" s="329"/>
    </row>
    <row r="35" spans="2:18" ht="13.5" customHeight="1">
      <c r="B35" s="312" t="s">
        <v>790</v>
      </c>
      <c r="C35" s="340">
        <f t="shared" si="0"/>
        <v>586</v>
      </c>
      <c r="D35" s="341">
        <f t="shared" si="1"/>
        <v>2140</v>
      </c>
      <c r="E35" s="341">
        <v>586</v>
      </c>
      <c r="F35" s="341">
        <v>365</v>
      </c>
      <c r="G35" s="341">
        <v>2140</v>
      </c>
      <c r="H35" s="342">
        <v>0</v>
      </c>
      <c r="I35" s="342">
        <v>0</v>
      </c>
      <c r="J35" s="343">
        <v>0</v>
      </c>
      <c r="K35" s="329"/>
      <c r="L35" s="329"/>
      <c r="M35" s="330"/>
      <c r="N35" s="296"/>
      <c r="O35" s="329"/>
      <c r="P35" s="329"/>
      <c r="Q35" s="329"/>
      <c r="R35" s="329"/>
    </row>
    <row r="36" spans="2:18" ht="13.5" customHeight="1">
      <c r="B36" s="312" t="s">
        <v>791</v>
      </c>
      <c r="C36" s="340">
        <f t="shared" si="0"/>
        <v>493</v>
      </c>
      <c r="D36" s="341">
        <f t="shared" si="1"/>
        <v>1920</v>
      </c>
      <c r="E36" s="341">
        <v>493</v>
      </c>
      <c r="F36" s="341">
        <v>389</v>
      </c>
      <c r="G36" s="341">
        <v>1920</v>
      </c>
      <c r="H36" s="342">
        <v>0</v>
      </c>
      <c r="I36" s="342">
        <v>0</v>
      </c>
      <c r="J36" s="343">
        <v>0</v>
      </c>
      <c r="K36" s="329"/>
      <c r="L36" s="329"/>
      <c r="M36" s="330"/>
      <c r="N36" s="296"/>
      <c r="O36" s="329"/>
      <c r="P36" s="329"/>
      <c r="Q36" s="329"/>
      <c r="R36" s="329"/>
    </row>
    <row r="37" spans="2:18" ht="13.5" customHeight="1">
      <c r="B37" s="312" t="s">
        <v>792</v>
      </c>
      <c r="C37" s="340">
        <f t="shared" si="0"/>
        <v>1240</v>
      </c>
      <c r="D37" s="341">
        <f t="shared" si="1"/>
        <v>4860</v>
      </c>
      <c r="E37" s="341">
        <v>1240</v>
      </c>
      <c r="F37" s="341">
        <v>392</v>
      </c>
      <c r="G37" s="341">
        <v>4860</v>
      </c>
      <c r="H37" s="345">
        <v>0</v>
      </c>
      <c r="I37" s="342">
        <v>90</v>
      </c>
      <c r="J37" s="344">
        <v>0</v>
      </c>
      <c r="K37" s="329"/>
      <c r="L37" s="329"/>
      <c r="M37" s="330"/>
      <c r="N37" s="296"/>
      <c r="O37" s="329"/>
      <c r="P37" s="329"/>
      <c r="Q37" s="329"/>
      <c r="R37" s="329"/>
    </row>
    <row r="38" spans="2:18" ht="13.5" customHeight="1">
      <c r="B38" s="312"/>
      <c r="C38" s="340"/>
      <c r="D38" s="341"/>
      <c r="E38" s="341"/>
      <c r="F38" s="341"/>
      <c r="G38" s="341"/>
      <c r="H38" s="342"/>
      <c r="I38" s="342"/>
      <c r="J38" s="343"/>
      <c r="K38" s="329"/>
      <c r="L38" s="329"/>
      <c r="M38" s="330"/>
      <c r="N38" s="296"/>
      <c r="O38" s="329"/>
      <c r="P38" s="329"/>
      <c r="Q38" s="329"/>
      <c r="R38" s="329"/>
    </row>
    <row r="39" spans="2:18" ht="13.5" customHeight="1">
      <c r="B39" s="312" t="s">
        <v>793</v>
      </c>
      <c r="C39" s="340">
        <f aca="true" t="shared" si="2" ref="C39:C45">+E39</f>
        <v>1370</v>
      </c>
      <c r="D39" s="341">
        <f aca="true" t="shared" si="3" ref="D39:D45">+G39</f>
        <v>4750</v>
      </c>
      <c r="E39" s="341">
        <v>1370</v>
      </c>
      <c r="F39" s="341">
        <v>347</v>
      </c>
      <c r="G39" s="341">
        <v>4750</v>
      </c>
      <c r="H39" s="345">
        <v>0</v>
      </c>
      <c r="I39" s="342">
        <v>90</v>
      </c>
      <c r="J39" s="344">
        <v>0</v>
      </c>
      <c r="K39" s="329"/>
      <c r="L39" s="329"/>
      <c r="M39" s="330"/>
      <c r="N39" s="296"/>
      <c r="O39" s="329"/>
      <c r="P39" s="329"/>
      <c r="Q39" s="329"/>
      <c r="R39" s="329"/>
    </row>
    <row r="40" spans="2:18" ht="13.5" customHeight="1">
      <c r="B40" s="312" t="s">
        <v>794</v>
      </c>
      <c r="C40" s="340">
        <f t="shared" si="2"/>
        <v>1780</v>
      </c>
      <c r="D40" s="341">
        <f t="shared" si="3"/>
        <v>480</v>
      </c>
      <c r="E40" s="341">
        <v>1780</v>
      </c>
      <c r="F40" s="341">
        <v>27</v>
      </c>
      <c r="G40" s="341">
        <v>480</v>
      </c>
      <c r="H40" s="342">
        <v>0</v>
      </c>
      <c r="I40" s="342">
        <v>0</v>
      </c>
      <c r="J40" s="343">
        <v>0</v>
      </c>
      <c r="K40" s="329"/>
      <c r="L40" s="329"/>
      <c r="M40" s="330"/>
      <c r="N40" s="296"/>
      <c r="O40" s="329"/>
      <c r="P40" s="329"/>
      <c r="Q40" s="329"/>
      <c r="R40" s="329"/>
    </row>
    <row r="41" spans="2:18" ht="13.5" customHeight="1">
      <c r="B41" s="312" t="s">
        <v>795</v>
      </c>
      <c r="C41" s="340">
        <f t="shared" si="2"/>
        <v>1310</v>
      </c>
      <c r="D41" s="341">
        <f t="shared" si="3"/>
        <v>4660</v>
      </c>
      <c r="E41" s="341">
        <v>1310</v>
      </c>
      <c r="F41" s="341">
        <v>356</v>
      </c>
      <c r="G41" s="341">
        <v>4660</v>
      </c>
      <c r="H41" s="342">
        <v>0</v>
      </c>
      <c r="I41" s="342">
        <v>0</v>
      </c>
      <c r="J41" s="343">
        <v>0</v>
      </c>
      <c r="K41" s="329"/>
      <c r="L41" s="329"/>
      <c r="M41" s="330"/>
      <c r="N41" s="296"/>
      <c r="O41" s="329"/>
      <c r="P41" s="329"/>
      <c r="Q41" s="329"/>
      <c r="R41" s="329"/>
    </row>
    <row r="42" spans="2:18" ht="13.5" customHeight="1">
      <c r="B42" s="312" t="s">
        <v>796</v>
      </c>
      <c r="C42" s="340">
        <f t="shared" si="2"/>
        <v>1630</v>
      </c>
      <c r="D42" s="341">
        <f t="shared" si="3"/>
        <v>5440</v>
      </c>
      <c r="E42" s="341">
        <v>1630</v>
      </c>
      <c r="F42" s="341">
        <v>334</v>
      </c>
      <c r="G42" s="341">
        <v>5440</v>
      </c>
      <c r="H42" s="342">
        <v>0</v>
      </c>
      <c r="I42" s="342">
        <v>0</v>
      </c>
      <c r="J42" s="343">
        <v>0</v>
      </c>
      <c r="K42" s="329"/>
      <c r="L42" s="329"/>
      <c r="M42" s="330"/>
      <c r="N42" s="296"/>
      <c r="O42" s="329"/>
      <c r="P42" s="329"/>
      <c r="Q42" s="329"/>
      <c r="R42" s="329"/>
    </row>
    <row r="43" spans="2:18" ht="13.5" customHeight="1">
      <c r="B43" s="312" t="s">
        <v>797</v>
      </c>
      <c r="C43" s="340">
        <f t="shared" si="2"/>
        <v>768</v>
      </c>
      <c r="D43" s="341">
        <f t="shared" si="3"/>
        <v>2570</v>
      </c>
      <c r="E43" s="341">
        <v>768</v>
      </c>
      <c r="F43" s="341">
        <v>334</v>
      </c>
      <c r="G43" s="341">
        <v>2570</v>
      </c>
      <c r="H43" s="345">
        <v>0</v>
      </c>
      <c r="I43" s="342">
        <v>75</v>
      </c>
      <c r="J43" s="344">
        <v>0</v>
      </c>
      <c r="K43" s="329"/>
      <c r="L43" s="329"/>
      <c r="M43" s="330"/>
      <c r="N43" s="296"/>
      <c r="O43" s="329"/>
      <c r="P43" s="329"/>
      <c r="Q43" s="329"/>
      <c r="R43" s="329"/>
    </row>
    <row r="44" spans="2:18" ht="13.5" customHeight="1">
      <c r="B44" s="312" t="s">
        <v>798</v>
      </c>
      <c r="C44" s="340">
        <f t="shared" si="2"/>
        <v>1610</v>
      </c>
      <c r="D44" s="341">
        <f t="shared" si="3"/>
        <v>5760</v>
      </c>
      <c r="E44" s="341">
        <v>1610</v>
      </c>
      <c r="F44" s="341">
        <v>358</v>
      </c>
      <c r="G44" s="341">
        <v>5760</v>
      </c>
      <c r="H44" s="345">
        <v>0</v>
      </c>
      <c r="I44" s="342">
        <v>95</v>
      </c>
      <c r="J44" s="344">
        <v>0</v>
      </c>
      <c r="K44" s="329"/>
      <c r="L44" s="329"/>
      <c r="M44" s="330"/>
      <c r="N44" s="296"/>
      <c r="O44" s="329"/>
      <c r="P44" s="329"/>
      <c r="Q44" s="329"/>
      <c r="R44" s="329"/>
    </row>
    <row r="45" spans="2:18" ht="13.5" customHeight="1">
      <c r="B45" s="312" t="s">
        <v>799</v>
      </c>
      <c r="C45" s="340">
        <f t="shared" si="2"/>
        <v>1210</v>
      </c>
      <c r="D45" s="341">
        <f t="shared" si="3"/>
        <v>4370</v>
      </c>
      <c r="E45" s="341">
        <v>1210</v>
      </c>
      <c r="F45" s="341">
        <v>361</v>
      </c>
      <c r="G45" s="341">
        <v>4370</v>
      </c>
      <c r="H45" s="342">
        <v>1</v>
      </c>
      <c r="I45" s="342">
        <v>85</v>
      </c>
      <c r="J45" s="343">
        <v>1</v>
      </c>
      <c r="K45" s="329"/>
      <c r="L45" s="329"/>
      <c r="M45" s="330"/>
      <c r="N45" s="296"/>
      <c r="O45" s="329"/>
      <c r="P45" s="329"/>
      <c r="Q45" s="329"/>
      <c r="R45" s="329"/>
    </row>
    <row r="46" spans="2:18" ht="13.5" customHeight="1">
      <c r="B46" s="312"/>
      <c r="C46" s="340"/>
      <c r="D46" s="346"/>
      <c r="E46" s="341"/>
      <c r="F46" s="341"/>
      <c r="G46" s="341"/>
      <c r="H46" s="342"/>
      <c r="I46" s="342"/>
      <c r="J46" s="343"/>
      <c r="K46" s="329"/>
      <c r="L46" s="329"/>
      <c r="M46" s="330"/>
      <c r="N46" s="296"/>
      <c r="O46" s="329"/>
      <c r="P46" s="329"/>
      <c r="Q46" s="329"/>
      <c r="R46" s="329"/>
    </row>
    <row r="47" spans="2:18" ht="13.5" customHeight="1">
      <c r="B47" s="312" t="s">
        <v>800</v>
      </c>
      <c r="C47" s="340">
        <f>+E47</f>
        <v>2810</v>
      </c>
      <c r="D47" s="341">
        <f>+G47</f>
        <v>12900</v>
      </c>
      <c r="E47" s="341">
        <v>2810</v>
      </c>
      <c r="F47" s="341">
        <v>460</v>
      </c>
      <c r="G47" s="341">
        <v>12900</v>
      </c>
      <c r="H47" s="342">
        <v>0</v>
      </c>
      <c r="I47" s="342">
        <v>0</v>
      </c>
      <c r="J47" s="343">
        <v>0</v>
      </c>
      <c r="K47" s="329"/>
      <c r="L47" s="329"/>
      <c r="M47" s="330"/>
      <c r="N47" s="296"/>
      <c r="O47" s="329"/>
      <c r="P47" s="329"/>
      <c r="Q47" s="329"/>
      <c r="R47" s="329"/>
    </row>
    <row r="48" spans="2:18" ht="13.5" customHeight="1">
      <c r="B48" s="312" t="s">
        <v>801</v>
      </c>
      <c r="C48" s="340">
        <f>+E48</f>
        <v>4140</v>
      </c>
      <c r="D48" s="341">
        <f>+G48</f>
        <v>20800</v>
      </c>
      <c r="E48" s="341">
        <v>4140</v>
      </c>
      <c r="F48" s="341">
        <v>503</v>
      </c>
      <c r="G48" s="341">
        <v>20800</v>
      </c>
      <c r="H48" s="342">
        <v>0</v>
      </c>
      <c r="I48" s="342">
        <v>0</v>
      </c>
      <c r="J48" s="343">
        <v>0</v>
      </c>
      <c r="K48" s="329"/>
      <c r="L48" s="329"/>
      <c r="M48" s="330"/>
      <c r="N48" s="296"/>
      <c r="O48" s="329"/>
      <c r="P48" s="329"/>
      <c r="Q48" s="329"/>
      <c r="R48" s="329"/>
    </row>
    <row r="49" spans="2:18" ht="13.5" customHeight="1">
      <c r="B49" s="312" t="s">
        <v>802</v>
      </c>
      <c r="C49" s="340">
        <f>+E49</f>
        <v>863</v>
      </c>
      <c r="D49" s="341">
        <f>+G49</f>
        <v>2600</v>
      </c>
      <c r="E49" s="341">
        <v>863</v>
      </c>
      <c r="F49" s="341">
        <v>301</v>
      </c>
      <c r="G49" s="341">
        <v>2600</v>
      </c>
      <c r="H49" s="342">
        <v>0</v>
      </c>
      <c r="I49" s="342">
        <v>0</v>
      </c>
      <c r="J49" s="343">
        <v>0</v>
      </c>
      <c r="K49" s="329"/>
      <c r="L49" s="329"/>
      <c r="M49" s="330"/>
      <c r="N49" s="296"/>
      <c r="O49" s="329"/>
      <c r="P49" s="329"/>
      <c r="Q49" s="329"/>
      <c r="R49" s="329"/>
    </row>
    <row r="50" spans="2:18" ht="13.5" customHeight="1">
      <c r="B50" s="312" t="s">
        <v>803</v>
      </c>
      <c r="C50" s="340">
        <f>+E50</f>
        <v>1260</v>
      </c>
      <c r="D50" s="341">
        <f>+G50</f>
        <v>5270</v>
      </c>
      <c r="E50" s="341">
        <v>1260</v>
      </c>
      <c r="F50" s="341">
        <v>418</v>
      </c>
      <c r="G50" s="341">
        <v>5270</v>
      </c>
      <c r="H50" s="342">
        <v>0</v>
      </c>
      <c r="I50" s="342">
        <v>0</v>
      </c>
      <c r="J50" s="343">
        <v>0</v>
      </c>
      <c r="K50" s="329"/>
      <c r="L50" s="329"/>
      <c r="M50" s="330"/>
      <c r="N50" s="296"/>
      <c r="O50" s="329"/>
      <c r="P50" s="329"/>
      <c r="Q50" s="329"/>
      <c r="R50" s="329"/>
    </row>
    <row r="51" spans="2:18" ht="13.5" customHeight="1">
      <c r="B51" s="312" t="s">
        <v>804</v>
      </c>
      <c r="C51" s="340">
        <f>+E51</f>
        <v>1860</v>
      </c>
      <c r="D51" s="341">
        <f>+G51</f>
        <v>7700</v>
      </c>
      <c r="E51" s="341">
        <v>1860</v>
      </c>
      <c r="F51" s="341">
        <v>414</v>
      </c>
      <c r="G51" s="341">
        <v>7700</v>
      </c>
      <c r="H51" s="342">
        <v>0</v>
      </c>
      <c r="I51" s="342">
        <v>0</v>
      </c>
      <c r="J51" s="343">
        <v>0</v>
      </c>
      <c r="K51" s="329"/>
      <c r="L51" s="329"/>
      <c r="M51" s="330"/>
      <c r="N51" s="296"/>
      <c r="O51" s="329"/>
      <c r="P51" s="329"/>
      <c r="Q51" s="329"/>
      <c r="R51" s="329"/>
    </row>
    <row r="52" spans="2:18" ht="13.5" customHeight="1">
      <c r="B52" s="312"/>
      <c r="C52" s="340"/>
      <c r="D52" s="341"/>
      <c r="E52" s="341"/>
      <c r="F52" s="341"/>
      <c r="G52" s="341"/>
      <c r="H52" s="342"/>
      <c r="I52" s="342"/>
      <c r="J52" s="343"/>
      <c r="K52" s="329"/>
      <c r="L52" s="329"/>
      <c r="M52" s="330"/>
      <c r="N52" s="296"/>
      <c r="O52" s="329"/>
      <c r="P52" s="329"/>
      <c r="Q52" s="329"/>
      <c r="R52" s="329"/>
    </row>
    <row r="53" spans="2:18" ht="13.5" customHeight="1">
      <c r="B53" s="312" t="s">
        <v>827</v>
      </c>
      <c r="C53" s="340">
        <f aca="true" t="shared" si="4" ref="C53:C64">+E53</f>
        <v>1490</v>
      </c>
      <c r="D53" s="341">
        <f aca="true" t="shared" si="5" ref="D53:D64">+G53</f>
        <v>5870</v>
      </c>
      <c r="E53" s="341">
        <v>1490</v>
      </c>
      <c r="F53" s="341">
        <v>394</v>
      </c>
      <c r="G53" s="341">
        <v>5870</v>
      </c>
      <c r="H53" s="342">
        <v>0</v>
      </c>
      <c r="I53" s="342">
        <v>0</v>
      </c>
      <c r="J53" s="343">
        <v>0</v>
      </c>
      <c r="K53" s="329"/>
      <c r="L53" s="329"/>
      <c r="M53" s="330"/>
      <c r="N53" s="296"/>
      <c r="O53" s="329"/>
      <c r="P53" s="329"/>
      <c r="Q53" s="329"/>
      <c r="R53" s="329"/>
    </row>
    <row r="54" spans="2:18" ht="13.5" customHeight="1">
      <c r="B54" s="312" t="s">
        <v>805</v>
      </c>
      <c r="C54" s="340">
        <f t="shared" si="4"/>
        <v>3750</v>
      </c>
      <c r="D54" s="341">
        <f t="shared" si="5"/>
        <v>19100</v>
      </c>
      <c r="E54" s="341">
        <v>3750</v>
      </c>
      <c r="F54" s="341">
        <v>508</v>
      </c>
      <c r="G54" s="341">
        <v>19100</v>
      </c>
      <c r="H54" s="342">
        <v>0</v>
      </c>
      <c r="I54" s="342">
        <v>0</v>
      </c>
      <c r="J54" s="343">
        <v>0</v>
      </c>
      <c r="K54" s="329"/>
      <c r="L54" s="329"/>
      <c r="M54" s="330"/>
      <c r="N54" s="296"/>
      <c r="O54" s="329"/>
      <c r="P54" s="329"/>
      <c r="Q54" s="329"/>
      <c r="R54" s="329"/>
    </row>
    <row r="55" spans="2:18" ht="13.5" customHeight="1">
      <c r="B55" s="312" t="s">
        <v>806</v>
      </c>
      <c r="C55" s="340">
        <f t="shared" si="4"/>
        <v>3400</v>
      </c>
      <c r="D55" s="341">
        <f t="shared" si="5"/>
        <v>18400</v>
      </c>
      <c r="E55" s="341">
        <v>3400</v>
      </c>
      <c r="F55" s="341">
        <v>541</v>
      </c>
      <c r="G55" s="341">
        <v>18400</v>
      </c>
      <c r="H55" s="342">
        <v>0</v>
      </c>
      <c r="I55" s="342">
        <v>0</v>
      </c>
      <c r="J55" s="343">
        <v>0</v>
      </c>
      <c r="K55" s="329"/>
      <c r="L55" s="329"/>
      <c r="M55" s="330"/>
      <c r="N55" s="296"/>
      <c r="O55" s="329"/>
      <c r="P55" s="329"/>
      <c r="Q55" s="329"/>
      <c r="R55" s="329"/>
    </row>
    <row r="56" spans="2:18" ht="13.5" customHeight="1">
      <c r="B56" s="312" t="s">
        <v>807</v>
      </c>
      <c r="C56" s="340">
        <f t="shared" si="4"/>
        <v>2520</v>
      </c>
      <c r="D56" s="341">
        <f t="shared" si="5"/>
        <v>11600</v>
      </c>
      <c r="E56" s="341">
        <v>2520</v>
      </c>
      <c r="F56" s="341">
        <v>462</v>
      </c>
      <c r="G56" s="341">
        <v>11600</v>
      </c>
      <c r="H56" s="342">
        <v>0</v>
      </c>
      <c r="I56" s="342">
        <v>0</v>
      </c>
      <c r="J56" s="343">
        <v>0</v>
      </c>
      <c r="K56" s="329"/>
      <c r="L56" s="329"/>
      <c r="M56" s="330"/>
      <c r="N56" s="296"/>
      <c r="O56" s="329"/>
      <c r="P56" s="329"/>
      <c r="Q56" s="329"/>
      <c r="R56" s="329"/>
    </row>
    <row r="57" spans="2:18" ht="13.5" customHeight="1">
      <c r="B57" s="312" t="s">
        <v>808</v>
      </c>
      <c r="C57" s="340">
        <f t="shared" si="4"/>
        <v>1660</v>
      </c>
      <c r="D57" s="341">
        <f t="shared" si="5"/>
        <v>9000</v>
      </c>
      <c r="E57" s="341">
        <v>1660</v>
      </c>
      <c r="F57" s="341">
        <v>542</v>
      </c>
      <c r="G57" s="341">
        <v>9000</v>
      </c>
      <c r="H57" s="342">
        <v>0</v>
      </c>
      <c r="I57" s="342">
        <v>0</v>
      </c>
      <c r="J57" s="343">
        <v>0</v>
      </c>
      <c r="K57" s="329"/>
      <c r="L57" s="329"/>
      <c r="M57" s="330"/>
      <c r="N57" s="296"/>
      <c r="O57" s="329"/>
      <c r="P57" s="329"/>
      <c r="Q57" s="329"/>
      <c r="R57" s="329"/>
    </row>
    <row r="58" spans="2:18" ht="13.5" customHeight="1">
      <c r="B58" s="312" t="s">
        <v>809</v>
      </c>
      <c r="C58" s="340">
        <f t="shared" si="4"/>
        <v>2100</v>
      </c>
      <c r="D58" s="341">
        <f t="shared" si="5"/>
        <v>11300</v>
      </c>
      <c r="E58" s="341">
        <v>2100</v>
      </c>
      <c r="F58" s="341">
        <v>538</v>
      </c>
      <c r="G58" s="341">
        <v>11300</v>
      </c>
      <c r="H58" s="342">
        <v>0</v>
      </c>
      <c r="I58" s="342">
        <v>0</v>
      </c>
      <c r="J58" s="343">
        <v>0</v>
      </c>
      <c r="K58" s="329"/>
      <c r="L58" s="329"/>
      <c r="M58" s="330"/>
      <c r="N58" s="296"/>
      <c r="O58" s="329"/>
      <c r="P58" s="329"/>
      <c r="Q58" s="329"/>
      <c r="R58" s="329"/>
    </row>
    <row r="59" spans="2:18" ht="13.5" customHeight="1">
      <c r="B59" s="312" t="s">
        <v>810</v>
      </c>
      <c r="C59" s="340">
        <f t="shared" si="4"/>
        <v>797</v>
      </c>
      <c r="D59" s="341">
        <f t="shared" si="5"/>
        <v>3120</v>
      </c>
      <c r="E59" s="341">
        <v>797</v>
      </c>
      <c r="F59" s="341">
        <v>391</v>
      </c>
      <c r="G59" s="341">
        <v>3120</v>
      </c>
      <c r="H59" s="342">
        <v>0</v>
      </c>
      <c r="I59" s="342">
        <v>0</v>
      </c>
      <c r="J59" s="343">
        <v>0</v>
      </c>
      <c r="K59" s="329"/>
      <c r="L59" s="329"/>
      <c r="M59" s="330"/>
      <c r="N59" s="296"/>
      <c r="O59" s="329"/>
      <c r="P59" s="329"/>
      <c r="Q59" s="329"/>
      <c r="R59" s="329"/>
    </row>
    <row r="60" spans="2:18" ht="13.5" customHeight="1">
      <c r="B60" s="312" t="s">
        <v>811</v>
      </c>
      <c r="C60" s="340">
        <f t="shared" si="4"/>
        <v>595</v>
      </c>
      <c r="D60" s="341">
        <f t="shared" si="5"/>
        <v>2120</v>
      </c>
      <c r="E60" s="341">
        <v>595</v>
      </c>
      <c r="F60" s="341">
        <v>357</v>
      </c>
      <c r="G60" s="341">
        <v>2120</v>
      </c>
      <c r="H60" s="342">
        <v>0</v>
      </c>
      <c r="I60" s="342">
        <v>0</v>
      </c>
      <c r="J60" s="343">
        <v>0</v>
      </c>
      <c r="K60" s="329"/>
      <c r="L60" s="329"/>
      <c r="M60" s="330"/>
      <c r="N60" s="296"/>
      <c r="O60" s="329"/>
      <c r="P60" s="329"/>
      <c r="Q60" s="329"/>
      <c r="R60" s="329"/>
    </row>
    <row r="61" spans="2:18" ht="13.5" customHeight="1">
      <c r="B61" s="312" t="s">
        <v>812</v>
      </c>
      <c r="C61" s="340">
        <f t="shared" si="4"/>
        <v>6290</v>
      </c>
      <c r="D61" s="341">
        <f t="shared" si="5"/>
        <v>36500</v>
      </c>
      <c r="E61" s="341">
        <v>6290</v>
      </c>
      <c r="F61" s="341">
        <v>580</v>
      </c>
      <c r="G61" s="341">
        <v>36500</v>
      </c>
      <c r="H61" s="342">
        <v>0</v>
      </c>
      <c r="I61" s="342">
        <v>0</v>
      </c>
      <c r="J61" s="343">
        <v>0</v>
      </c>
      <c r="K61" s="329"/>
      <c r="L61" s="329"/>
      <c r="M61" s="330"/>
      <c r="N61" s="296"/>
      <c r="O61" s="329"/>
      <c r="P61" s="329"/>
      <c r="Q61" s="329"/>
      <c r="R61" s="329"/>
    </row>
    <row r="62" spans="2:18" ht="13.5" customHeight="1">
      <c r="B62" s="312" t="s">
        <v>813</v>
      </c>
      <c r="C62" s="340">
        <f t="shared" si="4"/>
        <v>2640</v>
      </c>
      <c r="D62" s="341">
        <f t="shared" si="5"/>
        <v>14600</v>
      </c>
      <c r="E62" s="341">
        <v>2640</v>
      </c>
      <c r="F62" s="341">
        <v>553</v>
      </c>
      <c r="G62" s="341">
        <v>14600</v>
      </c>
      <c r="H62" s="342">
        <v>0</v>
      </c>
      <c r="I62" s="342">
        <v>0</v>
      </c>
      <c r="J62" s="343">
        <v>0</v>
      </c>
      <c r="K62" s="329"/>
      <c r="L62" s="329"/>
      <c r="M62" s="330"/>
      <c r="N62" s="296"/>
      <c r="O62" s="329"/>
      <c r="P62" s="329"/>
      <c r="Q62" s="329"/>
      <c r="R62" s="329"/>
    </row>
    <row r="63" spans="2:18" ht="13.5" customHeight="1">
      <c r="B63" s="312" t="s">
        <v>814</v>
      </c>
      <c r="C63" s="340">
        <f t="shared" si="4"/>
        <v>877</v>
      </c>
      <c r="D63" s="341">
        <f t="shared" si="5"/>
        <v>3880</v>
      </c>
      <c r="E63" s="341">
        <v>877</v>
      </c>
      <c r="F63" s="341">
        <v>442</v>
      </c>
      <c r="G63" s="341">
        <v>3880</v>
      </c>
      <c r="H63" s="342">
        <v>0</v>
      </c>
      <c r="I63" s="342">
        <v>0</v>
      </c>
      <c r="J63" s="343">
        <v>0</v>
      </c>
      <c r="K63" s="329"/>
      <c r="L63" s="329"/>
      <c r="M63" s="330"/>
      <c r="N63" s="296"/>
      <c r="O63" s="329"/>
      <c r="P63" s="329"/>
      <c r="Q63" s="329"/>
      <c r="R63" s="329"/>
    </row>
    <row r="64" spans="2:18" ht="13.5" customHeight="1">
      <c r="B64" s="305" t="s">
        <v>815</v>
      </c>
      <c r="C64" s="347">
        <f t="shared" si="4"/>
        <v>1310</v>
      </c>
      <c r="D64" s="348">
        <f t="shared" si="5"/>
        <v>6630</v>
      </c>
      <c r="E64" s="348">
        <v>1310</v>
      </c>
      <c r="F64" s="348">
        <v>506</v>
      </c>
      <c r="G64" s="348">
        <v>6630</v>
      </c>
      <c r="H64" s="349">
        <v>0</v>
      </c>
      <c r="I64" s="349">
        <v>0</v>
      </c>
      <c r="J64" s="350">
        <v>0</v>
      </c>
      <c r="K64" s="329"/>
      <c r="L64" s="329"/>
      <c r="M64" s="330"/>
      <c r="N64" s="296"/>
      <c r="O64" s="329"/>
      <c r="P64" s="329"/>
      <c r="Q64" s="329"/>
      <c r="R64" s="329"/>
    </row>
    <row r="65" spans="2:13" ht="13.5" customHeight="1">
      <c r="B65" s="292" t="s">
        <v>266</v>
      </c>
      <c r="C65" s="296"/>
      <c r="D65" s="296"/>
      <c r="E65" s="296"/>
      <c r="F65" s="296"/>
      <c r="G65" s="296"/>
      <c r="H65" s="297"/>
      <c r="I65" s="297"/>
      <c r="J65" s="297"/>
      <c r="K65" s="296"/>
      <c r="L65" s="296"/>
      <c r="M65" s="296"/>
    </row>
    <row r="66" spans="2:13" ht="13.5" customHeight="1">
      <c r="B66" s="296" t="s">
        <v>267</v>
      </c>
      <c r="C66" s="296"/>
      <c r="D66" s="296"/>
      <c r="E66" s="296"/>
      <c r="F66" s="296"/>
      <c r="G66" s="296"/>
      <c r="H66" s="297"/>
      <c r="I66" s="297"/>
      <c r="J66" s="297"/>
      <c r="K66" s="296"/>
      <c r="L66" s="296"/>
      <c r="M66" s="296"/>
    </row>
    <row r="67" spans="3:13" ht="13.5" customHeight="1">
      <c r="C67" s="296"/>
      <c r="D67" s="296"/>
      <c r="E67" s="296"/>
      <c r="F67" s="296"/>
      <c r="G67" s="296"/>
      <c r="H67" s="297"/>
      <c r="I67" s="297"/>
      <c r="J67" s="297"/>
      <c r="K67" s="296"/>
      <c r="L67" s="296"/>
      <c r="M67" s="296"/>
    </row>
    <row r="68" spans="3:13" ht="15" customHeight="1">
      <c r="C68" s="296"/>
      <c r="D68" s="296"/>
      <c r="E68" s="296"/>
      <c r="F68" s="296"/>
      <c r="G68" s="296"/>
      <c r="H68" s="297"/>
      <c r="I68" s="297"/>
      <c r="J68" s="297"/>
      <c r="K68" s="296"/>
      <c r="L68" s="296"/>
      <c r="M68" s="296"/>
    </row>
    <row r="69" spans="2:13" ht="15" customHeight="1">
      <c r="B69" s="296"/>
      <c r="C69" s="296"/>
      <c r="D69" s="296"/>
      <c r="E69" s="296"/>
      <c r="F69" s="296"/>
      <c r="G69" s="296"/>
      <c r="H69" s="297"/>
      <c r="I69" s="297"/>
      <c r="J69" s="297"/>
      <c r="M69" s="296"/>
    </row>
    <row r="70" spans="2:13" ht="15" customHeight="1">
      <c r="B70" s="296"/>
      <c r="C70" s="296"/>
      <c r="D70" s="296"/>
      <c r="E70" s="296"/>
      <c r="F70" s="296"/>
      <c r="G70" s="296"/>
      <c r="H70" s="297"/>
      <c r="I70" s="297"/>
      <c r="J70" s="297"/>
      <c r="M70" s="296"/>
    </row>
    <row r="71" spans="2:13" ht="15" customHeight="1">
      <c r="B71" s="296"/>
      <c r="C71" s="296"/>
      <c r="D71" s="296"/>
      <c r="E71" s="296"/>
      <c r="F71" s="296"/>
      <c r="G71" s="296"/>
      <c r="H71" s="297"/>
      <c r="I71" s="297"/>
      <c r="J71" s="297"/>
      <c r="M71" s="296"/>
    </row>
    <row r="72" spans="2:13" ht="15" customHeight="1">
      <c r="B72" s="296"/>
      <c r="C72" s="296"/>
      <c r="D72" s="296"/>
      <c r="E72" s="296"/>
      <c r="F72" s="296"/>
      <c r="G72" s="296"/>
      <c r="H72" s="297"/>
      <c r="I72" s="297"/>
      <c r="J72" s="297"/>
      <c r="M72" s="296"/>
    </row>
    <row r="73" spans="2:13" ht="15" customHeight="1">
      <c r="B73" s="296"/>
      <c r="C73" s="296"/>
      <c r="D73" s="296"/>
      <c r="E73" s="296"/>
      <c r="F73" s="296"/>
      <c r="G73" s="296"/>
      <c r="H73" s="297"/>
      <c r="I73" s="297"/>
      <c r="J73" s="297"/>
      <c r="M73" s="296"/>
    </row>
    <row r="74" spans="2:13" ht="15" customHeight="1">
      <c r="B74" s="296"/>
      <c r="C74" s="296"/>
      <c r="D74" s="296"/>
      <c r="E74" s="296"/>
      <c r="F74" s="296"/>
      <c r="G74" s="296"/>
      <c r="H74" s="297"/>
      <c r="I74" s="297"/>
      <c r="J74" s="297"/>
      <c r="M74" s="296"/>
    </row>
    <row r="75" spans="2:13" ht="15" customHeight="1">
      <c r="B75" s="296"/>
      <c r="C75" s="296"/>
      <c r="D75" s="296"/>
      <c r="E75" s="296"/>
      <c r="F75" s="296"/>
      <c r="G75" s="296"/>
      <c r="H75" s="297"/>
      <c r="I75" s="297"/>
      <c r="J75" s="297"/>
      <c r="M75" s="296"/>
    </row>
    <row r="76" spans="2:13" ht="15" customHeight="1">
      <c r="B76" s="296"/>
      <c r="C76" s="296"/>
      <c r="D76" s="296"/>
      <c r="E76" s="296"/>
      <c r="F76" s="296"/>
      <c r="G76" s="296"/>
      <c r="H76" s="297"/>
      <c r="I76" s="297"/>
      <c r="J76" s="297"/>
      <c r="M76" s="296"/>
    </row>
    <row r="77" spans="2:13" ht="15" customHeight="1">
      <c r="B77" s="296"/>
      <c r="C77" s="296"/>
      <c r="D77" s="296"/>
      <c r="E77" s="296"/>
      <c r="F77" s="296"/>
      <c r="G77" s="296"/>
      <c r="H77" s="297"/>
      <c r="I77" s="297"/>
      <c r="J77" s="297"/>
      <c r="M77" s="296"/>
    </row>
    <row r="78" spans="2:13" ht="15" customHeight="1">
      <c r="B78" s="296"/>
      <c r="C78" s="296"/>
      <c r="D78" s="296"/>
      <c r="E78" s="296"/>
      <c r="F78" s="296"/>
      <c r="G78" s="296"/>
      <c r="H78" s="297"/>
      <c r="I78" s="297"/>
      <c r="J78" s="297"/>
      <c r="M78" s="296"/>
    </row>
    <row r="79" spans="2:13" ht="15" customHeight="1">
      <c r="B79" s="296"/>
      <c r="C79" s="296"/>
      <c r="D79" s="296"/>
      <c r="E79" s="296"/>
      <c r="F79" s="296"/>
      <c r="G79" s="296"/>
      <c r="H79" s="297"/>
      <c r="I79" s="297"/>
      <c r="J79" s="297"/>
      <c r="M79" s="296"/>
    </row>
    <row r="80" spans="2:13" ht="15" customHeight="1">
      <c r="B80" s="296"/>
      <c r="C80" s="296"/>
      <c r="D80" s="296"/>
      <c r="E80" s="296"/>
      <c r="F80" s="296"/>
      <c r="G80" s="296"/>
      <c r="H80" s="297"/>
      <c r="I80" s="297"/>
      <c r="J80" s="297"/>
      <c r="M80" s="296"/>
    </row>
    <row r="81" spans="2:10" ht="15" customHeight="1">
      <c r="B81" s="296"/>
      <c r="C81" s="296"/>
      <c r="D81" s="296"/>
      <c r="E81" s="296"/>
      <c r="F81" s="296"/>
      <c r="G81" s="296"/>
      <c r="H81" s="297"/>
      <c r="I81" s="297"/>
      <c r="J81" s="297"/>
    </row>
    <row r="82" spans="2:10" ht="15" customHeight="1">
      <c r="B82" s="296"/>
      <c r="C82" s="296"/>
      <c r="D82" s="296"/>
      <c r="E82" s="296"/>
      <c r="F82" s="296"/>
      <c r="G82" s="296"/>
      <c r="H82" s="297"/>
      <c r="I82" s="297"/>
      <c r="J82" s="297"/>
    </row>
    <row r="83" spans="2:10" ht="15" customHeight="1">
      <c r="B83" s="296"/>
      <c r="C83" s="296"/>
      <c r="D83" s="296"/>
      <c r="E83" s="296"/>
      <c r="F83" s="296"/>
      <c r="G83" s="296"/>
      <c r="H83" s="297"/>
      <c r="I83" s="297"/>
      <c r="J83" s="297"/>
    </row>
    <row r="84" spans="2:10" ht="15" customHeight="1">
      <c r="B84" s="296"/>
      <c r="C84" s="296"/>
      <c r="D84" s="296"/>
      <c r="E84" s="296"/>
      <c r="F84" s="296"/>
      <c r="G84" s="296"/>
      <c r="H84" s="297"/>
      <c r="I84" s="297"/>
      <c r="J84" s="297"/>
    </row>
    <row r="85" spans="2:10" ht="15" customHeight="1">
      <c r="B85" s="296"/>
      <c r="C85" s="296"/>
      <c r="D85" s="296"/>
      <c r="E85" s="296"/>
      <c r="F85" s="296"/>
      <c r="G85" s="296"/>
      <c r="H85" s="297"/>
      <c r="I85" s="297"/>
      <c r="J85" s="297"/>
    </row>
    <row r="86" spans="2:10" ht="15" customHeight="1">
      <c r="B86" s="296"/>
      <c r="C86" s="296"/>
      <c r="D86" s="296"/>
      <c r="E86" s="296"/>
      <c r="F86" s="296"/>
      <c r="G86" s="296"/>
      <c r="H86" s="297"/>
      <c r="I86" s="297"/>
      <c r="J86" s="297"/>
    </row>
    <row r="87" spans="2:10" ht="15" customHeight="1">
      <c r="B87" s="296"/>
      <c r="C87" s="296"/>
      <c r="D87" s="296"/>
      <c r="E87" s="296"/>
      <c r="F87" s="296"/>
      <c r="G87" s="296"/>
      <c r="H87" s="297"/>
      <c r="I87" s="297"/>
      <c r="J87" s="297"/>
    </row>
    <row r="88" spans="2:10" ht="15" customHeight="1">
      <c r="B88" s="296"/>
      <c r="C88" s="296"/>
      <c r="D88" s="296"/>
      <c r="E88" s="296"/>
      <c r="F88" s="296"/>
      <c r="G88" s="296"/>
      <c r="H88" s="297"/>
      <c r="I88" s="297"/>
      <c r="J88" s="297"/>
    </row>
    <row r="89" spans="2:10" ht="15" customHeight="1">
      <c r="B89" s="296"/>
      <c r="C89" s="296"/>
      <c r="D89" s="296"/>
      <c r="E89" s="296"/>
      <c r="F89" s="296"/>
      <c r="G89" s="296"/>
      <c r="H89" s="297"/>
      <c r="I89" s="297"/>
      <c r="J89" s="297"/>
    </row>
    <row r="90" spans="2:10" ht="15" customHeight="1">
      <c r="B90" s="296"/>
      <c r="C90" s="296"/>
      <c r="D90" s="296"/>
      <c r="E90" s="296"/>
      <c r="F90" s="296"/>
      <c r="G90" s="296"/>
      <c r="H90" s="297"/>
      <c r="I90" s="297"/>
      <c r="J90" s="297"/>
    </row>
    <row r="91" spans="2:10" ht="15" customHeight="1">
      <c r="B91" s="296"/>
      <c r="C91" s="296"/>
      <c r="D91" s="296"/>
      <c r="E91" s="296"/>
      <c r="F91" s="296"/>
      <c r="G91" s="296"/>
      <c r="H91" s="297"/>
      <c r="I91" s="297"/>
      <c r="J91" s="297"/>
    </row>
    <row r="92" spans="2:10" ht="15" customHeight="1">
      <c r="B92" s="296"/>
      <c r="C92" s="296"/>
      <c r="D92" s="296"/>
      <c r="E92" s="296"/>
      <c r="F92" s="296"/>
      <c r="G92" s="296"/>
      <c r="H92" s="297"/>
      <c r="I92" s="297"/>
      <c r="J92" s="297"/>
    </row>
    <row r="93" spans="2:10" ht="15" customHeight="1">
      <c r="B93" s="296"/>
      <c r="C93" s="296"/>
      <c r="D93" s="296"/>
      <c r="E93" s="296"/>
      <c r="F93" s="296"/>
      <c r="G93" s="296"/>
      <c r="H93" s="297"/>
      <c r="I93" s="297"/>
      <c r="J93" s="297"/>
    </row>
    <row r="94" spans="2:10" ht="15" customHeight="1">
      <c r="B94" s="296"/>
      <c r="C94" s="296"/>
      <c r="D94" s="296"/>
      <c r="E94" s="296"/>
      <c r="F94" s="296"/>
      <c r="G94" s="296"/>
      <c r="H94" s="297"/>
      <c r="I94" s="297"/>
      <c r="J94" s="297"/>
    </row>
    <row r="95" spans="2:10" ht="15" customHeight="1">
      <c r="B95" s="296"/>
      <c r="C95" s="296"/>
      <c r="D95" s="296"/>
      <c r="E95" s="296"/>
      <c r="F95" s="296"/>
      <c r="G95" s="296"/>
      <c r="H95" s="297"/>
      <c r="I95" s="297"/>
      <c r="J95" s="297"/>
    </row>
    <row r="96" spans="2:10" ht="15" customHeight="1">
      <c r="B96" s="296"/>
      <c r="C96" s="296"/>
      <c r="D96" s="296"/>
      <c r="E96" s="296"/>
      <c r="F96" s="296"/>
      <c r="G96" s="296"/>
      <c r="H96" s="297"/>
      <c r="I96" s="297"/>
      <c r="J96" s="297"/>
    </row>
    <row r="97" spans="2:10" ht="15" customHeight="1">
      <c r="B97" s="296"/>
      <c r="C97" s="296"/>
      <c r="D97" s="296"/>
      <c r="E97" s="296"/>
      <c r="F97" s="296"/>
      <c r="G97" s="296"/>
      <c r="H97" s="297"/>
      <c r="I97" s="297"/>
      <c r="J97" s="297"/>
    </row>
    <row r="98" spans="2:10" ht="15" customHeight="1">
      <c r="B98" s="296"/>
      <c r="C98" s="296"/>
      <c r="D98" s="296"/>
      <c r="E98" s="296"/>
      <c r="F98" s="296"/>
      <c r="G98" s="296"/>
      <c r="H98" s="297"/>
      <c r="I98" s="297"/>
      <c r="J98" s="297"/>
    </row>
    <row r="99" spans="2:10" ht="15" customHeight="1">
      <c r="B99" s="296"/>
      <c r="C99" s="296"/>
      <c r="D99" s="296"/>
      <c r="E99" s="296"/>
      <c r="F99" s="296"/>
      <c r="G99" s="296"/>
      <c r="H99" s="297"/>
      <c r="I99" s="297"/>
      <c r="J99" s="297"/>
    </row>
    <row r="100" spans="2:10" ht="15" customHeight="1">
      <c r="B100" s="296"/>
      <c r="C100" s="296"/>
      <c r="D100" s="296"/>
      <c r="E100" s="296"/>
      <c r="F100" s="296"/>
      <c r="G100" s="296"/>
      <c r="H100" s="297"/>
      <c r="I100" s="297"/>
      <c r="J100" s="297"/>
    </row>
    <row r="101" spans="2:10" ht="15" customHeight="1">
      <c r="B101" s="296"/>
      <c r="C101" s="296"/>
      <c r="D101" s="296"/>
      <c r="E101" s="296"/>
      <c r="F101" s="296"/>
      <c r="G101" s="296"/>
      <c r="H101" s="297"/>
      <c r="I101" s="297"/>
      <c r="J101" s="297"/>
    </row>
    <row r="102" spans="2:10" ht="15" customHeight="1">
      <c r="B102" s="296"/>
      <c r="C102" s="296"/>
      <c r="D102" s="296"/>
      <c r="E102" s="296"/>
      <c r="F102" s="296"/>
      <c r="G102" s="296"/>
      <c r="H102" s="297"/>
      <c r="I102" s="297"/>
      <c r="J102" s="297"/>
    </row>
    <row r="103" spans="2:10" ht="15" customHeight="1">
      <c r="B103" s="296"/>
      <c r="C103" s="296"/>
      <c r="D103" s="296"/>
      <c r="E103" s="296"/>
      <c r="F103" s="296"/>
      <c r="G103" s="296"/>
      <c r="H103" s="297"/>
      <c r="I103" s="297"/>
      <c r="J103" s="297"/>
    </row>
    <row r="104" spans="2:10" ht="15" customHeight="1">
      <c r="B104" s="296"/>
      <c r="C104" s="296"/>
      <c r="D104" s="296"/>
      <c r="E104" s="296"/>
      <c r="F104" s="296"/>
      <c r="G104" s="296"/>
      <c r="H104" s="297"/>
      <c r="I104" s="297"/>
      <c r="J104" s="297"/>
    </row>
    <row r="105" spans="2:10" ht="15" customHeight="1">
      <c r="B105" s="296"/>
      <c r="C105" s="296"/>
      <c r="D105" s="296"/>
      <c r="E105" s="296"/>
      <c r="F105" s="296"/>
      <c r="G105" s="296"/>
      <c r="H105" s="297"/>
      <c r="I105" s="297"/>
      <c r="J105" s="297"/>
    </row>
    <row r="106" spans="2:10" ht="15" customHeight="1">
      <c r="B106" s="296"/>
      <c r="C106" s="296"/>
      <c r="D106" s="296"/>
      <c r="E106" s="296"/>
      <c r="F106" s="296"/>
      <c r="G106" s="296"/>
      <c r="H106" s="297"/>
      <c r="I106" s="297"/>
      <c r="J106" s="297"/>
    </row>
    <row r="107" spans="2:10" ht="15" customHeight="1">
      <c r="B107" s="296"/>
      <c r="C107" s="296"/>
      <c r="D107" s="296"/>
      <c r="E107" s="296"/>
      <c r="F107" s="296"/>
      <c r="G107" s="296"/>
      <c r="H107" s="297"/>
      <c r="I107" s="297"/>
      <c r="J107" s="297"/>
    </row>
    <row r="108" spans="2:10" ht="15" customHeight="1">
      <c r="B108" s="296"/>
      <c r="C108" s="296"/>
      <c r="D108" s="296"/>
      <c r="E108" s="296"/>
      <c r="F108" s="296"/>
      <c r="G108" s="296"/>
      <c r="H108" s="297"/>
      <c r="I108" s="297"/>
      <c r="J108" s="297"/>
    </row>
    <row r="109" spans="2:10" ht="15" customHeight="1">
      <c r="B109" s="296"/>
      <c r="C109" s="296"/>
      <c r="D109" s="296"/>
      <c r="E109" s="296"/>
      <c r="F109" s="296"/>
      <c r="G109" s="296"/>
      <c r="H109" s="297"/>
      <c r="I109" s="297"/>
      <c r="J109" s="297"/>
    </row>
    <row r="110" spans="2:10" ht="15" customHeight="1">
      <c r="B110" s="296"/>
      <c r="C110" s="296"/>
      <c r="D110" s="296"/>
      <c r="E110" s="296"/>
      <c r="F110" s="296"/>
      <c r="G110" s="296"/>
      <c r="H110" s="297"/>
      <c r="I110" s="297"/>
      <c r="J110" s="297"/>
    </row>
    <row r="111" spans="2:10" ht="15" customHeight="1">
      <c r="B111" s="296"/>
      <c r="C111" s="296"/>
      <c r="D111" s="296"/>
      <c r="E111" s="296"/>
      <c r="F111" s="296"/>
      <c r="G111" s="296"/>
      <c r="H111" s="297"/>
      <c r="I111" s="297"/>
      <c r="J111" s="297"/>
    </row>
    <row r="112" spans="2:10" ht="15" customHeight="1">
      <c r="B112" s="296"/>
      <c r="C112" s="296"/>
      <c r="D112" s="296"/>
      <c r="E112" s="296"/>
      <c r="F112" s="296"/>
      <c r="G112" s="296"/>
      <c r="H112" s="297"/>
      <c r="I112" s="297"/>
      <c r="J112" s="297"/>
    </row>
    <row r="113" spans="2:10" ht="15" customHeight="1">
      <c r="B113" s="296"/>
      <c r="C113" s="296"/>
      <c r="D113" s="296"/>
      <c r="E113" s="296"/>
      <c r="F113" s="296"/>
      <c r="G113" s="296"/>
      <c r="H113" s="297"/>
      <c r="I113" s="297"/>
      <c r="J113" s="297"/>
    </row>
    <row r="114" spans="2:10" ht="15" customHeight="1">
      <c r="B114" s="296"/>
      <c r="C114" s="296"/>
      <c r="D114" s="296"/>
      <c r="E114" s="296"/>
      <c r="F114" s="296"/>
      <c r="G114" s="296"/>
      <c r="H114" s="297"/>
      <c r="I114" s="297"/>
      <c r="J114" s="297"/>
    </row>
    <row r="115" spans="2:10" ht="15" customHeight="1">
      <c r="B115" s="296"/>
      <c r="C115" s="296"/>
      <c r="D115" s="296"/>
      <c r="E115" s="296"/>
      <c r="F115" s="296"/>
      <c r="G115" s="296"/>
      <c r="H115" s="297"/>
      <c r="I115" s="297"/>
      <c r="J115" s="297"/>
    </row>
    <row r="116" spans="2:10" ht="15" customHeight="1">
      <c r="B116" s="296"/>
      <c r="C116" s="296"/>
      <c r="D116" s="296"/>
      <c r="E116" s="296"/>
      <c r="F116" s="296"/>
      <c r="G116" s="296"/>
      <c r="H116" s="297"/>
      <c r="I116" s="297"/>
      <c r="J116" s="297"/>
    </row>
    <row r="117" spans="2:10" ht="15" customHeight="1">
      <c r="B117" s="296"/>
      <c r="C117" s="296"/>
      <c r="D117" s="296"/>
      <c r="E117" s="296"/>
      <c r="F117" s="296"/>
      <c r="G117" s="296"/>
      <c r="H117" s="297"/>
      <c r="I117" s="297"/>
      <c r="J117" s="297"/>
    </row>
    <row r="118" spans="2:10" ht="15" customHeight="1">
      <c r="B118" s="296"/>
      <c r="C118" s="296"/>
      <c r="D118" s="296"/>
      <c r="E118" s="296"/>
      <c r="F118" s="296"/>
      <c r="G118" s="296"/>
      <c r="H118" s="297"/>
      <c r="I118" s="297"/>
      <c r="J118" s="297"/>
    </row>
    <row r="119" spans="2:10" ht="15" customHeight="1">
      <c r="B119" s="296"/>
      <c r="C119" s="296"/>
      <c r="D119" s="296"/>
      <c r="E119" s="296"/>
      <c r="F119" s="296"/>
      <c r="G119" s="296"/>
      <c r="H119" s="297"/>
      <c r="I119" s="297"/>
      <c r="J119" s="297"/>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平成５年　山形県統計年鑑</dc:title>
  <dc:subject/>
  <dc:creator>山形県</dc:creator>
  <cp:keywords/>
  <dc:description/>
  <cp:lastModifiedBy>user</cp:lastModifiedBy>
  <cp:lastPrinted>2013-02-07T04:33:39Z</cp:lastPrinted>
  <dcterms:created xsi:type="dcterms:W3CDTF">2005-04-02T01:55:19Z</dcterms:created>
  <dcterms:modified xsi:type="dcterms:W3CDTF">2013-02-07T04:34:35Z</dcterms:modified>
  <cp:category/>
  <cp:version/>
  <cp:contentType/>
  <cp:contentStatus/>
</cp:coreProperties>
</file>