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5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6.xml" ContentType="application/vnd.openxmlformats-officedocument.drawing+xml"/>
  <Override PartName="/xl/worksheets/sheet3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9" activeTab="0"/>
  </bookViews>
  <sheets>
    <sheet name="目次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（参考）全目次" sheetId="39" r:id="rId39"/>
  </sheets>
  <definedNames>
    <definedName name="_xlnm.Print_Area" localSheetId="33">'33'!$A$1:$X$62</definedName>
  </definedNames>
  <calcPr fullCalcOnLoad="1"/>
</workbook>
</file>

<file path=xl/sharedStrings.xml><?xml version="1.0" encoding="utf-8"?>
<sst xmlns="http://schemas.openxmlformats.org/spreadsheetml/2006/main" count="3424" uniqueCount="1750">
  <si>
    <t>高圧甲</t>
  </si>
  <si>
    <t>大口電力計</t>
  </si>
  <si>
    <t>従量電灯丙</t>
  </si>
  <si>
    <t>一般</t>
  </si>
  <si>
    <t>特約</t>
  </si>
  <si>
    <t>臨時電灯</t>
  </si>
  <si>
    <t>臨時電力</t>
  </si>
  <si>
    <t>深夜電力</t>
  </si>
  <si>
    <t>公衆街路灯</t>
  </si>
  <si>
    <t>農事用電力</t>
  </si>
  <si>
    <t>建設工事用電力</t>
  </si>
  <si>
    <t>り越すべき</t>
  </si>
  <si>
    <t>(B)</t>
  </si>
  <si>
    <t>(A)-(B)=(C)</t>
  </si>
  <si>
    <t xml:space="preserve"> 財源</t>
  </si>
  <si>
    <t>(C)-(D)=(E)</t>
  </si>
  <si>
    <t>販売農家の農業労働力保有状態別農家数(平成2年）</t>
  </si>
  <si>
    <t>耕作放棄地のある農家数と耕作放棄面積（平成2年）</t>
  </si>
  <si>
    <t>農用機械所有農家数及び台数（平成2年）</t>
  </si>
  <si>
    <t>普及率　　D/A     　</t>
  </si>
  <si>
    <t>昭 和 63 年 度</t>
  </si>
  <si>
    <t xml:space="preserve">平 成 元 </t>
  </si>
  <si>
    <t>山形保健所</t>
  </si>
  <si>
    <t>寒河江保健所</t>
  </si>
  <si>
    <t>寒河江市</t>
  </si>
  <si>
    <t>河北町</t>
  </si>
  <si>
    <t>西川町</t>
  </si>
  <si>
    <t>朝日町</t>
  </si>
  <si>
    <t>大江町</t>
  </si>
  <si>
    <t>村山保健所</t>
  </si>
  <si>
    <t>大石田町</t>
  </si>
  <si>
    <t>新庄保健所</t>
  </si>
  <si>
    <t>米沢保健所</t>
  </si>
  <si>
    <t>長井保健所</t>
  </si>
  <si>
    <t>鶴岡保健所</t>
  </si>
  <si>
    <t>酒田保健所</t>
  </si>
  <si>
    <t>資料：7～8県環境衛生課「平成元年度水道現況」</t>
  </si>
  <si>
    <t>１６．保健所、市町村別の水道普及状況（昭和63年、平成元年度）</t>
  </si>
  <si>
    <t>供用年月</t>
  </si>
  <si>
    <t>行政人口</t>
  </si>
  <si>
    <t>普及率</t>
  </si>
  <si>
    <t>水洗化率</t>
  </si>
  <si>
    <t>認可面積</t>
  </si>
  <si>
    <t>整備率</t>
  </si>
  <si>
    <t>就業保健婦、看護婦等医療施設の従事者数（昭和61、63年）</t>
  </si>
  <si>
    <t>第１８章　教育、文化及び宗教</t>
  </si>
  <si>
    <t>道路現況</t>
  </si>
  <si>
    <t>(2)課程別課程数・生徒数・卒業者数</t>
  </si>
  <si>
    <t>高等学校卒業者の職業別就職者数</t>
  </si>
  <si>
    <t>(4)第１当事者の事故原因（違反）別発生状況</t>
  </si>
  <si>
    <t>(5)路線別発生状況</t>
  </si>
  <si>
    <t>着手</t>
  </si>
  <si>
    <t>（Ａ）</t>
  </si>
  <si>
    <t>（Ｂ）</t>
  </si>
  <si>
    <t>（Ｃ）</t>
  </si>
  <si>
    <t>Ｂ／Ａ</t>
  </si>
  <si>
    <t>Ｃ／Ｂ</t>
  </si>
  <si>
    <t>（Ｄ）</t>
  </si>
  <si>
    <t>（Ｅ）</t>
  </si>
  <si>
    <t>Ｄ／Ｅ</t>
  </si>
  <si>
    <t>普及率</t>
  </si>
  <si>
    <t>市町村</t>
  </si>
  <si>
    <t>人</t>
  </si>
  <si>
    <t>％</t>
  </si>
  <si>
    <t>ha</t>
  </si>
  <si>
    <t>第１０章　運輸及び通信</t>
  </si>
  <si>
    <t>第９章　電気、ガス及び水道</t>
  </si>
  <si>
    <t>(1)酒田港</t>
  </si>
  <si>
    <t>(2)鼠ヶ関港及び加茂港</t>
  </si>
  <si>
    <t>(1)事業者数</t>
  </si>
  <si>
    <t>(2)旅客輸送</t>
  </si>
  <si>
    <t>(3)貨物輸送</t>
  </si>
  <si>
    <t>(4)自家用自動車有償貸渡（レンタカー）</t>
  </si>
  <si>
    <t>（2）警察署別発生状況</t>
  </si>
  <si>
    <t>　</t>
  </si>
  <si>
    <t>増減(△)</t>
  </si>
  <si>
    <t>注：最北地域は、新庄、村山、尾花沢署の所管区域である。</t>
  </si>
  <si>
    <t>　　高速隊は平成2年より発足</t>
  </si>
  <si>
    <t>３７．交通事故発生状況及び死傷者数</t>
  </si>
  <si>
    <t>大 蔵 村(特環）</t>
  </si>
  <si>
    <t>昭59. 4</t>
  </si>
  <si>
    <t>高　畠　町</t>
  </si>
  <si>
    <t>川　西　町</t>
  </si>
  <si>
    <t>平元. 4</t>
  </si>
  <si>
    <t>白　鷹　町</t>
  </si>
  <si>
    <t>昭62. 3</t>
  </si>
  <si>
    <t>羽 黒 町(特環）</t>
  </si>
  <si>
    <t>昭60. 6</t>
  </si>
  <si>
    <t>温　海　町</t>
  </si>
  <si>
    <t>平元.4</t>
  </si>
  <si>
    <t>遊　佐　町</t>
  </si>
  <si>
    <t>八　幡　町</t>
  </si>
  <si>
    <t>注:1)行政人口は統計調査課調べ（平3．４．１現在。）</t>
  </si>
  <si>
    <t>　　　　　　　　　　　2)米沢市の整備面積には特定を含む</t>
  </si>
  <si>
    <t>資料:県下水道課</t>
  </si>
  <si>
    <t xml:space="preserve">                     １７　下水道の現況（平成2年度）</t>
  </si>
  <si>
    <t>運航便数</t>
  </si>
  <si>
    <t>欠航便数</t>
  </si>
  <si>
    <t>就航率</t>
  </si>
  <si>
    <t>乗客数</t>
  </si>
  <si>
    <t>降客数</t>
  </si>
  <si>
    <t>積</t>
  </si>
  <si>
    <t>降</t>
  </si>
  <si>
    <r>
      <t>（1）</t>
    </r>
    <r>
      <rPr>
        <b/>
        <sz val="10"/>
        <rFont val="ＭＳ 明朝"/>
        <family val="1"/>
      </rPr>
      <t>総数</t>
    </r>
  </si>
  <si>
    <t>単位：便数＝便、率＝％、客数＝人、貨物、郵便＝ｋｇ</t>
  </si>
  <si>
    <t>旅客輸送</t>
  </si>
  <si>
    <t>貨物</t>
  </si>
  <si>
    <t>郵便</t>
  </si>
  <si>
    <t>搭乗率</t>
  </si>
  <si>
    <t>１８． 山形空港利用状況　（昭和61～平成2年）</t>
  </si>
  <si>
    <t>(1)年度別保有自動車数</t>
  </si>
  <si>
    <t>乗     用</t>
  </si>
  <si>
    <t>総　　数</t>
  </si>
  <si>
    <t>普通車</t>
  </si>
  <si>
    <t>小型車</t>
  </si>
  <si>
    <t>被けん引車</t>
  </si>
  <si>
    <t xml:space="preserve"> 乗用(つづき）</t>
  </si>
  <si>
    <t>小 型 車</t>
  </si>
  <si>
    <t>総     数</t>
  </si>
  <si>
    <t>大型特殊車</t>
  </si>
  <si>
    <t>小型二輪車</t>
  </si>
  <si>
    <t>各年度3月31日現在</t>
  </si>
  <si>
    <t>貨物用</t>
  </si>
  <si>
    <t>乗合用</t>
  </si>
  <si>
    <t>年   度   別</t>
  </si>
  <si>
    <t>*軽自動車</t>
  </si>
  <si>
    <t>普通車及</t>
  </si>
  <si>
    <t>び小型車</t>
  </si>
  <si>
    <t>昭 和 61 年 度</t>
  </si>
  <si>
    <t xml:space="preserve">   平 成 元</t>
  </si>
  <si>
    <t>自家用</t>
  </si>
  <si>
    <t>営業用</t>
  </si>
  <si>
    <t>特 種 (殊） 用 途 車</t>
  </si>
  <si>
    <t>二　　　輪　　　車</t>
  </si>
  <si>
    <t>年度別</t>
  </si>
  <si>
    <t>*軽四輪車</t>
  </si>
  <si>
    <t>特種車</t>
  </si>
  <si>
    <t>*軽特殊車</t>
  </si>
  <si>
    <t>*軽二輪車</t>
  </si>
  <si>
    <t>昭和 61年度</t>
  </si>
  <si>
    <t>平成 元</t>
  </si>
  <si>
    <t>注：1）小型二輪車及び軽自動車は、検査証又は届出済証を交付しているものである。</t>
  </si>
  <si>
    <t>　　2）＊印には、農耕用を含まない。</t>
  </si>
  <si>
    <t>１９．車種別保有自動車数（昭和61～平成2年度）</t>
  </si>
  <si>
    <t>総　　　　　　　数</t>
  </si>
  <si>
    <t>卸　　　売　　　業</t>
  </si>
  <si>
    <t>小　　　売　　　業</t>
  </si>
  <si>
    <t>商店数</t>
  </si>
  <si>
    <t>年間商品</t>
  </si>
  <si>
    <t>販売額</t>
  </si>
  <si>
    <t xml:space="preserve"> </t>
  </si>
  <si>
    <t>昭和60年5月1日、63年6月1日現在　単位：販売額＝万円</t>
  </si>
  <si>
    <t>市町村別</t>
  </si>
  <si>
    <r>
      <t>昭和</t>
    </r>
    <r>
      <rPr>
        <b/>
        <sz val="9"/>
        <rFont val="ＭＳ 明朝"/>
        <family val="1"/>
      </rPr>
      <t>63</t>
    </r>
    <r>
      <rPr>
        <b/>
        <sz val="9"/>
        <color indexed="9"/>
        <rFont val="ＭＳ 明朝"/>
        <family val="1"/>
      </rPr>
      <t>年</t>
    </r>
  </si>
  <si>
    <t>注：1）飲食店を含まない。</t>
  </si>
  <si>
    <t>資料：1～2県統計調査課 「商業統計調査結果報告書」</t>
  </si>
  <si>
    <t>２０．市町村別の卸・小売業別商店数、従業者数及び年間商品販売額 (昭和60、63年）</t>
  </si>
  <si>
    <t>繊　維　・　同　製　品</t>
  </si>
  <si>
    <t>単位：実績額＝千円、構成比・率＝％</t>
  </si>
  <si>
    <t>品       目       別</t>
  </si>
  <si>
    <t>平成元年</t>
  </si>
  <si>
    <t>平成2</t>
  </si>
  <si>
    <t>比較増減(△)</t>
  </si>
  <si>
    <t>出　　荷
実績額</t>
  </si>
  <si>
    <t>構成比</t>
  </si>
  <si>
    <t>増減率</t>
  </si>
  <si>
    <t>総          　　　    数</t>
  </si>
  <si>
    <t>絹・人　　絹・合化繊維品</t>
  </si>
  <si>
    <t>衣類</t>
  </si>
  <si>
    <t>機械金属製品</t>
  </si>
  <si>
    <t xml:space="preserve"> う　ち</t>
  </si>
  <si>
    <t>ミシン・同部品</t>
  </si>
  <si>
    <t>メリヤス編機・同部品</t>
  </si>
  <si>
    <t>ステレオ</t>
  </si>
  <si>
    <t>電子工業部品</t>
  </si>
  <si>
    <t>工作機械</t>
  </si>
  <si>
    <t>農機具</t>
  </si>
  <si>
    <t>工具</t>
  </si>
  <si>
    <t>電話機</t>
  </si>
  <si>
    <t>テレビジョン</t>
  </si>
  <si>
    <t>電気機器生産設備・装置</t>
  </si>
  <si>
    <t>ラジオ</t>
  </si>
  <si>
    <t>プレーヤー</t>
  </si>
  <si>
    <t>コンデンサー用機械</t>
  </si>
  <si>
    <t>自動車部品</t>
  </si>
  <si>
    <t>フロッピーディスク</t>
  </si>
  <si>
    <t>ＯＡ機器部品</t>
  </si>
  <si>
    <t>衛星放送受信装置</t>
  </si>
  <si>
    <t>印刷製本機械</t>
  </si>
  <si>
    <t>ビデオ機器</t>
  </si>
  <si>
    <t>卑金属・同製品</t>
  </si>
  <si>
    <t>接点</t>
  </si>
  <si>
    <t>合金鉄</t>
  </si>
  <si>
    <t>鉄くず</t>
  </si>
  <si>
    <t>化学製品</t>
  </si>
  <si>
    <t>ベントナイト</t>
  </si>
  <si>
    <t>白土</t>
  </si>
  <si>
    <t>カーボン</t>
  </si>
  <si>
    <t>石英ガラス</t>
  </si>
  <si>
    <t>塩化ビニール安定剤</t>
  </si>
  <si>
    <t>薬品</t>
  </si>
  <si>
    <t>無水クロム酸</t>
  </si>
  <si>
    <t>炭素及び炭化珪素製品</t>
  </si>
  <si>
    <t>包装材料</t>
  </si>
  <si>
    <t>その他の化学製品</t>
  </si>
  <si>
    <t>木製品</t>
  </si>
  <si>
    <t>オーディオラック</t>
  </si>
  <si>
    <t>食料品</t>
  </si>
  <si>
    <t>清酒</t>
  </si>
  <si>
    <t>菓子</t>
  </si>
  <si>
    <t>海苔</t>
  </si>
  <si>
    <t>その他の食料品</t>
  </si>
  <si>
    <t>農水産物</t>
  </si>
  <si>
    <t>柿</t>
  </si>
  <si>
    <t>ぶどう</t>
  </si>
  <si>
    <t>りんご</t>
  </si>
  <si>
    <t>すいか</t>
  </si>
  <si>
    <t>牛肉</t>
  </si>
  <si>
    <t>サクランボ</t>
  </si>
  <si>
    <t>その他の農水産物</t>
  </si>
  <si>
    <t>雑貨</t>
  </si>
  <si>
    <t>桐紙</t>
  </si>
  <si>
    <t>はきもの</t>
  </si>
  <si>
    <t>玩具</t>
  </si>
  <si>
    <t>鉄鋳品</t>
  </si>
  <si>
    <t>ゴルフ用品</t>
  </si>
  <si>
    <t>資料：6、７県商工政策課「山形県輸出出荷実績表」</t>
  </si>
  <si>
    <t>２１． 品目別輸出出荷実績 （平成元、2年）</t>
  </si>
  <si>
    <t>普    通    銀    行</t>
  </si>
  <si>
    <t>中    小    企    業    金    融    機    関</t>
  </si>
  <si>
    <t>農 林 水 産 金 融 機 関</t>
  </si>
  <si>
    <t>市 郡 別</t>
  </si>
  <si>
    <t>都市</t>
  </si>
  <si>
    <t>地  方  銀  行</t>
  </si>
  <si>
    <t>信 用 金 庫</t>
  </si>
  <si>
    <t>信 用 組 合</t>
  </si>
  <si>
    <t>労  働  金  庫</t>
  </si>
  <si>
    <t>農 業</t>
  </si>
  <si>
    <t>漁 業</t>
  </si>
  <si>
    <t>郵便局</t>
  </si>
  <si>
    <t>金融</t>
  </si>
  <si>
    <t>銀行</t>
  </si>
  <si>
    <t>県信連</t>
  </si>
  <si>
    <t>協 同</t>
  </si>
  <si>
    <t>公庫</t>
  </si>
  <si>
    <t>支  店</t>
  </si>
  <si>
    <t>本  店</t>
  </si>
  <si>
    <t>組 合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</si>
  <si>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</si>
  <si>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</si>
  <si>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</si>
  <si>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</si>
  <si>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</si>
  <si>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</si>
  <si>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</si>
  <si>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</si>
  <si>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</si>
  <si>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平成3年3月31日現在</t>
  </si>
  <si>
    <t>中小</t>
  </si>
  <si>
    <t>国民</t>
  </si>
  <si>
    <t>生命　保険　会社</t>
  </si>
  <si>
    <t>商工中金支店</t>
  </si>
  <si>
    <t>農林
中金</t>
  </si>
  <si>
    <t>企業</t>
  </si>
  <si>
    <t>金融</t>
  </si>
  <si>
    <t>公庫</t>
  </si>
  <si>
    <t>支店</t>
  </si>
  <si>
    <t>支社等</t>
  </si>
  <si>
    <t>総数</t>
  </si>
  <si>
    <t>注：1）支店には、県外からの進出店舗（都市銀行3、地方銀行8）を含む。2）都市銀行に信託銀行を含む。</t>
  </si>
  <si>
    <t>　　3）生命保険会社は、支社のみを計上（うち1社は営業部）。　4）支店には、出張所を含む。</t>
  </si>
  <si>
    <t>資料：東北財務局山形財務事務所、山形中央郵便局、県農業経済課、県水産課</t>
  </si>
  <si>
    <t>　　　　</t>
  </si>
  <si>
    <t>２２．市、郡別の金融機関別店舗数</t>
  </si>
  <si>
    <t>3月31日現在　単位：百万円</t>
  </si>
  <si>
    <t>業    種    別</t>
  </si>
  <si>
    <t>昭和63年度</t>
  </si>
  <si>
    <t>平元</t>
  </si>
  <si>
    <t>業    種    別</t>
  </si>
  <si>
    <t>農業</t>
  </si>
  <si>
    <t>林業</t>
  </si>
  <si>
    <t>製造業</t>
  </si>
  <si>
    <t>漁業</t>
  </si>
  <si>
    <t>鉱業</t>
  </si>
  <si>
    <t>繊維品</t>
  </si>
  <si>
    <t>建設業</t>
  </si>
  <si>
    <t>木材・木製品</t>
  </si>
  <si>
    <t>卸売・小売業、飲食店</t>
  </si>
  <si>
    <t>パルプ・紙・紙加工業</t>
  </si>
  <si>
    <t>卸売業</t>
  </si>
  <si>
    <t>出版・印刷・同関連産業</t>
  </si>
  <si>
    <t>小売業</t>
  </si>
  <si>
    <t>化学工業</t>
  </si>
  <si>
    <t>飲食店</t>
  </si>
  <si>
    <t>石油精製</t>
  </si>
  <si>
    <t>金融・保険業</t>
  </si>
  <si>
    <t>窯業・土石製品</t>
  </si>
  <si>
    <t>不動産業</t>
  </si>
  <si>
    <t>鉄鋼</t>
  </si>
  <si>
    <t>運輸・通信業</t>
  </si>
  <si>
    <t>非鉄金属</t>
  </si>
  <si>
    <t>電気・ガス・水道・熱供給業</t>
  </si>
  <si>
    <t>金属製品</t>
  </si>
  <si>
    <t>サービス業</t>
  </si>
  <si>
    <t>一般機械器具</t>
  </si>
  <si>
    <t>地方公共団体</t>
  </si>
  <si>
    <t>電気機械器具</t>
  </si>
  <si>
    <t>個　　人      住宅・消費・</t>
  </si>
  <si>
    <t>輸送用機械器具</t>
  </si>
  <si>
    <t xml:space="preserve">           納税資金等</t>
  </si>
  <si>
    <t>精密機械器具</t>
  </si>
  <si>
    <t>海外円借款、国内店名義現地貸</t>
  </si>
  <si>
    <t>その他の製造業</t>
  </si>
  <si>
    <t>注：１）本表の計数は、銀行（平成元年9月末調査以降第二地方銀行協会加盟行&lt;相互銀行を含む&gt;を含む）各店舗の貸出</t>
  </si>
  <si>
    <t>　　　　残高（銀行勘定貸出で当座貸越、特別国際金融取引勘定にかかる貸出金およびバンクカード、ワイドカードによるキ</t>
  </si>
  <si>
    <t>　　　　ャッシング残高を除く）を貸出先業種別に集計したものである。</t>
  </si>
  <si>
    <t>　　２）金額は原則として単位未満切捨て。</t>
  </si>
  <si>
    <t>資料：日本銀行山形事務所</t>
  </si>
  <si>
    <t>２３．銀行業種別貸出状況（昭和63～平成2年度）</t>
  </si>
  <si>
    <t>（１）一般会計</t>
  </si>
  <si>
    <t>単位 ： 決算額＝円、構成比＝％</t>
  </si>
  <si>
    <t>科           目</t>
  </si>
  <si>
    <t>決   算   額</t>
  </si>
  <si>
    <t>構 成 比</t>
  </si>
  <si>
    <t>歳　　入　　総　　額</t>
  </si>
  <si>
    <t>県税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</si>
  <si>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</si>
  <si>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</si>
  <si>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</si>
  <si>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</si>
  <si>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</si>
  <si>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</si>
  <si>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</si>
  <si>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</si>
  <si>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</si>
  <si>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</si>
  <si>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</si>
  <si>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歳　　出　　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</si>
  <si>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</si>
  <si>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</si>
  <si>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</si>
  <si>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</si>
  <si>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</si>
  <si>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</si>
  <si>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</si>
  <si>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</si>
  <si>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</si>
  <si>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</si>
  <si>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</si>
  <si>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</si>
  <si>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</si>
  <si>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</si>
  <si>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歳 入 歳 出 差 引 残 額</t>
  </si>
  <si>
    <t>昭和62年度</t>
  </si>
  <si>
    <t>平成元</t>
  </si>
  <si>
    <t>地方譲与税</t>
  </si>
  <si>
    <t>-</t>
  </si>
  <si>
    <t>２４．山形県歳入歳出決算（昭和62～平成元年度）</t>
  </si>
  <si>
    <t>単位：千円</t>
  </si>
  <si>
    <t>形式収支</t>
  </si>
  <si>
    <t>歳入総額</t>
  </si>
  <si>
    <t>歳出総額</t>
  </si>
  <si>
    <t>（ △減 ）</t>
  </si>
  <si>
    <t>利子割</t>
  </si>
  <si>
    <t>ゴルフ場</t>
  </si>
  <si>
    <t>自動車取得</t>
  </si>
  <si>
    <t>交通安全</t>
  </si>
  <si>
    <t>国有提供施設</t>
  </si>
  <si>
    <t>地方債</t>
  </si>
  <si>
    <t xml:space="preserve">衛生費 </t>
  </si>
  <si>
    <t>消防費</t>
  </si>
  <si>
    <t>地方税</t>
  </si>
  <si>
    <t>地方譲与税</t>
  </si>
  <si>
    <t>利 用 税</t>
  </si>
  <si>
    <t>対策特別</t>
  </si>
  <si>
    <t>手数料</t>
  </si>
  <si>
    <t>等所在市町村</t>
  </si>
  <si>
    <t>交付金</t>
  </si>
  <si>
    <t>交 付 金</t>
  </si>
  <si>
    <t>税交付金</t>
  </si>
  <si>
    <t>助成交付金</t>
  </si>
  <si>
    <t>単位：千円</t>
  </si>
  <si>
    <t>翌年度へ繰</t>
  </si>
  <si>
    <t>歳入</t>
  </si>
  <si>
    <t>歳出</t>
  </si>
  <si>
    <t xml:space="preserve">実質収支 </t>
  </si>
  <si>
    <t>分担金及</t>
  </si>
  <si>
    <t>寄附金</t>
  </si>
  <si>
    <t>農林水産
業　　費</t>
  </si>
  <si>
    <t>災　害
復旧費</t>
  </si>
  <si>
    <t>前年度繰   上充用金</t>
  </si>
  <si>
    <t>地方交付税</t>
  </si>
  <si>
    <t>使用料</t>
  </si>
  <si>
    <t>県支出金</t>
  </si>
  <si>
    <t>財産収入</t>
  </si>
  <si>
    <t>(D)</t>
  </si>
  <si>
    <t>び負担金</t>
  </si>
  <si>
    <t>昭和63年度</t>
  </si>
  <si>
    <t>平成元年度</t>
  </si>
  <si>
    <t>資料：県地方課</t>
  </si>
  <si>
    <t>２５．市町村別普通会計歳入歳出決算（昭和63、平成元年度）</t>
  </si>
  <si>
    <t>項          目          別</t>
  </si>
  <si>
    <t>青森市</t>
  </si>
  <si>
    <t>盛岡市</t>
  </si>
  <si>
    <t>仙台市</t>
  </si>
  <si>
    <t>秋田市</t>
  </si>
  <si>
    <t>福島市</t>
  </si>
  <si>
    <t>東北</t>
  </si>
  <si>
    <t>全国</t>
  </si>
  <si>
    <t>世帯人員</t>
  </si>
  <si>
    <t>(人)</t>
  </si>
  <si>
    <t>有業人員</t>
  </si>
  <si>
    <t>世帯主の年齢</t>
  </si>
  <si>
    <t>(歳)</t>
  </si>
  <si>
    <t>収入総額</t>
  </si>
  <si>
    <t>実収入</t>
  </si>
  <si>
    <t>勤め先収入</t>
  </si>
  <si>
    <t>世帯主収入</t>
  </si>
  <si>
    <t>賞与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</si>
  <si>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</si>
  <si>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</si>
  <si>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</si>
  <si>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</si>
  <si>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</si>
  <si>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</si>
  <si>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</si>
  <si>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</si>
  <si>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</si>
  <si>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</si>
  <si>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</si>
  <si>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</si>
  <si>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</si>
  <si>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</si>
  <si>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</si>
  <si>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</si>
  <si>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光熱・水道</t>
  </si>
  <si>
    <t>家具・家事用品</t>
  </si>
  <si>
    <t>被服及び履物</t>
  </si>
  <si>
    <t>交通・通信</t>
  </si>
  <si>
    <t>教育</t>
  </si>
  <si>
    <t>教養娯楽</t>
  </si>
  <si>
    <t>その他の消費支出</t>
  </si>
  <si>
    <t>非消費支出</t>
  </si>
  <si>
    <t>実支出以外の支出</t>
  </si>
  <si>
    <t>現物総額</t>
  </si>
  <si>
    <t>単位：円</t>
  </si>
  <si>
    <t>集計世帯数</t>
  </si>
  <si>
    <t>(世帯)</t>
  </si>
  <si>
    <t>定期</t>
  </si>
  <si>
    <t>臨時</t>
  </si>
  <si>
    <t>世　帯　員　収　入</t>
  </si>
  <si>
    <t>事業・内職収入</t>
  </si>
  <si>
    <t>他の経常収入</t>
  </si>
  <si>
    <t>財産収入</t>
  </si>
  <si>
    <t>社会保障給付</t>
  </si>
  <si>
    <t xml:space="preserve">仕送り金 </t>
  </si>
  <si>
    <t>特別収入（受贈金・その他）</t>
  </si>
  <si>
    <t>実収入以外の収入</t>
  </si>
  <si>
    <t>うち米類</t>
  </si>
  <si>
    <t>野菜・海草</t>
  </si>
  <si>
    <t>保健医療</t>
  </si>
  <si>
    <t>所得税</t>
  </si>
  <si>
    <t>他の税</t>
  </si>
  <si>
    <t>社会保障費</t>
  </si>
  <si>
    <t>その他</t>
  </si>
  <si>
    <t>資料：総務庁統計局「家計調査年報」</t>
  </si>
  <si>
    <t>２６．東北6県県庁所在都市別勤労者世帯1世帯当たり年平均1か月間の収支（平成2年）</t>
  </si>
  <si>
    <t>年　　別</t>
  </si>
  <si>
    <t>認知件数</t>
  </si>
  <si>
    <t>認知指数</t>
  </si>
  <si>
    <t>検挙件数</t>
  </si>
  <si>
    <t>検　　　挙　　　人　　　員</t>
  </si>
  <si>
    <t>凶悪犯</t>
  </si>
  <si>
    <t>粗暴犯</t>
  </si>
  <si>
    <t>窃盗犯</t>
  </si>
  <si>
    <t>知能犯</t>
  </si>
  <si>
    <t>風俗犯</t>
  </si>
  <si>
    <t>その他</t>
  </si>
  <si>
    <t>資料：13～16県警察本部</t>
  </si>
  <si>
    <t>検挙率</t>
  </si>
  <si>
    <t>昭和 60</t>
  </si>
  <si>
    <t>B×100</t>
  </si>
  <si>
    <t>総　数</t>
  </si>
  <si>
    <t>う　ち　少　年　（14～19歳）</t>
  </si>
  <si>
    <t>(A)</t>
  </si>
  <si>
    <t>年＝100</t>
  </si>
  <si>
    <t>(B)</t>
  </si>
  <si>
    <t>　  A</t>
  </si>
  <si>
    <t>総　数</t>
  </si>
  <si>
    <t xml:space="preserve"> 昭和50年</t>
  </si>
  <si>
    <t xml:space="preserve"> 平成元 </t>
  </si>
  <si>
    <t>注：検挙件数は、検挙地計上方式による。</t>
  </si>
  <si>
    <t>２７．刑法犯の認知件数、検挙件数及び人員(昭和50～平成2年）</t>
  </si>
  <si>
    <t>検挙人員</t>
  </si>
  <si>
    <t>強盗</t>
  </si>
  <si>
    <t>放火</t>
  </si>
  <si>
    <t>強姦</t>
  </si>
  <si>
    <t>凶器準備集合</t>
  </si>
  <si>
    <t>暴行</t>
  </si>
  <si>
    <t>傷害</t>
  </si>
  <si>
    <t>脅迫・恐喝</t>
  </si>
  <si>
    <t>窃盗</t>
  </si>
  <si>
    <t>詐欺</t>
  </si>
  <si>
    <t>横領</t>
  </si>
  <si>
    <t>偽造</t>
  </si>
  <si>
    <t>背任</t>
  </si>
  <si>
    <t>賭博</t>
  </si>
  <si>
    <t>わいせつ</t>
  </si>
  <si>
    <t>業務上等過失致死傷</t>
  </si>
  <si>
    <t>その他の刑法犯</t>
  </si>
  <si>
    <t>罪種別</t>
  </si>
  <si>
    <t>平　成　元　年</t>
  </si>
  <si>
    <t>総数</t>
  </si>
  <si>
    <t>殺人</t>
  </si>
  <si>
    <r>
      <t>瀆</t>
    </r>
    <r>
      <rPr>
        <sz val="10"/>
        <rFont val="ＭＳ 明朝"/>
        <family val="1"/>
      </rPr>
      <t>職</t>
    </r>
  </si>
  <si>
    <t>注：検挙件数については、検挙地計上方式による。</t>
  </si>
  <si>
    <t xml:space="preserve">    道路上の交通事故に係る業務上等過失致死傷は含まない。</t>
  </si>
  <si>
    <t>２８．罪種別刑法犯の認知、検挙件数及び検挙人員（平成元、2年）</t>
  </si>
  <si>
    <t>医　　　　　師</t>
  </si>
  <si>
    <t>歯　　　科　　　医　　　師</t>
  </si>
  <si>
    <t>薬　　　剤　　　師</t>
  </si>
  <si>
    <t>実　　　数</t>
  </si>
  <si>
    <t>人口１０万対</t>
  </si>
  <si>
    <t>実　　　　　数</t>
  </si>
  <si>
    <t>（１）保健所別実数及び率</t>
  </si>
  <si>
    <t>12月31日現在</t>
  </si>
  <si>
    <t>保健所別</t>
  </si>
  <si>
    <t>昭和61年</t>
  </si>
  <si>
    <t>総    数</t>
  </si>
  <si>
    <t>山形</t>
  </si>
  <si>
    <t>寒河江</t>
  </si>
  <si>
    <t>村山</t>
  </si>
  <si>
    <t>新庄</t>
  </si>
  <si>
    <t>米沢</t>
  </si>
  <si>
    <t>長井</t>
  </si>
  <si>
    <t>鶴岡</t>
  </si>
  <si>
    <t>酒田</t>
  </si>
  <si>
    <t>注：従業地による数値である。人口は該当年10月1日現在の県統計調査課による推計人口である。</t>
  </si>
  <si>
    <t>資料：1～3県医薬務課「衛生統計年報（事業統計編）」</t>
  </si>
  <si>
    <t>２９．医師、歯科医師及び薬剤師数（昭和61、63年）</t>
  </si>
  <si>
    <t>10月1日現在</t>
  </si>
  <si>
    <t>保健所別
市町村別</t>
  </si>
  <si>
    <t>病院</t>
  </si>
  <si>
    <t>一　般　　　診療所</t>
  </si>
  <si>
    <t>歯　科　　　診療所</t>
  </si>
  <si>
    <t>国立</t>
  </si>
  <si>
    <t>地方公共　　　団体立</t>
  </si>
  <si>
    <t>法人立</t>
  </si>
  <si>
    <t>個人立</t>
  </si>
  <si>
    <t>昭　和　63　年</t>
  </si>
  <si>
    <t>平　成　元</t>
  </si>
  <si>
    <t>町村部</t>
  </si>
  <si>
    <t>東根市</t>
  </si>
  <si>
    <t>鶴岡保健所</t>
  </si>
  <si>
    <t>資料：6．7県医薬務課「衛生統計年報（事業統計編）」</t>
  </si>
  <si>
    <t xml:space="preserve">３０．保健所別、市町村別の病院、一般診療所及び歯科診療所数(昭和63、平成元年） </t>
  </si>
  <si>
    <t>男</t>
  </si>
  <si>
    <t>女</t>
  </si>
  <si>
    <t>総　額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</si>
  <si>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</si>
  <si>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</si>
  <si>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</si>
  <si>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</si>
  <si>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</si>
  <si>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</si>
  <si>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</si>
  <si>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>建設業</t>
  </si>
  <si>
    <t>製造業</t>
  </si>
  <si>
    <t>運輸・通信業</t>
  </si>
  <si>
    <t>卸売・小売業、飲食店</t>
  </si>
  <si>
    <t>金融・保険業</t>
  </si>
  <si>
    <t>サービス業</t>
  </si>
  <si>
    <t>〈事務所規模30人以上〉</t>
  </si>
  <si>
    <t>単位：円</t>
  </si>
  <si>
    <t>　年　　月　　別</t>
  </si>
  <si>
    <t>現　金　給　与　総　額</t>
  </si>
  <si>
    <t>きまって支給する給与</t>
  </si>
  <si>
    <t>特別に支払われた給与</t>
  </si>
  <si>
    <t>　産　　業　　別</t>
  </si>
  <si>
    <t>総　額</t>
  </si>
  <si>
    <t>昭和63年</t>
  </si>
  <si>
    <t>平     成     元</t>
  </si>
  <si>
    <t xml:space="preserve">               2</t>
  </si>
  <si>
    <t>調</t>
  </si>
  <si>
    <t>　　　 　1　月　　</t>
  </si>
  <si>
    <t xml:space="preserve">              2</t>
  </si>
  <si>
    <t>査</t>
  </si>
  <si>
    <t>産</t>
  </si>
  <si>
    <t>業</t>
  </si>
  <si>
    <t>計</t>
  </si>
  <si>
    <t xml:space="preserve">             10</t>
  </si>
  <si>
    <t xml:space="preserve">             11</t>
  </si>
  <si>
    <t xml:space="preserve">             12</t>
  </si>
  <si>
    <t>食料品・たばこ製造業</t>
  </si>
  <si>
    <t>繊維工業</t>
  </si>
  <si>
    <t>木材・木製品製造業</t>
  </si>
  <si>
    <t>窯業・土石製品製造業</t>
  </si>
  <si>
    <t>鉄鋼業</t>
  </si>
  <si>
    <t>一般機械器具製造業</t>
  </si>
  <si>
    <t>電気機械器具製造業</t>
  </si>
  <si>
    <t>その他の製造業</t>
  </si>
  <si>
    <t>電気・ガス・熱供給・水道業</t>
  </si>
  <si>
    <t>旅館・その他の宿泊所</t>
  </si>
  <si>
    <t>医療業</t>
  </si>
  <si>
    <t>教  育</t>
  </si>
  <si>
    <t>その他のサービス業</t>
  </si>
  <si>
    <t>注：抽出調査による。</t>
  </si>
  <si>
    <t>３１．産業別常用労働者の1人平均月間現金給与額(昭和63～平成2年）</t>
  </si>
  <si>
    <t>社会福祉施設別</t>
  </si>
  <si>
    <t>入所者数</t>
  </si>
  <si>
    <t>定員</t>
  </si>
  <si>
    <t>年　間</t>
  </si>
  <si>
    <t>江市</t>
  </si>
  <si>
    <t>沢市</t>
  </si>
  <si>
    <t>村山</t>
  </si>
  <si>
    <t>延人数</t>
  </si>
  <si>
    <t>生活保護施設</t>
  </si>
  <si>
    <t>宿所提供施設</t>
  </si>
  <si>
    <t>児童福祉施設</t>
  </si>
  <si>
    <t>助産施設</t>
  </si>
  <si>
    <t>乳児院</t>
  </si>
  <si>
    <t>盲児施設</t>
  </si>
  <si>
    <t>ろうあ児施設</t>
  </si>
  <si>
    <t>難聴幼児通園施設</t>
  </si>
  <si>
    <t>肢体不自由児施設</t>
  </si>
  <si>
    <t>重症心身障害児施設</t>
  </si>
  <si>
    <t>老人福祉施設</t>
  </si>
  <si>
    <t>養護老人ホーム</t>
  </si>
  <si>
    <t>特別養護老人ホーム</t>
  </si>
  <si>
    <t>老人休養ホーム</t>
  </si>
  <si>
    <t>老人福祉センター</t>
  </si>
  <si>
    <t>軽費老人ホーム</t>
  </si>
  <si>
    <t>老人デイサービスセンター</t>
  </si>
  <si>
    <t>身体障害者更生援護施設</t>
  </si>
  <si>
    <t>肢体不自由者更生施設</t>
  </si>
  <si>
    <t>身体障害者授産施設</t>
  </si>
  <si>
    <t>重度身体障害者授産施設</t>
  </si>
  <si>
    <t>身体障害者療護施設</t>
  </si>
  <si>
    <t>身体障害者福祉工場</t>
  </si>
  <si>
    <t>点字図書館</t>
  </si>
  <si>
    <t>母子福祉施設</t>
  </si>
  <si>
    <t>母子福祉センター</t>
  </si>
  <si>
    <t>母子休養ホーム</t>
  </si>
  <si>
    <t>平成3年3月末現在　　単位：円</t>
  </si>
  <si>
    <t>福祉事務所別施設数</t>
  </si>
  <si>
    <t>措　置　費</t>
  </si>
  <si>
    <t>うち本人又は保護者負担額</t>
  </si>
  <si>
    <t>米沢市</t>
  </si>
  <si>
    <t>鶴岡市</t>
  </si>
  <si>
    <t>酒田市</t>
  </si>
  <si>
    <t>新庄市</t>
  </si>
  <si>
    <t>寒河</t>
  </si>
  <si>
    <t>上山市</t>
  </si>
  <si>
    <t>村山市</t>
  </si>
  <si>
    <t>長井市</t>
  </si>
  <si>
    <t>天童市</t>
  </si>
  <si>
    <t>東根市</t>
  </si>
  <si>
    <t>尾花</t>
  </si>
  <si>
    <t>南陽市</t>
  </si>
  <si>
    <t>東南</t>
  </si>
  <si>
    <t>西村山</t>
  </si>
  <si>
    <t>北村山</t>
  </si>
  <si>
    <t>最上</t>
  </si>
  <si>
    <t>東南</t>
  </si>
  <si>
    <t>西置賜</t>
  </si>
  <si>
    <t>庄内</t>
  </si>
  <si>
    <t>年　　額</t>
  </si>
  <si>
    <t>１人１月当たり金額</t>
  </si>
  <si>
    <t>年　額</t>
  </si>
  <si>
    <t>年　間</t>
  </si>
  <si>
    <t>１人１月当　たり金額</t>
  </si>
  <si>
    <t>置賜</t>
  </si>
  <si>
    <t>支庁</t>
  </si>
  <si>
    <t>延人数</t>
  </si>
  <si>
    <t>総　　　　　　　　　　　　数</t>
  </si>
  <si>
    <t>…</t>
  </si>
  <si>
    <t>救護施設</t>
  </si>
  <si>
    <t>母子寮</t>
  </si>
  <si>
    <t>養護施設</t>
  </si>
  <si>
    <t>精神薄弱児施設</t>
  </si>
  <si>
    <t>精神薄弱児通園施設</t>
  </si>
  <si>
    <t>教護院</t>
  </si>
  <si>
    <t>…</t>
  </si>
  <si>
    <t>（補助金）</t>
  </si>
  <si>
    <t>…</t>
  </si>
  <si>
    <t>内部障害者構更生施設</t>
  </si>
  <si>
    <t>…</t>
  </si>
  <si>
    <t>重度身体障害者更生援護施設</t>
  </si>
  <si>
    <t>身体障害者保養所</t>
  </si>
  <si>
    <t>…</t>
  </si>
  <si>
    <t>精神薄弱者援護施設</t>
  </si>
  <si>
    <t>…</t>
  </si>
  <si>
    <t xml:space="preserve"> 注:１）児童福祉施設の保育所及び児童館については、第27表参照のこと。　</t>
  </si>
  <si>
    <t>　　２）措置費には、県外施設委託分も含まれている。    ３）（ ）内数字は通所分。</t>
  </si>
  <si>
    <t xml:space="preserve"> 資料：県社会課、県児童課、県障害福祉課</t>
  </si>
  <si>
    <t>３２．社会福祉施設数、入所者数及び費用額（平成2年度）</t>
  </si>
  <si>
    <t>5月1日現在</t>
  </si>
  <si>
    <t>学　　校　　数</t>
  </si>
  <si>
    <t>学級数</t>
  </si>
  <si>
    <t>児　　　　　　　童　　　　　　　数</t>
  </si>
  <si>
    <t>教員数</t>
  </si>
  <si>
    <t>職員数</t>
  </si>
  <si>
    <t>総　　　　　数</t>
  </si>
  <si>
    <t>第1学年</t>
  </si>
  <si>
    <t>（本務者）</t>
  </si>
  <si>
    <t>本校</t>
  </si>
  <si>
    <t>分校</t>
  </si>
  <si>
    <t>平成元年度</t>
  </si>
  <si>
    <t>注：国立校を含む。</t>
  </si>
  <si>
    <t>３３．小学校の市町村別学校数、学級数、学年別児童数及び教職員数（平成元、2年度）</t>
  </si>
  <si>
    <t>学校数</t>
  </si>
  <si>
    <t>学級数</t>
  </si>
  <si>
    <t>教員数</t>
  </si>
  <si>
    <t>職員数</t>
  </si>
  <si>
    <t>本校</t>
  </si>
  <si>
    <t>分校</t>
  </si>
  <si>
    <t>(本務者)</t>
  </si>
  <si>
    <t>5月1日現在</t>
  </si>
  <si>
    <t>生徒数　　　　　</t>
  </si>
  <si>
    <t>総　　　数</t>
  </si>
  <si>
    <t>注：国立校を含む。</t>
  </si>
  <si>
    <t>３４．中学校の市町村別学校数、学級数、学年別生徒数及び教職員数(平成元、2年度）</t>
  </si>
  <si>
    <t>観光地別</t>
  </si>
  <si>
    <t>総　　　　　  数</t>
  </si>
  <si>
    <t>山岳</t>
  </si>
  <si>
    <t>温泉</t>
  </si>
  <si>
    <t>スキー場</t>
  </si>
  <si>
    <t>海水浴場</t>
  </si>
  <si>
    <t>名所旧跡</t>
  </si>
  <si>
    <t>（1）観光地別の県内外別観光者数（昭和63～平成2年度）</t>
  </si>
  <si>
    <t>単位：百人</t>
  </si>
  <si>
    <t>県　　内　　者</t>
  </si>
  <si>
    <t>県　　外　　者</t>
  </si>
  <si>
    <t>昭和63年度</t>
  </si>
  <si>
    <t>平成元</t>
  </si>
  <si>
    <t>有料道路</t>
  </si>
  <si>
    <t>　　資料：県観光物産課｢山形県観光者数調査結果｣</t>
  </si>
  <si>
    <t>　　　３５.観光者数</t>
  </si>
  <si>
    <t>建物</t>
  </si>
  <si>
    <t>林野</t>
  </si>
  <si>
    <t>車両</t>
  </si>
  <si>
    <t>船舶</t>
  </si>
  <si>
    <t>航空機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</si>
  <si>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</si>
  <si>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</si>
  <si>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</si>
  <si>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</si>
  <si>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</si>
  <si>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</si>
  <si>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</si>
  <si>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</si>
  <si>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</si>
  <si>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</si>
  <si>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</si>
  <si>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</si>
  <si>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建　　　物　　　火　　　災</t>
  </si>
  <si>
    <t>全損</t>
  </si>
  <si>
    <t>半損</t>
  </si>
  <si>
    <t xml:space="preserve">  </t>
  </si>
  <si>
    <t>単位：</t>
  </si>
  <si>
    <t>建物面積＝㎡、林野面積＝ａ</t>
  </si>
  <si>
    <t>（2）月別火災発生件数及び損害額（平成元、2年）</t>
  </si>
  <si>
    <t>損害額＝千円</t>
  </si>
  <si>
    <t>年別　　　月別</t>
  </si>
  <si>
    <t>出             　火　            件            　数</t>
  </si>
  <si>
    <t>焼　損　棟　数</t>
  </si>
  <si>
    <t>焼 損 面 積</t>
  </si>
  <si>
    <t>焼損　　車両</t>
  </si>
  <si>
    <t>焼損　　船舶</t>
  </si>
  <si>
    <t>死　　傷　　者</t>
  </si>
  <si>
    <t>全焼</t>
  </si>
  <si>
    <t>半焼</t>
  </si>
  <si>
    <t>部分焼</t>
  </si>
  <si>
    <t>死者</t>
  </si>
  <si>
    <t>負傷者</t>
  </si>
  <si>
    <t>平成元年</t>
  </si>
  <si>
    <t>-</t>
  </si>
  <si>
    <t>罹　　災　　世　　帯　　数</t>
  </si>
  <si>
    <t>罹災　人員</t>
  </si>
  <si>
    <t>損　　　　　害　　　　　見　　　　　積　　　　　額</t>
  </si>
  <si>
    <t>総　数</t>
  </si>
  <si>
    <t>林野</t>
  </si>
  <si>
    <t>車両</t>
  </si>
  <si>
    <t>船　舶</t>
  </si>
  <si>
    <t>小損</t>
  </si>
  <si>
    <t>総　額</t>
  </si>
  <si>
    <t>建　物</t>
  </si>
  <si>
    <t>収容物</t>
  </si>
  <si>
    <t>航空機</t>
  </si>
  <si>
    <t>火　災</t>
  </si>
  <si>
    <t>３６．      火                 災</t>
  </si>
  <si>
    <t>区分</t>
  </si>
  <si>
    <t>発　　生　　件　　数</t>
  </si>
  <si>
    <t>死　　　　　　　　者</t>
  </si>
  <si>
    <t>負　　　 傷 　　　者</t>
  </si>
  <si>
    <t>警察署</t>
  </si>
  <si>
    <t>最北地域</t>
  </si>
  <si>
    <t>山形</t>
  </si>
  <si>
    <t>米沢</t>
  </si>
  <si>
    <t>鶴岡</t>
  </si>
  <si>
    <t>酒田</t>
  </si>
  <si>
    <t>新庄</t>
  </si>
  <si>
    <t>寒河江</t>
  </si>
  <si>
    <t>上山</t>
  </si>
  <si>
    <t>長井</t>
  </si>
  <si>
    <t>天童</t>
  </si>
  <si>
    <t>尾花沢</t>
  </si>
  <si>
    <t>南陽</t>
  </si>
  <si>
    <t>小国</t>
  </si>
  <si>
    <t>余目</t>
  </si>
  <si>
    <t>温海</t>
  </si>
  <si>
    <t>高速隊</t>
  </si>
  <si>
    <t>専修学校</t>
  </si>
  <si>
    <t>(1)設置者別学校数・生徒数の推移</t>
  </si>
  <si>
    <t>(2)課程別学科数・生徒数・卒業者数</t>
  </si>
  <si>
    <t>各種学校</t>
  </si>
  <si>
    <t>市町村別の出生、死亡、死産、婚姻、離婚数及び合計特殊出生率（昭和63、平成元年）</t>
  </si>
  <si>
    <t>労働力状態、産業（大分類）、年齢（５歳階級）、男女別15歳以上人口（昭和60年）</t>
  </si>
  <si>
    <t>産業（大分類）、従業上の地位、男女別15歳以上就業者数（昭和60年）</t>
  </si>
  <si>
    <t>市町村別の世帯の種類、世帯人員別世帯数及び世帯人員（平成2年）</t>
  </si>
  <si>
    <t>市町村別の世帯数推移（昭和61～平成2年）</t>
  </si>
  <si>
    <t>(4)経済活動別県内総生産</t>
  </si>
  <si>
    <t>(8)県内総支出(デフレーター）</t>
  </si>
  <si>
    <t>(6)県民総支出(名目）</t>
  </si>
  <si>
    <t>(7)県民総支出(実質)</t>
  </si>
  <si>
    <t>(3)家事調停事件数</t>
  </si>
  <si>
    <t>就職先都道府県別就職者数(高等学校）</t>
  </si>
  <si>
    <t>(1)所得総額</t>
  </si>
  <si>
    <t>(2)１人当たり所得</t>
  </si>
  <si>
    <t>(2)果実</t>
  </si>
  <si>
    <t>(2)降水量</t>
  </si>
  <si>
    <t>(4)積雪の最深</t>
  </si>
  <si>
    <t>副業の従業上の地位、産業(大分類）、男女別有業者数－副業を持っている者－(昭和62年）</t>
  </si>
  <si>
    <t>平成３年１２月</t>
  </si>
  <si>
    <t>平成２年　山形県統計年鑑</t>
  </si>
  <si>
    <t>本書は、県内の各般にわたる統計資料を集録し、県勢の実態を明らかにするため編集したものです。</t>
  </si>
  <si>
    <t>（統計年鑑より抜粋）</t>
  </si>
  <si>
    <t>総数</t>
  </si>
  <si>
    <t>河北町</t>
  </si>
  <si>
    <t>西川町</t>
  </si>
  <si>
    <t>朝日町</t>
  </si>
  <si>
    <t>市部</t>
  </si>
  <si>
    <t>大江町</t>
  </si>
  <si>
    <t>町村部</t>
  </si>
  <si>
    <t>大石田町</t>
  </si>
  <si>
    <t>金山町</t>
  </si>
  <si>
    <t>村山地域</t>
  </si>
  <si>
    <t>最上町</t>
  </si>
  <si>
    <t>最上地域</t>
  </si>
  <si>
    <t>舟形町</t>
  </si>
  <si>
    <t>置賜地域</t>
  </si>
  <si>
    <t>真室川町</t>
  </si>
  <si>
    <t>庄内地域</t>
  </si>
  <si>
    <t>大蔵村</t>
  </si>
  <si>
    <t>鮭川村</t>
  </si>
  <si>
    <t>山形市</t>
  </si>
  <si>
    <t>戸沢村</t>
  </si>
  <si>
    <t>米沢市</t>
  </si>
  <si>
    <t>鶴岡市</t>
  </si>
  <si>
    <t>高畠町</t>
  </si>
  <si>
    <t>酒田市</t>
  </si>
  <si>
    <t>川西町</t>
  </si>
  <si>
    <t>小国町</t>
  </si>
  <si>
    <t>新庄市</t>
  </si>
  <si>
    <t>白鷹町</t>
  </si>
  <si>
    <t>寒河江市</t>
  </si>
  <si>
    <t>飯豊町</t>
  </si>
  <si>
    <t>上山市</t>
  </si>
  <si>
    <t>村山市</t>
  </si>
  <si>
    <t>立川町</t>
  </si>
  <si>
    <t>余目町</t>
  </si>
  <si>
    <t>長井市</t>
  </si>
  <si>
    <t>藤島町</t>
  </si>
  <si>
    <t>天童市</t>
  </si>
  <si>
    <t>羽黒町</t>
  </si>
  <si>
    <t>東根市</t>
  </si>
  <si>
    <t>櫛引町</t>
  </si>
  <si>
    <t>尾花沢市</t>
  </si>
  <si>
    <t>三川町</t>
  </si>
  <si>
    <t>南陽市</t>
  </si>
  <si>
    <t>朝日村</t>
  </si>
  <si>
    <t>温海町</t>
  </si>
  <si>
    <t>山辺町</t>
  </si>
  <si>
    <t>遊佐町</t>
  </si>
  <si>
    <t>中山町</t>
  </si>
  <si>
    <t>八幡町</t>
  </si>
  <si>
    <t>松山町</t>
  </si>
  <si>
    <t>平田町</t>
  </si>
  <si>
    <t>10月1日現在 　単位　：　人</t>
  </si>
  <si>
    <t>市町村別</t>
  </si>
  <si>
    <t>昭和61年</t>
  </si>
  <si>
    <t>平成元</t>
  </si>
  <si>
    <t>資料：県統計調査課「山形県社会的移動人口調査結果報告書」</t>
  </si>
  <si>
    <t>１．市町村別の人口推移（昭和61～平成2年）</t>
  </si>
  <si>
    <t>単位 ： 人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</si>
  <si>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</si>
  <si>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</si>
  <si>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</si>
  <si>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</si>
  <si>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</si>
  <si>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</si>
  <si>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</si>
  <si>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</si>
  <si>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</si>
  <si>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</si>
  <si>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</si>
  <si>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</si>
  <si>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年齢不詳</t>
  </si>
  <si>
    <t>-</t>
  </si>
  <si>
    <t>10月1日現在</t>
  </si>
  <si>
    <t>0～4歳</t>
  </si>
  <si>
    <t>5～9</t>
  </si>
  <si>
    <t>10～14</t>
  </si>
  <si>
    <t>15～19</t>
  </si>
  <si>
    <t>20～24</t>
  </si>
  <si>
    <t>25～29</t>
  </si>
  <si>
    <t>90歳以上</t>
  </si>
  <si>
    <t>総数</t>
  </si>
  <si>
    <t>市部</t>
  </si>
  <si>
    <t>町村部</t>
  </si>
  <si>
    <t>村山地域</t>
  </si>
  <si>
    <t>最上地域</t>
  </si>
  <si>
    <t>置賜地域</t>
  </si>
  <si>
    <t>庄内地域</t>
  </si>
  <si>
    <t>２．市町村別の年齢（5歳階級）別人口（平成2年）</t>
  </si>
  <si>
    <t>総         数</t>
  </si>
  <si>
    <t>市         部</t>
  </si>
  <si>
    <t>村　山　地　域</t>
  </si>
  <si>
    <t>最　上　地　域</t>
  </si>
  <si>
    <t>置　賜　地　域</t>
  </si>
  <si>
    <t>庄　内　地　域</t>
  </si>
  <si>
    <t>各年10月1日現在</t>
  </si>
  <si>
    <t>昭和61年</t>
  </si>
  <si>
    <t>平成　元</t>
  </si>
  <si>
    <t>世帯数</t>
  </si>
  <si>
    <t>増減（△）</t>
  </si>
  <si>
    <t>町   村   部</t>
  </si>
  <si>
    <t>資料：総務庁統計局、県統計調査課</t>
  </si>
  <si>
    <t>３．市町村別の世帯数推移（昭和61～平成2年）</t>
  </si>
  <si>
    <t>事　　　　　業　　　　　所　　　　　数</t>
  </si>
  <si>
    <t>従　　　　　業　　　　　者　　　　　数</t>
  </si>
  <si>
    <t>実数</t>
  </si>
  <si>
    <t>構成比</t>
  </si>
  <si>
    <t>上 山 市</t>
  </si>
  <si>
    <t xml:space="preserve">朝日町 </t>
  </si>
  <si>
    <t>7月1日現在　　単位:比･率＝％</t>
  </si>
  <si>
    <t>昭和56年</t>
  </si>
  <si>
    <t>56～61の増加率</t>
  </si>
  <si>
    <t>（△減）</t>
  </si>
  <si>
    <t>資料：1～5総務庁統計局「昭和56年及び61年事業所統計調査報告」</t>
  </si>
  <si>
    <t>４．市町村別の事業所数及び従業者数 (昭和56年、61年）</t>
  </si>
  <si>
    <t>２月１日現在    単位 ： 戸</t>
  </si>
  <si>
    <t>年別</t>
  </si>
  <si>
    <t>市町村別</t>
  </si>
  <si>
    <t>農家数</t>
  </si>
  <si>
    <t>専業</t>
  </si>
  <si>
    <t>兼業農家数</t>
  </si>
  <si>
    <t>自給的</t>
  </si>
  <si>
    <t>経営耕地規模別販売農家数</t>
  </si>
  <si>
    <t>総数</t>
  </si>
  <si>
    <t>第１種　　兼業</t>
  </si>
  <si>
    <t>第２種　　兼業</t>
  </si>
  <si>
    <t>農家数</t>
  </si>
  <si>
    <t>0.5ｈa   未満</t>
  </si>
  <si>
    <t>0.5～　　　　1.0</t>
  </si>
  <si>
    <t>1.0～2.0</t>
  </si>
  <si>
    <t>2.0～3.0</t>
  </si>
  <si>
    <t>3.0～4.0</t>
  </si>
  <si>
    <t>4.0～5.0</t>
  </si>
  <si>
    <t>5.0ha　　以上</t>
  </si>
  <si>
    <t>平成2年</t>
  </si>
  <si>
    <t>川西町</t>
  </si>
  <si>
    <t>注：自給的農家とは、経営耕地地面積が30a未満かつ農産物総販売金額が50万円未満の農家をいう。</t>
  </si>
  <si>
    <t>　　販売農家とは　　　〃　　　　　が30a以上又は　　　〃　　　　が50万円以上の農家をいう。</t>
  </si>
  <si>
    <t>資料：1～11県統計調査課「山形県の農業」</t>
  </si>
  <si>
    <t>５．市町村別の専業、兼業、経営耕地規模別農家数（平成2年）</t>
  </si>
  <si>
    <t>２月１日現在    単位 ：農家数＝戸、面積＝a</t>
  </si>
  <si>
    <t>　　総　　　　数</t>
  </si>
  <si>
    <t>田　</t>
  </si>
  <si>
    <t>樹　　園　　地</t>
  </si>
  <si>
    <t>畑</t>
  </si>
  <si>
    <t>年　　別</t>
  </si>
  <si>
    <t>農家数</t>
  </si>
  <si>
    <t>面     積</t>
  </si>
  <si>
    <t>田　の　あ　る</t>
  </si>
  <si>
    <t>稲を作った田</t>
  </si>
  <si>
    <t>総数</t>
  </si>
  <si>
    <t>果樹園</t>
  </si>
  <si>
    <t>桑園</t>
  </si>
  <si>
    <t>その他の樹園地</t>
  </si>
  <si>
    <t>総　　数</t>
  </si>
  <si>
    <t>普　　　通　　　畑</t>
  </si>
  <si>
    <t>牧　草　専　用　地</t>
  </si>
  <si>
    <t>過去１年間に作付けしな</t>
  </si>
  <si>
    <t>面　積</t>
  </si>
  <si>
    <t>面積</t>
  </si>
  <si>
    <t>過去１年間に飼料用　　　作物だけを作った畑</t>
  </si>
  <si>
    <t>面積</t>
  </si>
  <si>
    <t>かった畑</t>
  </si>
  <si>
    <t>昭 和 57 年</t>
  </si>
  <si>
    <t xml:space="preserve">      60</t>
  </si>
  <si>
    <t xml:space="preserve">      62</t>
  </si>
  <si>
    <t>平成2年</t>
  </si>
  <si>
    <t>　販売農家</t>
  </si>
  <si>
    <t>　自給的農家</t>
  </si>
  <si>
    <t>X</t>
  </si>
  <si>
    <t>６．市町村別の地目別経営農家数及び経営耕地面積（昭和57～平成2年）</t>
  </si>
  <si>
    <t>水          稲</t>
  </si>
  <si>
    <t>陸          稲</t>
  </si>
  <si>
    <t>作付面積</t>
  </si>
  <si>
    <t>単位 ： 面積＝ｈａ、10ａ当たり収量＝㎏、収穫量＝ｔ</t>
  </si>
  <si>
    <t>水 ・ 陸　　稲</t>
  </si>
  <si>
    <t>収　穫　量</t>
  </si>
  <si>
    <t>１０ａ当たり収量</t>
  </si>
  <si>
    <t xml:space="preserve">      62</t>
  </si>
  <si>
    <t xml:space="preserve">      63</t>
  </si>
  <si>
    <t>平 成 元</t>
  </si>
  <si>
    <t xml:space="preserve">      2</t>
  </si>
  <si>
    <t>注：市町村別作付面積・収穫量はラウンドしているため、この積算値は地域・県合計または稲作合計値とは必ずしも一致</t>
  </si>
  <si>
    <t>　　しないことがある。</t>
  </si>
  <si>
    <t>資料：東北農政局山形統計情報事務所「農林水産統計速報」</t>
  </si>
  <si>
    <t>７．市町村別の水稲、陸稲の作付面積及び収穫量（昭和61～平成2年）</t>
  </si>
  <si>
    <t>2月1日現在    単位：林家数＝戸、面積＝ha</t>
  </si>
  <si>
    <t>所有山林がある</t>
  </si>
  <si>
    <t>貸付林等がある</t>
  </si>
  <si>
    <t>借入林等がある</t>
  </si>
  <si>
    <t>保有山林</t>
  </si>
  <si>
    <t>林家数</t>
  </si>
  <si>
    <t>面積</t>
  </si>
  <si>
    <t>保有山林のうち、他人に管理を任せている山林</t>
  </si>
  <si>
    <t>主なまかせ先</t>
  </si>
  <si>
    <t>森林組合</t>
  </si>
  <si>
    <t>団体</t>
  </si>
  <si>
    <t>その他</t>
  </si>
  <si>
    <t>置賜地域</t>
  </si>
  <si>
    <t>川西町</t>
  </si>
  <si>
    <t>注：面積は、1ha未満を四捨五入しているため合計と内訳が一致しない場合がある。</t>
  </si>
  <si>
    <t>８．市町村別の所有山林、保有山林がある林家数及び面積（農家林家）（平成2年）</t>
  </si>
  <si>
    <t>1月1日現在　単位：ｈａ</t>
  </si>
  <si>
    <t>林野面積</t>
  </si>
  <si>
    <t>森林面積</t>
  </si>
  <si>
    <t>森林以外の草生地</t>
  </si>
  <si>
    <t>地域森林（施業）計画に含まれている森林</t>
  </si>
  <si>
    <t>地域森林（施業）計画に含まれていない森林</t>
  </si>
  <si>
    <t>国有</t>
  </si>
  <si>
    <t>森林開</t>
  </si>
  <si>
    <t>公有</t>
  </si>
  <si>
    <t>私有</t>
  </si>
  <si>
    <t>うち</t>
  </si>
  <si>
    <t>樹林地</t>
  </si>
  <si>
    <t>人工林</t>
  </si>
  <si>
    <t>天然林</t>
  </si>
  <si>
    <t>発公団</t>
  </si>
  <si>
    <t>針葉樹</t>
  </si>
  <si>
    <t>広葉樹</t>
  </si>
  <si>
    <t>資料：6～7農林水産省東北農政局山形統計情報事務所「山形農林水産統計年報」</t>
  </si>
  <si>
    <t>９．市町村別の林野面積及び森林面積(昭和60年）</t>
  </si>
  <si>
    <t>経営体</t>
  </si>
  <si>
    <t>経        営        組        織        別</t>
  </si>
  <si>
    <t>出      漁      日      数      別</t>
  </si>
  <si>
    <t>個人</t>
  </si>
  <si>
    <t>会社</t>
  </si>
  <si>
    <t>漁業</t>
  </si>
  <si>
    <t>共同</t>
  </si>
  <si>
    <t>官公庁</t>
  </si>
  <si>
    <t>経営体階層別</t>
  </si>
  <si>
    <t>協同</t>
  </si>
  <si>
    <t>生産</t>
  </si>
  <si>
    <t>学校</t>
  </si>
  <si>
    <t>～</t>
  </si>
  <si>
    <t>漁業地区別</t>
  </si>
  <si>
    <t>経営</t>
  </si>
  <si>
    <t xml:space="preserve">経営 </t>
  </si>
  <si>
    <t>組合</t>
  </si>
  <si>
    <t>試験場</t>
  </si>
  <si>
    <t>以上</t>
  </si>
  <si>
    <t>経営体階層</t>
  </si>
  <si>
    <t>漁船非使用</t>
  </si>
  <si>
    <t>小型定置網</t>
  </si>
  <si>
    <t>海面養殖</t>
  </si>
  <si>
    <t>漁業地区</t>
  </si>
  <si>
    <t>酒     田</t>
  </si>
  <si>
    <t>飛     島</t>
  </si>
  <si>
    <t>加     茂</t>
  </si>
  <si>
    <t>由     良</t>
  </si>
  <si>
    <t>豊     浦</t>
  </si>
  <si>
    <t>温     海</t>
  </si>
  <si>
    <t>念 珠 関</t>
  </si>
  <si>
    <t xml:space="preserve">        （海面漁業）（昭和60～平成元年）</t>
  </si>
  <si>
    <t>29日</t>
  </si>
  <si>
    <t>総　数</t>
  </si>
  <si>
    <t>～</t>
  </si>
  <si>
    <t>以下</t>
  </si>
  <si>
    <t>昭 和 60　年</t>
  </si>
  <si>
    <t xml:space="preserve">        61</t>
  </si>
  <si>
    <t xml:space="preserve">        62</t>
  </si>
  <si>
    <t xml:space="preserve">        63</t>
  </si>
  <si>
    <t xml:space="preserve">  平 成  元</t>
  </si>
  <si>
    <t>無動力</t>
  </si>
  <si>
    <t>動力 １t 未満</t>
  </si>
  <si>
    <t xml:space="preserve">  1 ～  3　　</t>
  </si>
  <si>
    <t xml:space="preserve">    3 ～  5　　</t>
  </si>
  <si>
    <t xml:space="preserve">    5 ～ 10　　</t>
  </si>
  <si>
    <t xml:space="preserve">  10 ～ 20　　</t>
  </si>
  <si>
    <t xml:space="preserve">  20 ～ 30　　</t>
  </si>
  <si>
    <t xml:space="preserve">  30 ～ 50　　</t>
  </si>
  <si>
    <t xml:space="preserve">  50 ～100　　</t>
  </si>
  <si>
    <t>100 ～200　　</t>
  </si>
  <si>
    <t>200 ～500　　</t>
  </si>
  <si>
    <t>500t以 上　　</t>
  </si>
  <si>
    <t>地びき網</t>
  </si>
  <si>
    <t>吹浦</t>
  </si>
  <si>
    <t>西遊佐</t>
  </si>
  <si>
    <t>注：昭和63年の数値は、「第8次漁業センサス」の結果である。</t>
  </si>
  <si>
    <t>資料：1～3農林水産省東北農政局山形統計情報事務所 「 山形農林水産統計年報 」</t>
  </si>
  <si>
    <t>１０．経営体階層、漁業地区別の経営組織、出漁日数別経営体数</t>
  </si>
  <si>
    <t>単位：t</t>
  </si>
  <si>
    <t>魚種別</t>
  </si>
  <si>
    <t>昭和60年</t>
  </si>
  <si>
    <t>平成元</t>
  </si>
  <si>
    <t>魚　　　　類</t>
  </si>
  <si>
    <t>さけ・ます</t>
  </si>
  <si>
    <t>たい類</t>
  </si>
  <si>
    <t>かれい・ひらめ</t>
  </si>
  <si>
    <t>たら</t>
  </si>
  <si>
    <t>すけとうだら</t>
  </si>
  <si>
    <t>さめ</t>
  </si>
  <si>
    <t>はたはた</t>
  </si>
  <si>
    <t>ぶり・いなだ</t>
  </si>
  <si>
    <t>めばる類</t>
  </si>
  <si>
    <t>貝　　　　類</t>
  </si>
  <si>
    <t>あわび</t>
  </si>
  <si>
    <t>さざえ</t>
  </si>
  <si>
    <t>その他の水産動物</t>
  </si>
  <si>
    <t>いか</t>
  </si>
  <si>
    <t>えび・かに</t>
  </si>
  <si>
    <t>藻　　　　類</t>
  </si>
  <si>
    <t>わかめ</t>
  </si>
  <si>
    <t>のり</t>
  </si>
  <si>
    <t>注：総数は、ラウンドのため必ずしも一致しない。</t>
  </si>
  <si>
    <t>１１．魚種別漁獲量 －属地－ （海面漁業）  (昭和60～平成2年）</t>
  </si>
  <si>
    <t>事業所数</t>
  </si>
  <si>
    <t>従業者数</t>
  </si>
  <si>
    <t>〇</t>
  </si>
  <si>
    <t>食料品製造業</t>
  </si>
  <si>
    <t>飲料・飼料・たばこ製造業</t>
  </si>
  <si>
    <t>繊維工業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</si>
  <si>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</si>
  <si>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</si>
  <si>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</si>
  <si>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</si>
  <si>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</si>
  <si>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</si>
  <si>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</si>
  <si>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</si>
  <si>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</si>
  <si>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</si>
  <si>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</si>
  <si>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</si>
  <si>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</si>
  <si>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</si>
  <si>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</si>
  <si>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</si>
  <si>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</si>
  <si>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　　 使用額等、製造品出荷額等、生産額及び付加価値額（昭和62～平成元年）</t>
  </si>
  <si>
    <t>12月31日現在　単位：額＝百万円</t>
  </si>
  <si>
    <t>年        別
産業中分類別
従業者規模別</t>
  </si>
  <si>
    <t>原 材 料
使用額等</t>
  </si>
  <si>
    <t>製 造 品
出荷額等</t>
  </si>
  <si>
    <t>生　産　額　　　従業者30人　　　以　上　の　　　事　業　所</t>
  </si>
  <si>
    <t xml:space="preserve">付加価値額　　従業者30人　　以　上　の　　　事　業　所 </t>
  </si>
  <si>
    <t>　昭　　　和　　　 62　　年</t>
  </si>
  <si>
    <t>　　 63</t>
  </si>
  <si>
    <t>　平　　　成　 　　元</t>
  </si>
  <si>
    <t>軽工業</t>
  </si>
  <si>
    <t>重化学工業</t>
  </si>
  <si>
    <t>衣服・その他の繊維製品製造業</t>
  </si>
  <si>
    <t>出版・印刷・同関連産業</t>
  </si>
  <si>
    <t>　２９　　　人　　　以　　　下</t>
  </si>
  <si>
    <t>　　　　　４～  ９　　　　人</t>
  </si>
  <si>
    <t>　　　　１０～１９</t>
  </si>
  <si>
    <t>　　　　２０～２９</t>
  </si>
  <si>
    <t>　３０　　　人　　　以　　　下</t>
  </si>
  <si>
    <t>　　　　３０～　４９　　　人</t>
  </si>
  <si>
    <t>　　　　５０～　９９</t>
  </si>
  <si>
    <t>　　　１００～１９９</t>
  </si>
  <si>
    <t>　　　２００～２９９</t>
  </si>
  <si>
    <t>　　　３００～４９９</t>
  </si>
  <si>
    <t>　　　５００～９９９</t>
  </si>
  <si>
    <t>　　　１,０００人以上</t>
  </si>
  <si>
    <t>注  ： 1）従業者規模４人以上 　2）表側の産業名中○印のついたものは軽工業であり、無印は重化学工業である。</t>
  </si>
  <si>
    <t>資料 ：4～11 県統計調査課 「工業統計調査結果報告書」</t>
  </si>
  <si>
    <t xml:space="preserve">    </t>
  </si>
  <si>
    <t>１２.産業（中分類）別従業者規模別製造業の事業所数、従業者数、原材料</t>
  </si>
  <si>
    <t>事               業               所               数</t>
  </si>
  <si>
    <t>従     業     者     数</t>
  </si>
  <si>
    <t>製  造  品  出  荷  額  等</t>
  </si>
  <si>
    <t>地 域 別</t>
  </si>
  <si>
    <t>経  営  組  織  別</t>
  </si>
  <si>
    <t>従        業        者        規        模        別</t>
  </si>
  <si>
    <t>製造品</t>
  </si>
  <si>
    <t>加工賃</t>
  </si>
  <si>
    <t>修理料</t>
  </si>
  <si>
    <t>1,000人以上</t>
  </si>
  <si>
    <t>出荷額</t>
  </si>
  <si>
    <t>収入額</t>
  </si>
  <si>
    <t>12月31日現在　　単位：金額＝万円</t>
  </si>
  <si>
    <t>現金　　　　　　給与　　　　　　　　総額</t>
  </si>
  <si>
    <t>原材料　　　　　使用額等</t>
  </si>
  <si>
    <t>総　　　　数</t>
  </si>
  <si>
    <t>うち常用　　　　　　　　　労働者数</t>
  </si>
  <si>
    <t>　　総　　数　　　</t>
  </si>
  <si>
    <t>市 町 村 別</t>
  </si>
  <si>
    <t>組  合
その他
の法人</t>
  </si>
  <si>
    <t>4～     9人</t>
  </si>
  <si>
    <t xml:space="preserve">10～  19  </t>
  </si>
  <si>
    <t xml:space="preserve">20～  29  </t>
  </si>
  <si>
    <t xml:space="preserve">30～  49  </t>
  </si>
  <si>
    <t xml:space="preserve">50～  99  </t>
  </si>
  <si>
    <t>100～199</t>
  </si>
  <si>
    <t>200～299</t>
  </si>
  <si>
    <t>300～499</t>
  </si>
  <si>
    <t>500～999</t>
  </si>
  <si>
    <t>男</t>
  </si>
  <si>
    <t>女</t>
  </si>
  <si>
    <t>男</t>
  </si>
  <si>
    <t>女</t>
  </si>
  <si>
    <t>村山地域</t>
  </si>
  <si>
    <t>山形市</t>
  </si>
  <si>
    <t>１３．市町村別製造業の事業所数、従業者数、現金給与総額、原材料使用額等及び製造品出荷額等（平成元年）</t>
  </si>
  <si>
    <t>区　　　　　　分</t>
  </si>
  <si>
    <t>平成2年4月1日現在   単位：ｍ、％</t>
  </si>
  <si>
    <t>高　速　自動車　国　道</t>
  </si>
  <si>
    <t>一　　般　　国　　道</t>
  </si>
  <si>
    <t>県　　　　　　　道</t>
  </si>
  <si>
    <t>独立専用</t>
  </si>
  <si>
    <t>市町村道</t>
  </si>
  <si>
    <t>自転車</t>
  </si>
  <si>
    <t>国管理</t>
  </si>
  <si>
    <t>県管理</t>
  </si>
  <si>
    <t>主要地方道</t>
  </si>
  <si>
    <t>一般県道</t>
  </si>
  <si>
    <t>歩 行 者 道</t>
  </si>
  <si>
    <t>路線数</t>
  </si>
  <si>
    <t>総延長</t>
  </si>
  <si>
    <t xml:space="preserve"> 重　　 　用 　　　延　　 　長</t>
  </si>
  <si>
    <t xml:space="preserve"> 未　 　供 　　用　 　延　　長</t>
  </si>
  <si>
    <t xml:space="preserve"> 実　 　　延　　 　長　 　（A）</t>
  </si>
  <si>
    <t>規格改良・未改良</t>
  </si>
  <si>
    <t>内訳</t>
  </si>
  <si>
    <t>改良済延長（B）</t>
  </si>
  <si>
    <t>未改良延長</t>
  </si>
  <si>
    <t>実</t>
  </si>
  <si>
    <t>うち自動車交通不能</t>
  </si>
  <si>
    <t>改良率（B）/（A）</t>
  </si>
  <si>
    <t>延</t>
  </si>
  <si>
    <t>路面内訳</t>
  </si>
  <si>
    <t>舗装済延長（C）</t>
  </si>
  <si>
    <t>長</t>
  </si>
  <si>
    <t>未舗装延長</t>
  </si>
  <si>
    <t>舗装率（C）/（A）</t>
  </si>
  <si>
    <t>の</t>
  </si>
  <si>
    <t>橋梁の内訳</t>
  </si>
  <si>
    <t>橋数（個）</t>
  </si>
  <si>
    <t>橋梁延長</t>
  </si>
  <si>
    <t>内</t>
  </si>
  <si>
    <t>木橋と永久橋</t>
  </si>
  <si>
    <t>　木　　橋　　数</t>
  </si>
  <si>
    <t>　〃　　延　　長</t>
  </si>
  <si>
    <t>訳</t>
  </si>
  <si>
    <t>　永　久　橋　数</t>
  </si>
  <si>
    <t>トンネル</t>
  </si>
  <si>
    <t>個数</t>
  </si>
  <si>
    <t>延長</t>
  </si>
  <si>
    <t>渡船場</t>
  </si>
  <si>
    <t>鉄道との交差個所数</t>
  </si>
  <si>
    <t>立体</t>
  </si>
  <si>
    <t>平面</t>
  </si>
  <si>
    <t>立体横断施設数</t>
  </si>
  <si>
    <t>歩道橋</t>
  </si>
  <si>
    <t>地下道</t>
  </si>
  <si>
    <t>注：路線数の（　）は内書で一部県管理のものである。（国道112号線、113号線）</t>
  </si>
  <si>
    <t>資料：県道路維持課</t>
  </si>
  <si>
    <t>１４．道路現況</t>
  </si>
  <si>
    <t>単位：千kWｈ</t>
  </si>
  <si>
    <t>項目</t>
  </si>
  <si>
    <t>昭和63年度</t>
  </si>
  <si>
    <t>平成元</t>
  </si>
  <si>
    <t>電灯需要</t>
  </si>
  <si>
    <t>電力需要</t>
  </si>
  <si>
    <t>業務用電力</t>
  </si>
  <si>
    <t>定額電灯</t>
  </si>
  <si>
    <t>小口電力</t>
  </si>
  <si>
    <t>低圧電力</t>
  </si>
  <si>
    <t>従量電灯甲･乙</t>
  </si>
  <si>
    <t>市町村別の農業雇用労働雇い入れ農家数・人数及び農作業（水稲作）をよそに請負わせた農家数と面積（昭和57～平成2年）</t>
  </si>
  <si>
    <t>市町村別施設園芸の施設のある農家数と施設面積（昭和60、平成2年）</t>
  </si>
  <si>
    <t>市町村別の水稲、陸稲の作付面積及び収穫量（昭和61年～平成2年）</t>
  </si>
  <si>
    <t>保健所、市町村別の業務種類別医師及び歯科医師数（昭和61、63年）</t>
  </si>
  <si>
    <t>時間帯電灯</t>
  </si>
  <si>
    <t>-</t>
  </si>
  <si>
    <t>事業用電力</t>
  </si>
  <si>
    <t>融雪用電力</t>
  </si>
  <si>
    <t>１５．電灯及び電力需要実績(昭和63年～平成2年度)</t>
  </si>
  <si>
    <t>（１）計画給水人口及び普及率</t>
  </si>
  <si>
    <t>3月31日現在  単位：率＝％</t>
  </si>
  <si>
    <t xml:space="preserve">保 健 所 別 
市 町 村 別 </t>
  </si>
  <si>
    <t>行政区域内      居住人口（Ａ）</t>
  </si>
  <si>
    <t>給水区域内      現在人口　　（B）</t>
  </si>
  <si>
    <t xml:space="preserve">B/A     </t>
  </si>
  <si>
    <t>計　　画　　　　　給水人口　　（C)</t>
  </si>
  <si>
    <t xml:space="preserve">C/A   </t>
  </si>
  <si>
    <t>現　　在　　　　　給水人口　　（D)</t>
  </si>
  <si>
    <t>(2)産業別発生件数及び行為参加人員（争議行為を伴うもの）</t>
  </si>
  <si>
    <t>(1)建築主別</t>
  </si>
  <si>
    <t>(2)構造別</t>
  </si>
  <si>
    <t>(3)用途別</t>
  </si>
  <si>
    <t>(1)外かく施設</t>
  </si>
  <si>
    <t>(3)臨港鉄道</t>
  </si>
  <si>
    <t>(1)計画給水人口及び普及率</t>
  </si>
  <si>
    <t>(2)給水施設数及び給水人口</t>
  </si>
  <si>
    <t>未供用</t>
  </si>
  <si>
    <t>　　　　　　平成3年3月31日現在</t>
  </si>
  <si>
    <t>年度別　　　　　　事業主体別</t>
  </si>
  <si>
    <t>処理区域</t>
  </si>
  <si>
    <t>水洗化</t>
  </si>
  <si>
    <t>元年度</t>
  </si>
  <si>
    <t>内人口</t>
  </si>
  <si>
    <t>人口</t>
  </si>
  <si>
    <t>整備面積</t>
  </si>
  <si>
    <t>第１１章　商業及び貿易</t>
  </si>
  <si>
    <t>第１４章　所得、物価及び家計</t>
  </si>
  <si>
    <t>(1)業種別労災保険適用事業場成立状況</t>
  </si>
  <si>
    <t>(4)労働基準監督署別年金受給者状況</t>
  </si>
  <si>
    <t>県全体</t>
  </si>
  <si>
    <t>-</t>
  </si>
  <si>
    <t>小　　　計</t>
  </si>
  <si>
    <t>-</t>
  </si>
  <si>
    <t>山形市</t>
  </si>
  <si>
    <t>昭40.11</t>
  </si>
  <si>
    <t>米　沢　市</t>
  </si>
  <si>
    <t>昭63.10</t>
  </si>
  <si>
    <t>鶴　岡　市</t>
  </si>
  <si>
    <t>昭55. 5</t>
  </si>
  <si>
    <t>酒　田　市</t>
  </si>
  <si>
    <t>昭54.10</t>
  </si>
  <si>
    <t>新　庄　市</t>
  </si>
  <si>
    <t>平 元.10</t>
  </si>
  <si>
    <t>寒 河 江 市</t>
  </si>
  <si>
    <t>昭58.10</t>
  </si>
  <si>
    <t>上　山　市</t>
  </si>
  <si>
    <t>昭56.11</t>
  </si>
  <si>
    <t>村　山　市</t>
  </si>
  <si>
    <t>昭62.10</t>
  </si>
  <si>
    <t>長　井　市</t>
  </si>
  <si>
    <t>昭63. 4</t>
  </si>
  <si>
    <t>天　童　市</t>
  </si>
  <si>
    <t>昭49. 4</t>
  </si>
  <si>
    <t>東　根　市</t>
  </si>
  <si>
    <t>昭62. 7</t>
  </si>
  <si>
    <t>南　陽　市</t>
  </si>
  <si>
    <t>山　辺　町</t>
  </si>
  <si>
    <t>-</t>
  </si>
  <si>
    <t>中　山　町</t>
  </si>
  <si>
    <t>〃</t>
  </si>
  <si>
    <t>河北町</t>
  </si>
  <si>
    <t>昭63. 9</t>
  </si>
  <si>
    <t>本書は、企画調整部統計調査課所管の各種統計資料を主とし、これに庁内各部課室及び他官公庁、団体、会社等から収集した資料もあわせ掲載しました。</t>
  </si>
  <si>
    <t>本書は、次の２０部門から成っております。</t>
  </si>
  <si>
    <t>６．水産業　　７．鉱工業　　８．建設　　９．電気、ガス及び上下水道　　10．運輸及び通信</t>
  </si>
  <si>
    <t>本書の内容は、原則として調査時点が平成２年(年度）に属するものについて掲載しました。</t>
  </si>
  <si>
    <t>　…　事実不詳及び調査を欠くもの　　　ｘ　数字が統計法により秘匿されているもの</t>
  </si>
  <si>
    <t>統計数字の単位未満は、四捨五入することを原則としました。したがって、総数（合計）と内訳の積算値は一致しない場合があります。</t>
  </si>
  <si>
    <t>市町村の廃置分合及び境界変更（昭和63～平成2年）</t>
  </si>
  <si>
    <t>市町村の合併状況（明治22年～平成2年）</t>
  </si>
  <si>
    <t>主要河川</t>
  </si>
  <si>
    <t>気象官署気象表</t>
  </si>
  <si>
    <t>人口の推移（大正9～平成2年）</t>
  </si>
  <si>
    <t>市町村別の人口推移（昭和61～平成2年）</t>
  </si>
  <si>
    <t>市町村別の人口動態（平成元、2年）</t>
  </si>
  <si>
    <t>年齢、男女別人口（平成2年）</t>
  </si>
  <si>
    <t>市町村別の年齢（５歳階級）別人口（平成2年）</t>
  </si>
  <si>
    <t>人口の移動（昭和63～平成2年）</t>
  </si>
  <si>
    <t>住宅の種類、所有関係、人が居住する住宅以外の建物の種類別建物数、世帯の種類別世帯数及び世帯人員（昭和63年）</t>
  </si>
  <si>
    <t>住宅の種類、住宅の所有の関係、建て方、構造、建築の時期、設備状況別住宅数（昭和63年）</t>
  </si>
  <si>
    <t>居住世帯の有無別住宅数及び建物の種類別、人が居住する住宅以外の建物数（昭和63年）</t>
  </si>
  <si>
    <t>住宅の種類、所有の関係、建築の時期別住宅数（昭和63年）</t>
  </si>
  <si>
    <t>住宅の種類、構造、建築の時期別住宅数（昭和63年）</t>
  </si>
  <si>
    <t>住宅の構造、建て方、建築の時期別住宅数（昭和63年）</t>
  </si>
  <si>
    <t>住宅の種類、住宅の所有関係別住宅数、世帯数、世帯人員、１住宅当たり居住室数、１住宅当たり畳数、１住宅当たり延べ面積、１人当たり畳数及び１室当たり人員（昭和63年）</t>
  </si>
  <si>
    <t>市町村別の卸・小売業別商店数、従業者数及び年間商品販売額（昭和60、63年）</t>
  </si>
  <si>
    <t>市町村別の産業（中分類）別商店数、従業者数、売場面積、年間商品販売額、修理料等及び商品手持額（昭和60、63年）</t>
  </si>
  <si>
    <t>市町村別の業種別飲食店数、従業者数及び年間販売額（昭和61年、平成元年）</t>
  </si>
  <si>
    <t>幼稚園、小学校、中学校、高等学校別の疾病・異常被患率（昭和63年度～平成2年度）</t>
  </si>
  <si>
    <t>教宗派別宗教法人数</t>
  </si>
  <si>
    <t>公立図書館別の蔵書、受入及び貸出状況（平成2年度）</t>
  </si>
  <si>
    <t>種目別文化財件数</t>
  </si>
  <si>
    <t>博物館</t>
  </si>
  <si>
    <t>テレビ受信契約数及び普及率（平成2年度）</t>
  </si>
  <si>
    <t>自然公園</t>
  </si>
  <si>
    <t>観光者数</t>
  </si>
  <si>
    <t>(1)観光地別の県内外別観光者数（昭和63～平成2年度）</t>
  </si>
  <si>
    <t>(3)山岳観光地別観光者数（平成元、2年度）</t>
  </si>
  <si>
    <t>(4)スキー場観光地別観光者数（平成元、2年度）</t>
  </si>
  <si>
    <t>(5)名所旧跡観光地別観光者数（平成元、2年度）</t>
  </si>
  <si>
    <t>(6)温泉観光地別観光者数（平成元、2年度）</t>
  </si>
  <si>
    <t>(2)海水浴場観光地別観光者数（昭和63年度～平成2年度）</t>
  </si>
  <si>
    <t>旅券申請件数（市町村別）（平成元、2年）</t>
  </si>
  <si>
    <t>災害（平成2年）</t>
  </si>
  <si>
    <t>(3)出火原因別出火件数（平成2年）</t>
  </si>
  <si>
    <t>(4)覚知方法別建物火災件数及び焼損面積（平成2年）</t>
  </si>
  <si>
    <t>救急事故種別出場件数及び搬送人員（平成2年）</t>
  </si>
  <si>
    <t>災害建築物の床面積及び損害見積額（平成2年）</t>
  </si>
  <si>
    <t>(1)消防力の現況（平成2、3年）</t>
  </si>
  <si>
    <t>(2)月別火災発生件数及び損害額（平成元、2年）</t>
  </si>
  <si>
    <t>交通事故発生状況及び死傷者数（平成元、2年）</t>
  </si>
  <si>
    <t>(7)年齢別男女別死傷者数</t>
  </si>
  <si>
    <t>１</t>
  </si>
  <si>
    <t>２</t>
  </si>
  <si>
    <t>４</t>
  </si>
  <si>
    <t>５</t>
  </si>
  <si>
    <t>０.０</t>
  </si>
  <si>
    <t>６</t>
  </si>
  <si>
    <t>７</t>
  </si>
  <si>
    <t>第１５章　公務員、選挙、司法及び公安</t>
  </si>
  <si>
    <t>(1)山形地方裁判所管内簡易裁判所</t>
  </si>
  <si>
    <t>(2)山形地方裁判所、同管内支部</t>
  </si>
  <si>
    <t>(1)総括</t>
  </si>
  <si>
    <t>(2)家事審判事件数</t>
  </si>
  <si>
    <t>(2)少年保護事件数</t>
  </si>
  <si>
    <t>(3)行為別新受件数</t>
  </si>
  <si>
    <t>(1)保健所別実数及び率</t>
  </si>
  <si>
    <t>(2)業務の種類別医師及び歯科医師数</t>
  </si>
  <si>
    <t>(3)診療担当別医師数</t>
  </si>
  <si>
    <t>(4)業務の種類別薬剤師数</t>
  </si>
  <si>
    <t>第１７章　労働及び社会保障</t>
  </si>
  <si>
    <t>職業訓練校の状況</t>
  </si>
  <si>
    <t>市、郡別の金融機関別店舗数</t>
  </si>
  <si>
    <t>信用保証状況</t>
  </si>
  <si>
    <t>(1)一般会計</t>
  </si>
  <si>
    <t>(2)特別会計</t>
  </si>
  <si>
    <t>(4)公害の発生源別新規直接受理件数（典型７公害）</t>
  </si>
  <si>
    <t>(5)被害の種類別新規直接受理件数（典型７公害）</t>
  </si>
  <si>
    <t>(1)製造品出荷額</t>
  </si>
  <si>
    <t>(2)加工賃収入額</t>
  </si>
  <si>
    <t>第１３章　財政</t>
  </si>
  <si>
    <t>第１６章　衛生</t>
  </si>
  <si>
    <t>第７章　鉱工業</t>
  </si>
  <si>
    <t>凡例</t>
  </si>
  <si>
    <t>目次</t>
  </si>
  <si>
    <t>県の位置</t>
  </si>
  <si>
    <t>１</t>
  </si>
  <si>
    <t>２</t>
  </si>
  <si>
    <t>労働組合</t>
  </si>
  <si>
    <t>港湾</t>
  </si>
  <si>
    <t>３</t>
  </si>
  <si>
    <t>４</t>
  </si>
  <si>
    <t>５</t>
  </si>
  <si>
    <t>７</t>
  </si>
  <si>
    <t>第２章　人口</t>
  </si>
  <si>
    <t>第３章　事業所</t>
  </si>
  <si>
    <t>第４章　農業</t>
  </si>
  <si>
    <t>第５章　林業</t>
  </si>
  <si>
    <t>第６章　水産業</t>
  </si>
  <si>
    <t>第８章　建設</t>
  </si>
  <si>
    <t>酒田港主要施設</t>
  </si>
  <si>
    <t>第１２章　金融</t>
  </si>
  <si>
    <t>第１９章　観光</t>
  </si>
  <si>
    <t>１．土地及び気象　　２．人口　　３．事業所　　４．農業　　５．林業</t>
  </si>
  <si>
    <t>11．商業及び貿易　　12．金融　　13．財政　　14．所得、物価及び家計</t>
  </si>
  <si>
    <t>15．公務員、選挙、司法及び公安　　16．衛生　　17．労働及び社会保障　</t>
  </si>
  <si>
    <t>18．教育、文化及び宗教　　19．観光　　20.災害及び事故</t>
  </si>
  <si>
    <t>市町村別の林野面積及び森林面積（昭和60年）</t>
  </si>
  <si>
    <t>主要山岳(海抜1,500m以上）</t>
  </si>
  <si>
    <t>(1)社会保険事務所別の市町村別国民年金、基礎年金及び死亡一時金給付状況</t>
  </si>
  <si>
    <t>魚種別漁獲量（内水面漁業）（昭和60～平成2年）</t>
  </si>
  <si>
    <t>養殖業収穫量（内水面漁業）（昭和60～平成元年）</t>
  </si>
  <si>
    <t>水産加工品生産量（昭和59～平成元年）</t>
  </si>
  <si>
    <t>漁業・養殖業種類別・規模別生産額（昭和60～平成2年）</t>
  </si>
  <si>
    <t>商品分類別製造業の製造品出荷額及び加工賃収入額（平成元年）</t>
  </si>
  <si>
    <t>産業（中分類）別従業者規模別製造業の工業用地面積及び用水量（従業者30人以上の事業所）（平成元年）</t>
  </si>
  <si>
    <t>東北７県別製造業の推移（昭和61～平成元年）</t>
  </si>
  <si>
    <t>市町村別製造業の産業（中分類）別事業所数、従業者数、現金給与総額、原材料使用額等、在庫額年間増減、有形固定資産年間投資総額、製造品出荷額等、粗付加価値額及び生産額（平成元年）</t>
  </si>
  <si>
    <t>産業（中分類）別製造業の従業者規模別事業所数、従業者数、現金給与総額、原材料使用額等、在庫額、有形固定資産額、建設仮勘定額、製造品出荷額等、粗付加価値額、生産額及び付加価値額（平成元年）</t>
  </si>
  <si>
    <t>市町村別製造業の事業所数、従業者数、現金給与総額、原材料使用額等及び製造品出荷額等（平成元年）</t>
  </si>
  <si>
    <t>産業（中分類）別従業者規模別製造業の事業所数、従業者数、原材料使用額等、製造品出荷額等、生産額及び付加価値額（昭和62～平成元年）</t>
  </si>
  <si>
    <t>産業分類別鉱工業生産者製品在庫指数〈現指数〉（昭和63～平成2年）</t>
  </si>
  <si>
    <t>産業分類別鉱工業生産指数〈季節調整指数〉（平成元、2年）</t>
  </si>
  <si>
    <t>産業分類別鉱工業生産指数〈原指数〉（昭和63～平成2年）</t>
  </si>
  <si>
    <t>投資的土木事業費（平成元、2年度）</t>
  </si>
  <si>
    <t>着工建築物の建築主、構造、用途別建築物数、床面積及び工事費予定額（平成元、2年度）</t>
  </si>
  <si>
    <t>東北６県別着工建築物の建築主別建築物数、床面積及び工事費予定額（平成2年）</t>
  </si>
  <si>
    <t>東北６県別着工新設住宅の利用、種類別戸数及び床面積（平成2年）</t>
  </si>
  <si>
    <t>着工新設住宅の利用関係、種類別戸数及び床面積（平成元、2年）</t>
  </si>
  <si>
    <t>着工住宅の工事別戸数及び床面積（平成元、2年）</t>
  </si>
  <si>
    <t>除却建築物の床面積及び評価額（平成元、2年）</t>
  </si>
  <si>
    <t>発電所及び認可出力（平成2年度）</t>
  </si>
  <si>
    <t>電力需給実績（昭和63～平成2年度）</t>
  </si>
  <si>
    <t>電灯及び電力需要実績（昭和63～平成2年度）</t>
  </si>
  <si>
    <t>産業別電力（高圧電力甲＋大口電力）需要状況（平成2年度）</t>
  </si>
  <si>
    <t>地域別の一般家庭１戸当たり月平均使用電力量（昭和60年度～平成2年度）</t>
  </si>
  <si>
    <t>都市ガスの事業所別需要家メーター数、生産量、購入量及び送出量</t>
  </si>
  <si>
    <t>保健所、市町村別の水道普及状況（昭和63、平成元年度）</t>
  </si>
  <si>
    <t>保健所、市町村別の水道計画給水量（実績）（昭和63、平成元年度）</t>
  </si>
  <si>
    <t>下水道の現況（平成2年度）</t>
  </si>
  <si>
    <t>入港船舶実績（平成2年）</t>
  </si>
  <si>
    <t>品種別輸移出入量（昭和63～平成2年）</t>
  </si>
  <si>
    <t>空港の概要</t>
  </si>
  <si>
    <t>山形空港利用状況（昭和61～平成2年）</t>
  </si>
  <si>
    <t>(1)総数</t>
  </si>
  <si>
    <t>(2)東京便</t>
  </si>
  <si>
    <t>(3)大阪便</t>
  </si>
  <si>
    <t>(4)札幌便</t>
  </si>
  <si>
    <t>有料道路の交通量（平成元、2年）</t>
  </si>
  <si>
    <t>(1)月別</t>
  </si>
  <si>
    <t>(2)車種別</t>
  </si>
  <si>
    <t>自動車運送事業状況（昭和62～平成2年度）</t>
  </si>
  <si>
    <t>車種別保有自動車数（昭和61～平成2年度）</t>
  </si>
  <si>
    <t>(1)年度別保有自動車数</t>
  </si>
  <si>
    <t>(2)市町村別保有自動車数</t>
  </si>
  <si>
    <t>郵便施設及び郵便物取扱数（昭和62～平成2年度）</t>
  </si>
  <si>
    <t>電話施設状況（平成元、2年度）</t>
  </si>
  <si>
    <t>加入電話普及率（平成2年度）</t>
  </si>
  <si>
    <t>大型小売店売上高（昭和61～平成2年）</t>
  </si>
  <si>
    <t>石油製品販売量（昭和63～平成2年）</t>
  </si>
  <si>
    <t>仕向国別輸出出荷実績（平成元、2年）</t>
  </si>
  <si>
    <t>品目別輸出出荷実績（平成元、2年）</t>
  </si>
  <si>
    <t>銀行主要勘定（平成2年度、月別残高）</t>
  </si>
  <si>
    <t>信用金庫主要勘定（平成2年度、月別残高）</t>
  </si>
  <si>
    <t>信用組合主要勘定（平成2年度、月別残高）</t>
  </si>
  <si>
    <t>商工組合中央金庫主要勘定（平成2年度、月別残高）</t>
  </si>
  <si>
    <t>農林中央金庫主要勘定（平成2年度、月別残高）</t>
  </si>
  <si>
    <t>信用農業協同組合連合会主要勘定（平成2年度、月別残高）</t>
  </si>
  <si>
    <t>農業協同組合主要勘定（平成2年度、月別残高）</t>
  </si>
  <si>
    <t>労働金庫主要勘定（平成2年度、月別残高）</t>
  </si>
  <si>
    <t>簡易生命保険（平成2年度）</t>
  </si>
  <si>
    <t>中小企業金融公庫貸出状況（平成2年度）</t>
  </si>
  <si>
    <t>国民金融公庫貸付状況（平成2年度）</t>
  </si>
  <si>
    <t>(2)業種別保証状況（平成2年度）</t>
  </si>
  <si>
    <t>(3)金融機関別保証状況（平成2年度）</t>
  </si>
  <si>
    <t>(4)特別保証制度別保証状況（平成2年度）</t>
  </si>
  <si>
    <t>(5)金額別保証承諾状況（平成2年度）</t>
  </si>
  <si>
    <t>(6)期間別保証承諾状況（平成2年度）</t>
  </si>
  <si>
    <t>(7)業種別代位弁済状況（平成2年度）</t>
  </si>
  <si>
    <t>郵便貯金・郵便振替（昭和61～平成2年度）</t>
  </si>
  <si>
    <t>銀行業種別貸出状況（昭和63年度～平成2年度）</t>
  </si>
  <si>
    <t>金融機関別個人預貯金状況（平成元年度）</t>
  </si>
  <si>
    <t>(1)月別保証状況（平成元、2年度）</t>
  </si>
  <si>
    <t>企業倒産（昭和61～平成2年）</t>
  </si>
  <si>
    <t>手形交換（昭和61～平成2年）</t>
  </si>
  <si>
    <t>山形県歳入歳出決算（昭和62～平成元年度）</t>
  </si>
  <si>
    <t>市町村別普通会計歳入歳出決算（昭和63、平成元年度）</t>
  </si>
  <si>
    <t>県税及び市町村税の税目別収入状況（昭和62～平成元年度）</t>
  </si>
  <si>
    <t>租税総額及び県民１人当たり、１世帯当たり租税負担額の推移（昭和62～平成元年度）</t>
  </si>
  <si>
    <t>地方債状況（昭和63、平成元年度）</t>
  </si>
  <si>
    <t>税務署別申告所得税課税状況（平成元年度）</t>
  </si>
  <si>
    <t>業種別普通法人数、所得金額、欠損金額及び資本金階級別法人数（平成元年度）</t>
  </si>
  <si>
    <t>税務署別国税徴収状況（平成元年度）</t>
  </si>
  <si>
    <t>県民経済計算（県民所得）（昭和62～平成元年度）</t>
  </si>
  <si>
    <t>国民経済計算（国民所得）（昭和62～平成元年度）</t>
  </si>
  <si>
    <t>産業連関表</t>
  </si>
  <si>
    <t>青果物卸売市場別の品目別卸売数量、価額及び価格（平成元年）</t>
  </si>
  <si>
    <t>主要品目別平均価格（平成2年）</t>
  </si>
  <si>
    <t>消費者物価指数（平成元、2年）</t>
  </si>
  <si>
    <t>東北６県県庁所在都市別勤労者世帯１世帯当たり年平均１か月間の収支（平成2年）</t>
  </si>
  <si>
    <t>市町村職員数（平成元、2年）</t>
  </si>
  <si>
    <t>警察職員数及び警察署管轄区域等（平成元、2年）</t>
  </si>
  <si>
    <t>民事及び行政事件数（平成元、2年）</t>
  </si>
  <si>
    <t>強制執行事件数（平成元、2年）</t>
  </si>
  <si>
    <t>民事調停事件数（平成元、2年）</t>
  </si>
  <si>
    <t>刑事事件数（平成元、2年）</t>
  </si>
  <si>
    <t>家事事件数（平成元、2年）</t>
  </si>
  <si>
    <t>少年関係事件数（平成元、2年）</t>
  </si>
  <si>
    <t>罪種別受刑者数（平成元、2年）</t>
  </si>
  <si>
    <t>罪種別刑法犯の認知、検挙件数及び検挙人員（平成元、2年）</t>
  </si>
  <si>
    <t>法令別特別法犯送致件数及び人員（平成元、2年）</t>
  </si>
  <si>
    <t>県職員数（平成元、2年）</t>
  </si>
  <si>
    <t>市町村別選挙人名簿登録者数（平成2年）</t>
  </si>
  <si>
    <t>(1)警察職員数</t>
  </si>
  <si>
    <t>(2)警察署別管轄区域等</t>
  </si>
  <si>
    <t>登記及び謄、抄本交付等数（昭和63年～平成2年）</t>
  </si>
  <si>
    <t>刑法犯の認知件数、検挙件数及び人員（昭和50～平成2年）</t>
  </si>
  <si>
    <t>非行少年等の補導状況(昭和61～平成2年）</t>
  </si>
  <si>
    <t>保健所別、市町村別の病院、一般診療所及び歯科診療所数（昭和63、平成元年）</t>
  </si>
  <si>
    <t>開設者別病院利用の状況（昭和63、平成元年）</t>
  </si>
  <si>
    <t>特定死因別の月別死亡者数及び年齢階級別死亡者数（昭和63、平成元年）</t>
  </si>
  <si>
    <t>伝染病及び食中毒患者数－病類・月別－（昭和63、平成元年）</t>
  </si>
  <si>
    <t>保健所別の伝染病及び食中毒患者数（昭和63、平成元年）</t>
  </si>
  <si>
    <t>伝染病・食中毒患者数、罹患率（昭和63、平成元年）</t>
  </si>
  <si>
    <t>医師、歯科医師及び薬剤師数（昭和61、63年）</t>
  </si>
  <si>
    <t>保健所別の麻薬取扱者数（平成2年度）</t>
  </si>
  <si>
    <t>保健所別の薬局及び医薬品等製造販売業者数（平成2年度）</t>
  </si>
  <si>
    <t>食品群別摂取栄養量（平成2年度）</t>
  </si>
  <si>
    <t>地域・傷病分類別受療率（平成2年）</t>
  </si>
  <si>
    <t>地域別業種別産業廃棄物発生量（昭和60年4月～61年3月）</t>
  </si>
  <si>
    <t>公害苦情件数（平成元、2年）</t>
  </si>
  <si>
    <t>学歴別常用労働者の企業規模別定期現金給与額及び労働者数（平成2年）</t>
  </si>
  <si>
    <t>産業別常用労働者の年齢階級、企業規模別定期現金給与額（平成2年）</t>
  </si>
  <si>
    <t>国民年金（平成2年度）</t>
  </si>
  <si>
    <t>市町村別の保育所及び児童館等の状況（平成2年）</t>
  </si>
  <si>
    <t>社会福祉施設数、入所者数及び費用額（平成2年度）</t>
  </si>
  <si>
    <t>賃金指数、雇用指数及び労働時間指数（昭和63年～平成2年）</t>
  </si>
  <si>
    <t>産業別常用労働者の１人平均月間現金給与額（昭和63年～平成2年）</t>
  </si>
  <si>
    <t>年齢別常用労働者の勤続年数、実労働時間、定期現金給与額（平成2年）</t>
  </si>
  <si>
    <t>(2)労政事務所及び適用法別労働組合・組合員数（平成2年）</t>
  </si>
  <si>
    <t>(3)労働組合数及び組合員数（昭和56…～平成2年）</t>
  </si>
  <si>
    <t>労働争議（昭和61～平成2年）</t>
  </si>
  <si>
    <t>(1)発生件数及び参加人員（昭和61～平成2年）</t>
  </si>
  <si>
    <t>業種別、事業規模別、労働災害被災者数（平成元年）</t>
  </si>
  <si>
    <t>(2)社会保険事務所別、保険料免除者、検認、国民年金収納状況及び福祉受給権者数</t>
  </si>
  <si>
    <t>労働者災害補償保険（平成元、2年度）</t>
  </si>
  <si>
    <t>日雇失業保険（平成元、2年度）</t>
  </si>
  <si>
    <t>健康保険（平成元、2年度）</t>
  </si>
  <si>
    <t>日雇特例被保険者（平成元、2年度）</t>
  </si>
  <si>
    <t>厚生年金保険（平成元、2年度）</t>
  </si>
  <si>
    <t>雇用保険（平成元、2年度）</t>
  </si>
  <si>
    <t>国民健康保険（平成元、2年度）</t>
  </si>
  <si>
    <t>(4)産業別の労働組合数及び組合員数（平成元、2年）</t>
  </si>
  <si>
    <t>公共職業紹介状況（平成元、2年度）</t>
  </si>
  <si>
    <t>(5)加盟上部団体別労働組合数及び組合員数（平成元、2年）</t>
  </si>
  <si>
    <t>産業、企業規模別常用労働者の男女別年齢、勤続年数、実労働時間数、定期現金給与額及び労働者数（平成元年、2年）</t>
  </si>
  <si>
    <t>船員保険（平成元、2年度）</t>
  </si>
  <si>
    <t>生活保護（平成元、2年度）</t>
  </si>
  <si>
    <t>〈月別の被保護世帯数、人員及び扶助別人員〉</t>
  </si>
  <si>
    <t>全国、東北７県別生活保護世帯数、人員及び保護率（平成元、2年度）</t>
  </si>
  <si>
    <t>生活保護費支出状況（平成元、2年度）</t>
  </si>
  <si>
    <t>児童相談所における養護相談の年次別、理由別処理状況（平成元、2年度）</t>
  </si>
  <si>
    <t>児童相談所における相談受付及び処理状況（平成元、2年度）</t>
  </si>
  <si>
    <t>身体障害者数（平成元、2年度）</t>
  </si>
  <si>
    <t>(1)等級別</t>
  </si>
  <si>
    <t>(2)障害別</t>
  </si>
  <si>
    <t>福祉事務所別ひとり暮らし老人数（昭和59～平成2年）</t>
  </si>
  <si>
    <t>福祉事務所別ねたきり老人数（65歳以上）（昭和59～平成2年）</t>
  </si>
  <si>
    <t>学校種別学校数、学級数、生徒数、教員数及び職員数（昭和61～平成2年度）</t>
  </si>
  <si>
    <t>小学校の市町村別学校数、学級数、学年別児童数及び教職員数（平成元、2年度）</t>
  </si>
  <si>
    <t>中学校の市町村別学校数、学級数、学年別生徒数及び教職員数（平成元、2年度）</t>
  </si>
  <si>
    <t>高等学校（平成元、2年度）</t>
  </si>
  <si>
    <t>盲学校、ろう学校及び養護学校の学校数、学級数、部科別児童・生徒数及び教員数（平成元、2年度）</t>
  </si>
  <si>
    <t>大学、短期大学、高等専門学校別の学校数、学生・生徒数、教員数及び職員数（平成2年度）</t>
  </si>
  <si>
    <t>中学校卒業者の進路別状況</t>
  </si>
  <si>
    <t>高等学校卒業者の進路別状況</t>
  </si>
  <si>
    <t>高等学校卒業者の学科別、産業別就職者数</t>
  </si>
  <si>
    <t>学校教育費（平成2年度）</t>
  </si>
  <si>
    <t>幼稚園、小学校、中学校、高等学校別の身長、体重、胸囲及び座高の推移（昭和63年度～平成2年度）</t>
  </si>
  <si>
    <t>学科別・進学先別進学者数(高等学校）</t>
  </si>
  <si>
    <t>(6)第1当事者年齢層別・運転経験年数別発生件数</t>
  </si>
  <si>
    <t>(2)係留施設</t>
  </si>
  <si>
    <t>(1)県内における労働組合員推定組織率（男女別）の推移</t>
  </si>
  <si>
    <t>０.０</t>
  </si>
  <si>
    <t>＃　うち数で掲げたことを示す。</t>
  </si>
  <si>
    <t>統計資料の出所は、同一番号の頭初の統計表の脚注に記載し、それと異なるものについては、当該統計表の脚注に記載しました。</t>
  </si>
  <si>
    <t>経営体階層、漁業地区別の経営組織、出漁日数別経営体数（海面漁業）（昭和60～平成元年）</t>
  </si>
  <si>
    <t>漁業地区別漁船隻数及びトン数（昭和60～平成元年）</t>
  </si>
  <si>
    <t>漁業地区別生産量－属人－（海面漁業）（昭和60～平成元年）</t>
  </si>
  <si>
    <t>漁業種類別漁獲量－属地－（海面漁業）（昭和60～平成2年）</t>
  </si>
  <si>
    <t>魚種別漁獲量－属地－（海面漁業）（昭和60～平成2年）</t>
  </si>
  <si>
    <t>市町村別の従業地、通学地による人口（昼間人口）（昭和60年）</t>
  </si>
  <si>
    <t>市町村別の労働力状態、男女別15歳以上人口（昭和60年）</t>
  </si>
  <si>
    <t>市町村別の事業所数及び従業者数（昭和56、61年）</t>
  </si>
  <si>
    <t>産業（大分類）、従業者規模別事業所数及び従業者数（農林漁業及び公務を除く）（昭和56、61年）</t>
  </si>
  <si>
    <t>産業（中分類）別事業所数及び従業者数（昭和56、61年）</t>
  </si>
  <si>
    <t>産業（中分類）、経営組織別事業所数及び従業上の地位別従業者数（昭和56、61年）</t>
  </si>
  <si>
    <t>都道府県別の事業所数及び従業者数（農林漁業及び公務を除く）（昭和56、61年）</t>
  </si>
  <si>
    <t>　０　表章単位に満たないもの　　　　　－　該当数字がないもの</t>
  </si>
  <si>
    <t>６</t>
  </si>
  <si>
    <t>(1)国民総支出(名目・実質)</t>
  </si>
  <si>
    <t>第１章　土地及び気象</t>
  </si>
  <si>
    <t>(1)課程別学校数、生徒数及び教員数</t>
  </si>
  <si>
    <t>(2)課程別の学科別本科生徒数</t>
  </si>
  <si>
    <t>(1)公立学校</t>
  </si>
  <si>
    <t>(2)私立学校</t>
  </si>
  <si>
    <t>(1)男子</t>
  </si>
  <si>
    <t>(2)女子</t>
  </si>
  <si>
    <t>(1)市町村別状況</t>
  </si>
  <si>
    <t>(2)都道府県別状況</t>
  </si>
  <si>
    <t>第２０章　災害及び事故</t>
  </si>
  <si>
    <t>火災</t>
  </si>
  <si>
    <t>附録</t>
  </si>
  <si>
    <t>度量衡換算表</t>
  </si>
  <si>
    <t>(1)月別発生状況</t>
  </si>
  <si>
    <t>(2)警察署別発生状況</t>
  </si>
  <si>
    <t>(3)当事者別発生状況</t>
  </si>
  <si>
    <t>(3)業種別給付種類別支払状況</t>
  </si>
  <si>
    <t>(8)都道府県別発生状況</t>
  </si>
  <si>
    <t>(1)苦情の受理及び処理件数</t>
  </si>
  <si>
    <t>(2)苦情の種類別新規直接受理件数</t>
  </si>
  <si>
    <t>(3)苦情の被害地域特性別新規直接受理件数（典型７公害）</t>
  </si>
  <si>
    <t>(1)県内移動</t>
  </si>
  <si>
    <t>(2)県外移動</t>
  </si>
  <si>
    <t>山形県知事　板垣清一郎</t>
  </si>
  <si>
    <t>観測所一覧表</t>
  </si>
  <si>
    <t>地域気象観測所気象表</t>
  </si>
  <si>
    <t>(1)気温</t>
  </si>
  <si>
    <t>(3)日照時間</t>
  </si>
  <si>
    <t>季節現象</t>
  </si>
  <si>
    <t>(3)県内総生産と総支出勘定</t>
  </si>
  <si>
    <t>(5)県民所得（分配）</t>
  </si>
  <si>
    <t>(2)国民所得（分配）</t>
  </si>
  <si>
    <t>(2)業種別労災保険収支状況</t>
  </si>
  <si>
    <t>(2)製材用素材の入荷量</t>
  </si>
  <si>
    <t>市町村別の野菜、果樹、工芸農作物の作付面積及び収穫量（昭和60～平成元年）</t>
  </si>
  <si>
    <t>地域別の県産米売渡状況（昭和63年～平成2年）</t>
  </si>
  <si>
    <t>仕向先都道府県別の県産米搬出実績（昭和63年～平成2年）</t>
  </si>
  <si>
    <t>市町村別の養蚕戸数、蚕種掃立数量、繭生産量及び桑園面積（昭和61年～平成2年度）</t>
  </si>
  <si>
    <t>市町村別の家畜等飼養農家数及び頭羽数（昭和60、平成2年）</t>
  </si>
  <si>
    <t>と畜場別のと畜頭数（昭和61年度～平成2年度）</t>
  </si>
  <si>
    <t>生乳及び牛乳生産量（昭和60～平成元年）</t>
  </si>
  <si>
    <t>農家経済（昭和60～平成元年）</t>
  </si>
  <si>
    <t>農家経済の分析指標（昭和60～平成元年度）</t>
  </si>
  <si>
    <t>稲作被害(平成2年)</t>
  </si>
  <si>
    <t>養蚕被害(平成元、2年度）</t>
  </si>
  <si>
    <t>市町村別の林業従事世帯員数（農家林家世帯員）（平成2年）</t>
  </si>
  <si>
    <t>市町村別の林家の主業（農家林家）（平成2年）</t>
  </si>
  <si>
    <t>市町村別の所有山林、保有山林がある林家数及び面積（農家林家）（平成2年）</t>
  </si>
  <si>
    <t>市町村別の人口林率別林家数及び人口林面積（農家林家）（平成2年）</t>
  </si>
  <si>
    <t>市町村別の林産物等種類別販売林家数（農家林家）（平成2年）</t>
  </si>
  <si>
    <t>市町村別の森林伐採面積（昭和59～平成元年）</t>
  </si>
  <si>
    <t>林産物生産量（昭和60～平成元年）</t>
  </si>
  <si>
    <t>製材工場、生産及び出荷量（昭和60～平成元年）</t>
  </si>
  <si>
    <t>市町村別の目的別保安林面積（昭和63、平成元年度）</t>
  </si>
  <si>
    <t>支庁、地方事務所別林道（平成2年度）</t>
  </si>
  <si>
    <t>国有林の林種別蓄積（平成2年度）</t>
  </si>
  <si>
    <t>民有林の林種別蓄積（平成2年度）</t>
  </si>
  <si>
    <t>年は暦年、年度は会計年度を示し、符号の用法は、次のとおりである。</t>
  </si>
  <si>
    <t>市町村別の面積（昭和61、62年）</t>
  </si>
  <si>
    <t>市町村別の民有地面積、家屋の棟数及び床面積</t>
  </si>
  <si>
    <t>就業状態、年齢（５歳階級）、男女別15歳以上人口（昭和62年）</t>
  </si>
  <si>
    <t>就業状態、産業（大分類）、従業上の地位、男女別有業者数（昭和62年）</t>
  </si>
  <si>
    <t>不就業状態、就業希望の有無、求職活動の有無、就業希望時期、年齢、男女別無業者数（昭和62年）</t>
  </si>
  <si>
    <t>就業状態、配偶関係、年齢、男女別15歳以上人口（昭和62年）</t>
  </si>
  <si>
    <t>産業（農林・非農林業）、従業上の地位、年間就業日数、就業の規則性、週間就業時間、男女別有業者数（昭和62年）</t>
  </si>
  <si>
    <t>所得、産業（大分類）、男女別自営業主・雇用者数（昭和62年）</t>
  </si>
  <si>
    <t>就業希望意識、週間就業時間、求職活動の有無、産業（大分類）、従業上の地位、男女別有業者数（昭和62年）</t>
  </si>
  <si>
    <t>(3)工芸農作物</t>
  </si>
  <si>
    <t>(1)個人所有分</t>
  </si>
  <si>
    <t>(2)共有分</t>
  </si>
  <si>
    <t>(1)野菜</t>
  </si>
  <si>
    <t>(2)果樹</t>
  </si>
  <si>
    <t>(1)素材生産量</t>
  </si>
  <si>
    <t>(2)木炭生産量</t>
  </si>
  <si>
    <t>(3)林野副産物生産量</t>
  </si>
  <si>
    <t>(1)製材工場数</t>
  </si>
  <si>
    <t>(3)製材量</t>
  </si>
  <si>
    <t>(4)用途別製材品出荷量</t>
  </si>
  <si>
    <t>市町村別の専業、兼業、経営耕地規模別農家数（平成2年）</t>
  </si>
  <si>
    <t>市町村別農家の男女、年齢別世帯員数（昭和57～平成2年）</t>
  </si>
  <si>
    <t>市町村別農家の就業状態別16歳以上世帯員数（昭和57～平成2年）</t>
  </si>
  <si>
    <t>市町村別の地目別経営農家数及び経営耕地面積（昭和57～平成2年）</t>
  </si>
  <si>
    <t>市町村別の農家の兼業種類別従事者数（昭和57～平成2年）</t>
  </si>
  <si>
    <t>市町村別の男女別従業日数別自営農業従事者数（昭和57～平成2年）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</si>
</sst>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#,##0.0;[Red]\-#,##0.0"/>
    <numFmt numFmtId="182" formatCode="#,##0.0;&quot;△ &quot;#,##0.0"/>
    <numFmt numFmtId="183" formatCode="0_);[Red]\(0\)"/>
    <numFmt numFmtId="184" formatCode="#,##0.0"/>
    <numFmt numFmtId="185" formatCode="_ * #,##0.0_ ;_ * \-#,##0.0_ ;_ * &quot;-&quot;?_ ;_ @_ "/>
    <numFmt numFmtId="186" formatCode="#,##0.0_);[Red]\(#,##0.0\)"/>
    <numFmt numFmtId="187" formatCode="0.0"/>
    <numFmt numFmtId="188" formatCode="_ * #,##0.0_ ;_ * \-#,##0.0_ ;_ * &quot;-&quot;_ ;_ @_ "/>
    <numFmt numFmtId="189" formatCode="0;&quot;△ &quot;0"/>
    <numFmt numFmtId="190" formatCode="0_);\(0\)"/>
    <numFmt numFmtId="191" formatCode="\-"/>
    <numFmt numFmtId="192" formatCode="0.0_ "/>
    <numFmt numFmtId="193" formatCode="_ * #,##0_ ;_ * \-#,##0_ ;_ * &quot;x&quot;_ ;_ @_ "/>
    <numFmt numFmtId="194" formatCode="\(#,##0\)"/>
    <numFmt numFmtId="195" formatCode="0.00000"/>
    <numFmt numFmtId="196" formatCode="0.0000"/>
    <numFmt numFmtId="197" formatCode="0.000"/>
    <numFmt numFmtId="198" formatCode="#,##0.000;[Red]\-#,##0.000"/>
    <numFmt numFmtId="199" formatCode="#,##0.00_ ;[Red]\-#,##0.00\ "/>
    <numFmt numFmtId="200" formatCode="0.00_);[Red]\(0.00\)"/>
    <numFmt numFmtId="201" formatCode="0.0_);[Red]\(0.0\)"/>
    <numFmt numFmtId="202" formatCode="#,##0.0_ ;[Red]\-#,##0.0\ "/>
    <numFmt numFmtId="203" formatCode="0.0;&quot;△ &quot;0.0"/>
    <numFmt numFmtId="204" formatCode="0_ "/>
    <numFmt numFmtId="205" formatCode="#,##0_);\(#,##0\)"/>
    <numFmt numFmtId="206" formatCode="#,##0.00;&quot;△ &quot;#,##0.00"/>
    <numFmt numFmtId="207" formatCode="_ * #,##0.0_ ;_ * \-#,##0.0_ ;_ * &quot;-&quot;??_ ;_ @_ "/>
    <numFmt numFmtId="208" formatCode="\(0\)"/>
    <numFmt numFmtId="209" formatCode="_ * #,##0_ ;_ * \-#,##0_ ;_ * &quot;0&quot;_ ;_ @_ "/>
    <numFmt numFmtId="210" formatCode="_ * #,##0_ ;_ * \-#,##0_ ;_ * &quot;-&quot;??_ ;_ @_ "/>
    <numFmt numFmtId="211" formatCode="#,##0.0000;[Red]\-#,##0.0000"/>
    <numFmt numFmtId="212" formatCode="#,##0;&quot;△&quot;#,##0"/>
    <numFmt numFmtId="213" formatCode="_ * #,##0_ ;_ * &quot;△&quot;#,##0_ ;_ * &quot;-&quot;??_ ;_ @_ "/>
    <numFmt numFmtId="214" formatCode="_ * #,##0_ ;_ * &quot;△&quot;#,##0_ ;_ * &quot;-&quot;_ ;_ @_ "/>
    <numFmt numFmtId="215" formatCode="_ * #,##0_ ;_ * &quot;△&quot;#,##0_ ;_ * &quot;0&quot;_ ;_ @_ "/>
  </numFmts>
  <fonts count="2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9"/>
      <color indexed="9"/>
      <name val="ＭＳ 明朝"/>
      <family val="1"/>
    </font>
    <font>
      <u val="single"/>
      <sz val="10"/>
      <name val="ＭＳ 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727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54" applyNumberFormat="1" applyFont="1" applyFill="1" applyAlignment="1">
      <alignment vertical="center"/>
      <protection/>
    </xf>
    <xf numFmtId="0" fontId="1" fillId="0" borderId="0" xfId="0" applyFont="1" applyFill="1" applyAlignment="1">
      <alignment vertical="center" wrapText="1"/>
    </xf>
    <xf numFmtId="49" fontId="1" fillId="0" borderId="0" xfId="54" applyNumberFormat="1" applyFont="1" applyFill="1" applyAlignment="1">
      <alignment/>
      <protection/>
    </xf>
    <xf numFmtId="0" fontId="1" fillId="0" borderId="0" xfId="54" applyFont="1" applyFill="1" applyAlignment="1">
      <alignment vertical="center" wrapText="1"/>
      <protection/>
    </xf>
    <xf numFmtId="0" fontId="1" fillId="0" borderId="0" xfId="54" applyFont="1" applyFill="1" applyAlignment="1">
      <alignment vertical="center"/>
      <protection/>
    </xf>
    <xf numFmtId="0" fontId="1" fillId="2" borderId="0" xfId="0" applyFont="1" applyFill="1" applyAlignment="1">
      <alignment vertical="center"/>
    </xf>
    <xf numFmtId="49" fontId="1" fillId="2" borderId="0" xfId="54" applyNumberFormat="1" applyFont="1" applyFill="1" applyAlignment="1">
      <alignment vertical="center"/>
      <protection/>
    </xf>
    <xf numFmtId="49" fontId="1" fillId="2" borderId="0" xfId="54" applyNumberFormat="1" applyFont="1" applyFill="1" applyAlignment="1">
      <alignment/>
      <protection/>
    </xf>
    <xf numFmtId="0" fontId="1" fillId="2" borderId="0" xfId="0" applyFont="1" applyFill="1" applyAlignment="1">
      <alignment vertical="center" wrapText="1"/>
    </xf>
    <xf numFmtId="0" fontId="1" fillId="2" borderId="0" xfId="54" applyFont="1" applyFill="1" applyAlignment="1">
      <alignment vertical="center" wrapText="1"/>
      <protection/>
    </xf>
    <xf numFmtId="0" fontId="1" fillId="2" borderId="0" xfId="54" applyFont="1" applyFill="1" applyAlignment="1">
      <alignment vertical="center"/>
      <protection/>
    </xf>
    <xf numFmtId="38" fontId="1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0" fontId="1" fillId="0" borderId="0" xfId="21" applyFont="1" applyAlignment="1">
      <alignment vertical="center"/>
      <protection/>
    </xf>
    <xf numFmtId="38" fontId="1" fillId="0" borderId="0" xfId="17" applyFont="1" applyAlignment="1">
      <alignment horizontal="right" vertical="center"/>
    </xf>
    <xf numFmtId="38" fontId="1" fillId="0" borderId="0" xfId="17" applyFont="1" applyBorder="1" applyAlignment="1">
      <alignment vertical="center"/>
    </xf>
    <xf numFmtId="38" fontId="1" fillId="0" borderId="1" xfId="17" applyFont="1" applyBorder="1" applyAlignment="1">
      <alignment horizontal="distributed" vertical="center"/>
    </xf>
    <xf numFmtId="38" fontId="1" fillId="0" borderId="1" xfId="17" applyFont="1" applyBorder="1" applyAlignment="1">
      <alignment horizontal="center" vertical="center"/>
    </xf>
    <xf numFmtId="38" fontId="1" fillId="0" borderId="2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9" fillId="0" borderId="4" xfId="17" applyFont="1" applyBorder="1" applyAlignment="1">
      <alignment horizontal="right" vertical="center"/>
    </xf>
    <xf numFmtId="38" fontId="9" fillId="0" borderId="5" xfId="17" applyFont="1" applyBorder="1" applyAlignment="1">
      <alignment horizontal="right" vertical="center"/>
    </xf>
    <xf numFmtId="38" fontId="9" fillId="0" borderId="6" xfId="17" applyFont="1" applyBorder="1" applyAlignment="1">
      <alignment horizontal="right" vertical="center"/>
    </xf>
    <xf numFmtId="38" fontId="1" fillId="0" borderId="3" xfId="17" applyFont="1" applyBorder="1" applyAlignment="1">
      <alignment horizontal="distributed" vertical="center"/>
    </xf>
    <xf numFmtId="38" fontId="1" fillId="0" borderId="4" xfId="17" applyFont="1" applyBorder="1" applyAlignment="1">
      <alignment vertical="center"/>
    </xf>
    <xf numFmtId="38" fontId="1" fillId="0" borderId="5" xfId="17" applyFont="1" applyBorder="1" applyAlignment="1">
      <alignment vertical="center"/>
    </xf>
    <xf numFmtId="38" fontId="1" fillId="0" borderId="6" xfId="17" applyFont="1" applyBorder="1" applyAlignment="1">
      <alignment vertical="center"/>
    </xf>
    <xf numFmtId="38" fontId="10" fillId="0" borderId="4" xfId="17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38" fontId="10" fillId="0" borderId="6" xfId="17" applyFont="1" applyBorder="1" applyAlignment="1">
      <alignment horizontal="center" vertical="center"/>
    </xf>
    <xf numFmtId="38" fontId="1" fillId="0" borderId="3" xfId="17" applyFont="1" applyBorder="1" applyAlignment="1">
      <alignment vertical="center"/>
    </xf>
    <xf numFmtId="38" fontId="10" fillId="0" borderId="4" xfId="17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38" fontId="10" fillId="0" borderId="6" xfId="17" applyFont="1" applyBorder="1" applyAlignment="1">
      <alignment vertical="center"/>
    </xf>
    <xf numFmtId="38" fontId="1" fillId="0" borderId="6" xfId="17" applyFont="1" applyBorder="1" applyAlignment="1">
      <alignment horizontal="distributed" vertical="center"/>
    </xf>
    <xf numFmtId="38" fontId="9" fillId="0" borderId="0" xfId="17" applyFont="1" applyBorder="1" applyAlignment="1">
      <alignment horizontal="right" vertical="center"/>
    </xf>
    <xf numFmtId="38" fontId="9" fillId="0" borderId="4" xfId="17" applyFont="1" applyBorder="1" applyAlignment="1">
      <alignment horizontal="distributed" vertical="center"/>
    </xf>
    <xf numFmtId="38" fontId="9" fillId="0" borderId="0" xfId="17" applyFont="1" applyBorder="1" applyAlignment="1">
      <alignment horizontal="distributed" vertical="center"/>
    </xf>
    <xf numFmtId="38" fontId="9" fillId="0" borderId="6" xfId="17" applyFont="1" applyBorder="1" applyAlignment="1">
      <alignment horizontal="distributed" vertical="center"/>
    </xf>
    <xf numFmtId="38" fontId="1" fillId="0" borderId="4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38" fontId="1" fillId="0" borderId="6" xfId="17" applyFont="1" applyBorder="1" applyAlignment="1">
      <alignment horizontal="right" vertical="center"/>
    </xf>
    <xf numFmtId="38" fontId="1" fillId="0" borderId="7" xfId="17" applyFont="1" applyBorder="1" applyAlignment="1">
      <alignment vertical="center"/>
    </xf>
    <xf numFmtId="38" fontId="1" fillId="0" borderId="8" xfId="17" applyFont="1" applyBorder="1" applyAlignment="1">
      <alignment vertical="center"/>
    </xf>
    <xf numFmtId="38" fontId="1" fillId="0" borderId="9" xfId="17" applyFont="1" applyBorder="1" applyAlignment="1">
      <alignment vertical="center"/>
    </xf>
    <xf numFmtId="38" fontId="1" fillId="0" borderId="10" xfId="17" applyFont="1" applyBorder="1" applyAlignment="1">
      <alignment vertical="center"/>
    </xf>
    <xf numFmtId="38" fontId="1" fillId="0" borderId="10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left" vertical="center"/>
    </xf>
    <xf numFmtId="180" fontId="1" fillId="0" borderId="0" xfId="21" applyNumberFormat="1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0" fontId="1" fillId="0" borderId="0" xfId="22" applyFont="1" applyBorder="1" applyAlignment="1">
      <alignment horizontal="centerContinuous" vertical="center"/>
      <protection/>
    </xf>
    <xf numFmtId="0" fontId="1" fillId="0" borderId="0" xfId="22" applyFont="1" applyAlignment="1">
      <alignment horizontal="right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180" fontId="9" fillId="0" borderId="11" xfId="22" applyNumberFormat="1" applyFont="1" applyFill="1" applyBorder="1" applyAlignment="1">
      <alignment vertical="center"/>
      <protection/>
    </xf>
    <xf numFmtId="41" fontId="9" fillId="0" borderId="5" xfId="22" applyNumberFormat="1" applyFont="1" applyBorder="1" applyAlignment="1">
      <alignment horizontal="right" vertical="center"/>
      <protection/>
    </xf>
    <xf numFmtId="41" fontId="9" fillId="0" borderId="5" xfId="22" applyNumberFormat="1" applyFont="1" applyFill="1" applyBorder="1" applyAlignment="1">
      <alignment horizontal="right" vertical="center"/>
      <protection/>
    </xf>
    <xf numFmtId="41" fontId="9" fillId="0" borderId="12" xfId="22" applyNumberFormat="1" applyFont="1" applyBorder="1" applyAlignment="1">
      <alignment horizontal="right" vertical="center"/>
      <protection/>
    </xf>
    <xf numFmtId="0" fontId="1" fillId="0" borderId="4" xfId="22" applyFont="1" applyBorder="1" applyAlignment="1">
      <alignment horizontal="distributed" vertical="center"/>
      <protection/>
    </xf>
    <xf numFmtId="0" fontId="1" fillId="0" borderId="6" xfId="22" applyFont="1" applyBorder="1" applyAlignment="1">
      <alignment horizontal="distributed" vertical="center"/>
      <protection/>
    </xf>
    <xf numFmtId="180" fontId="1" fillId="0" borderId="4" xfId="22" applyNumberFormat="1" applyFont="1" applyFill="1" applyBorder="1" applyAlignment="1">
      <alignment vertical="center"/>
      <protection/>
    </xf>
    <xf numFmtId="41" fontId="11" fillId="0" borderId="0" xfId="22" applyNumberFormat="1" applyFont="1" applyFill="1" applyBorder="1" applyAlignment="1">
      <alignment horizontal="right" vertical="center"/>
      <protection/>
    </xf>
    <xf numFmtId="41" fontId="11" fillId="0" borderId="6" xfId="22" applyNumberFormat="1" applyFont="1" applyFill="1" applyBorder="1" applyAlignment="1">
      <alignment horizontal="right" vertical="center"/>
      <protection/>
    </xf>
    <xf numFmtId="0" fontId="1" fillId="0" borderId="0" xfId="22" applyFont="1" applyFill="1" applyAlignment="1">
      <alignment vertical="center"/>
      <protection/>
    </xf>
    <xf numFmtId="38" fontId="8" fillId="0" borderId="4" xfId="17" applyFont="1" applyBorder="1" applyAlignment="1">
      <alignment horizontal="distributed" vertical="center"/>
    </xf>
    <xf numFmtId="38" fontId="8" fillId="0" borderId="6" xfId="17" applyFont="1" applyBorder="1" applyAlignment="1">
      <alignment horizontal="distributed" vertical="center"/>
    </xf>
    <xf numFmtId="180" fontId="9" fillId="0" borderId="4" xfId="22" applyNumberFormat="1" applyFont="1" applyFill="1" applyBorder="1" applyAlignment="1">
      <alignment vertical="center"/>
      <protection/>
    </xf>
    <xf numFmtId="41" fontId="9" fillId="0" borderId="0" xfId="17" applyNumberFormat="1" applyFont="1" applyBorder="1" applyAlignment="1">
      <alignment horizontal="right" vertical="center"/>
    </xf>
    <xf numFmtId="41" fontId="9" fillId="0" borderId="0" xfId="17" applyNumberFormat="1" applyFont="1" applyFill="1" applyBorder="1" applyAlignment="1">
      <alignment horizontal="right" vertical="center"/>
    </xf>
    <xf numFmtId="41" fontId="9" fillId="0" borderId="6" xfId="17" applyNumberFormat="1" applyFont="1" applyBorder="1" applyAlignment="1">
      <alignment horizontal="right" vertical="center"/>
    </xf>
    <xf numFmtId="41" fontId="12" fillId="0" borderId="0" xfId="17" applyNumberFormat="1" applyFont="1" applyBorder="1" applyAlignment="1">
      <alignment horizontal="right" vertical="center"/>
    </xf>
    <xf numFmtId="41" fontId="12" fillId="0" borderId="0" xfId="17" applyNumberFormat="1" applyFont="1" applyFill="1" applyBorder="1" applyAlignment="1">
      <alignment horizontal="right" vertical="center"/>
    </xf>
    <xf numFmtId="41" fontId="12" fillId="0" borderId="6" xfId="17" applyNumberFormat="1" applyFont="1" applyBorder="1" applyAlignment="1">
      <alignment horizontal="right" vertical="center"/>
    </xf>
    <xf numFmtId="0" fontId="1" fillId="0" borderId="4" xfId="22" applyFont="1" applyBorder="1" applyAlignment="1">
      <alignment vertical="center"/>
      <protection/>
    </xf>
    <xf numFmtId="41" fontId="10" fillId="0" borderId="0" xfId="17" applyNumberFormat="1" applyFont="1" applyBorder="1" applyAlignment="1">
      <alignment horizontal="right" vertical="center"/>
    </xf>
    <xf numFmtId="41" fontId="10" fillId="0" borderId="6" xfId="17" applyNumberFormat="1" applyFont="1" applyBorder="1" applyAlignment="1">
      <alignment horizontal="right" vertical="center"/>
    </xf>
    <xf numFmtId="41" fontId="1" fillId="0" borderId="4" xfId="17" applyNumberFormat="1" applyFont="1" applyBorder="1" applyAlignment="1">
      <alignment vertical="center"/>
    </xf>
    <xf numFmtId="41" fontId="1" fillId="0" borderId="0" xfId="17" applyNumberFormat="1" applyFont="1" applyFill="1" applyBorder="1" applyAlignment="1">
      <alignment vertical="center"/>
    </xf>
    <xf numFmtId="41" fontId="1" fillId="0" borderId="6" xfId="17" applyNumberFormat="1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41" fontId="1" fillId="0" borderId="6" xfId="17" applyNumberFormat="1" applyFont="1" applyBorder="1" applyAlignment="1">
      <alignment horizontal="right" vertical="center"/>
    </xf>
    <xf numFmtId="0" fontId="1" fillId="0" borderId="8" xfId="22" applyFont="1" applyBorder="1" applyAlignment="1">
      <alignment vertical="center"/>
      <protection/>
    </xf>
    <xf numFmtId="41" fontId="1" fillId="0" borderId="8" xfId="17" applyNumberFormat="1" applyFont="1" applyBorder="1" applyAlignment="1">
      <alignment vertical="center"/>
    </xf>
    <xf numFmtId="41" fontId="1" fillId="0" borderId="9" xfId="17" applyNumberFormat="1" applyFont="1" applyFill="1" applyBorder="1" applyAlignment="1">
      <alignment vertical="center"/>
    </xf>
    <xf numFmtId="41" fontId="1" fillId="0" borderId="10" xfId="17" applyNumberFormat="1" applyFont="1" applyBorder="1" applyAlignment="1">
      <alignment horizontal="right" vertical="center"/>
    </xf>
    <xf numFmtId="0" fontId="1" fillId="0" borderId="0" xfId="23" applyFont="1">
      <alignment/>
      <protection/>
    </xf>
    <xf numFmtId="0" fontId="7" fillId="0" borderId="0" xfId="23" applyFont="1">
      <alignment/>
      <protection/>
    </xf>
    <xf numFmtId="38" fontId="1" fillId="0" borderId="0" xfId="17" applyFont="1" applyAlignment="1">
      <alignment/>
    </xf>
    <xf numFmtId="0" fontId="1" fillId="0" borderId="0" xfId="23" applyFont="1" applyBorder="1">
      <alignment/>
      <protection/>
    </xf>
    <xf numFmtId="38" fontId="13" fillId="0" borderId="0" xfId="17" applyFont="1" applyAlignment="1">
      <alignment/>
    </xf>
    <xf numFmtId="0" fontId="13" fillId="0" borderId="0" xfId="23" applyFont="1">
      <alignment/>
      <protection/>
    </xf>
    <xf numFmtId="38" fontId="1" fillId="0" borderId="0" xfId="17" applyFont="1" applyAlignment="1">
      <alignment horizontal="right"/>
    </xf>
    <xf numFmtId="0" fontId="1" fillId="0" borderId="0" xfId="23" applyFont="1" applyBorder="1" applyAlignment="1">
      <alignment horizontal="right"/>
      <protection/>
    </xf>
    <xf numFmtId="0" fontId="1" fillId="0" borderId="4" xfId="23" applyFont="1" applyBorder="1" applyAlignment="1">
      <alignment horizontal="center"/>
      <protection/>
    </xf>
    <xf numFmtId="0" fontId="1" fillId="0" borderId="0" xfId="23" applyFont="1" applyBorder="1" applyAlignment="1">
      <alignment horizontal="center"/>
      <protection/>
    </xf>
    <xf numFmtId="0" fontId="1" fillId="0" borderId="13" xfId="23" applyFont="1" applyBorder="1" applyAlignment="1">
      <alignment horizontal="center" vertical="center"/>
      <protection/>
    </xf>
    <xf numFmtId="38" fontId="1" fillId="0" borderId="13" xfId="17" applyFont="1" applyBorder="1" applyAlignment="1">
      <alignment horizontal="center" vertical="center"/>
    </xf>
    <xf numFmtId="38" fontId="8" fillId="0" borderId="11" xfId="17" applyFont="1" applyBorder="1" applyAlignment="1">
      <alignment horizontal="right" vertical="center"/>
    </xf>
    <xf numFmtId="38" fontId="8" fillId="0" borderId="5" xfId="17" applyFont="1" applyBorder="1" applyAlignment="1">
      <alignment horizontal="right" vertical="center"/>
    </xf>
    <xf numFmtId="38" fontId="8" fillId="0" borderId="12" xfId="17" applyFont="1" applyBorder="1" applyAlignment="1">
      <alignment horizontal="right" vertical="center"/>
    </xf>
    <xf numFmtId="38" fontId="8" fillId="0" borderId="4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0" fontId="8" fillId="0" borderId="4" xfId="23" applyFont="1" applyBorder="1" applyAlignment="1">
      <alignment horizontal="distributed"/>
      <protection/>
    </xf>
    <xf numFmtId="0" fontId="8" fillId="0" borderId="0" xfId="23" applyFont="1" applyBorder="1" applyAlignment="1">
      <alignment horizontal="distributed"/>
      <protection/>
    </xf>
    <xf numFmtId="38" fontId="8" fillId="0" borderId="4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4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180" fontId="8" fillId="0" borderId="4" xfId="17" applyNumberFormat="1" applyFont="1" applyBorder="1" applyAlignment="1">
      <alignment vertical="center"/>
    </xf>
    <xf numFmtId="180" fontId="8" fillId="0" borderId="0" xfId="17" applyNumberFormat="1" applyFont="1" applyBorder="1" applyAlignment="1">
      <alignment vertical="center"/>
    </xf>
    <xf numFmtId="0" fontId="1" fillId="0" borderId="4" xfId="23" applyFont="1" applyBorder="1">
      <alignment/>
      <protection/>
    </xf>
    <xf numFmtId="0" fontId="1" fillId="0" borderId="6" xfId="23" applyFont="1" applyBorder="1" applyAlignment="1">
      <alignment vertical="center"/>
      <protection/>
    </xf>
    <xf numFmtId="38" fontId="1" fillId="0" borderId="0" xfId="17" applyFont="1" applyBorder="1" applyAlignment="1">
      <alignment/>
    </xf>
    <xf numFmtId="38" fontId="1" fillId="0" borderId="6" xfId="17" applyFont="1" applyBorder="1" applyAlignment="1">
      <alignment/>
    </xf>
    <xf numFmtId="0" fontId="1" fillId="0" borderId="6" xfId="23" applyFont="1" applyBorder="1" applyAlignment="1">
      <alignment horizontal="distributed" vertical="center"/>
      <protection/>
    </xf>
    <xf numFmtId="180" fontId="1" fillId="0" borderId="0" xfId="17" applyNumberFormat="1" applyFont="1" applyBorder="1" applyAlignment="1">
      <alignment/>
    </xf>
    <xf numFmtId="180" fontId="1" fillId="0" borderId="6" xfId="17" applyNumberFormat="1" applyFont="1" applyBorder="1" applyAlignment="1">
      <alignment/>
    </xf>
    <xf numFmtId="180" fontId="1" fillId="0" borderId="4" xfId="17" applyNumberFormat="1" applyFont="1" applyBorder="1" applyAlignment="1">
      <alignment/>
    </xf>
    <xf numFmtId="0" fontId="1" fillId="0" borderId="8" xfId="23" applyFont="1" applyBorder="1">
      <alignment/>
      <protection/>
    </xf>
    <xf numFmtId="0" fontId="1" fillId="0" borderId="10" xfId="23" applyFont="1" applyBorder="1" applyAlignment="1">
      <alignment horizontal="distributed" vertical="center"/>
      <protection/>
    </xf>
    <xf numFmtId="38" fontId="1" fillId="0" borderId="9" xfId="17" applyFont="1" applyBorder="1" applyAlignment="1">
      <alignment horizontal="right" vertical="center"/>
    </xf>
    <xf numFmtId="180" fontId="1" fillId="0" borderId="9" xfId="17" applyNumberFormat="1" applyFont="1" applyBorder="1" applyAlignment="1">
      <alignment/>
    </xf>
    <xf numFmtId="180" fontId="1" fillId="0" borderId="10" xfId="17" applyNumberFormat="1" applyFont="1" applyBorder="1" applyAlignment="1">
      <alignment/>
    </xf>
    <xf numFmtId="38" fontId="10" fillId="0" borderId="0" xfId="17" applyFont="1" applyAlignment="1">
      <alignment vertical="center"/>
    </xf>
    <xf numFmtId="0" fontId="10" fillId="0" borderId="0" xfId="24" applyFont="1">
      <alignment/>
      <protection/>
    </xf>
    <xf numFmtId="38" fontId="1" fillId="0" borderId="14" xfId="17" applyFont="1" applyBorder="1" applyAlignment="1">
      <alignment horizontal="center" vertical="center"/>
    </xf>
    <xf numFmtId="38" fontId="1" fillId="0" borderId="13" xfId="17" applyFont="1" applyBorder="1" applyAlignment="1">
      <alignment horizontal="distributed" vertical="center"/>
    </xf>
    <xf numFmtId="38" fontId="1" fillId="0" borderId="13" xfId="17" applyFont="1" applyBorder="1" applyAlignment="1">
      <alignment horizontal="distributed" vertical="center"/>
    </xf>
    <xf numFmtId="38" fontId="1" fillId="0" borderId="7" xfId="17" applyFont="1" applyBorder="1" applyAlignment="1">
      <alignment horizontal="distributed" vertical="center"/>
    </xf>
    <xf numFmtId="38" fontId="8" fillId="0" borderId="0" xfId="17" applyFont="1" applyAlignment="1">
      <alignment vertical="center"/>
    </xf>
    <xf numFmtId="38" fontId="8" fillId="0" borderId="15" xfId="17" applyFont="1" applyBorder="1" applyAlignment="1">
      <alignment horizontal="distributed" vertical="center"/>
    </xf>
    <xf numFmtId="38" fontId="9" fillId="0" borderId="11" xfId="17" applyFont="1" applyBorder="1" applyAlignment="1">
      <alignment vertical="center"/>
    </xf>
    <xf numFmtId="181" fontId="9" fillId="0" borderId="5" xfId="17" applyNumberFormat="1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182" fontId="9" fillId="0" borderId="5" xfId="17" applyNumberFormat="1" applyFont="1" applyBorder="1" applyAlignment="1">
      <alignment vertical="center"/>
    </xf>
    <xf numFmtId="182" fontId="9" fillId="0" borderId="12" xfId="17" applyNumberFormat="1" applyFont="1" applyBorder="1" applyAlignment="1">
      <alignment vertical="center"/>
    </xf>
    <xf numFmtId="38" fontId="9" fillId="0" borderId="4" xfId="17" applyFont="1" applyBorder="1" applyAlignment="1">
      <alignment vertical="center"/>
    </xf>
    <xf numFmtId="181" fontId="9" fillId="0" borderId="0" xfId="17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182" fontId="9" fillId="0" borderId="0" xfId="17" applyNumberFormat="1" applyFont="1" applyBorder="1" applyAlignment="1">
      <alignment vertical="center"/>
    </xf>
    <xf numFmtId="182" fontId="9" fillId="0" borderId="6" xfId="17" applyNumberFormat="1" applyFont="1" applyBorder="1" applyAlignment="1">
      <alignment vertical="center"/>
    </xf>
    <xf numFmtId="181" fontId="1" fillId="0" borderId="0" xfId="17" applyNumberFormat="1" applyFont="1" applyBorder="1" applyAlignment="1">
      <alignment vertical="center"/>
    </xf>
    <xf numFmtId="182" fontId="1" fillId="0" borderId="0" xfId="17" applyNumberFormat="1" applyFont="1" applyBorder="1" applyAlignment="1">
      <alignment vertical="center"/>
    </xf>
    <xf numFmtId="182" fontId="1" fillId="0" borderId="6" xfId="17" applyNumberFormat="1" applyFont="1" applyBorder="1" applyAlignment="1">
      <alignment vertical="center"/>
    </xf>
    <xf numFmtId="181" fontId="1" fillId="0" borderId="9" xfId="17" applyNumberFormat="1" applyFont="1" applyBorder="1" applyAlignment="1">
      <alignment vertical="center"/>
    </xf>
    <xf numFmtId="182" fontId="1" fillId="0" borderId="9" xfId="17" applyNumberFormat="1" applyFont="1" applyBorder="1" applyAlignment="1">
      <alignment vertical="center"/>
    </xf>
    <xf numFmtId="182" fontId="1" fillId="0" borderId="10" xfId="17" applyNumberFormat="1" applyFont="1" applyBorder="1" applyAlignment="1">
      <alignment vertical="center"/>
    </xf>
    <xf numFmtId="0" fontId="7" fillId="0" borderId="0" xfId="25" applyFont="1">
      <alignment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right"/>
      <protection/>
    </xf>
    <xf numFmtId="0" fontId="1" fillId="0" borderId="14" xfId="25" applyFont="1" applyBorder="1" applyAlignment="1">
      <alignment horizontal="distributed"/>
      <protection/>
    </xf>
    <xf numFmtId="0" fontId="1" fillId="0" borderId="16" xfId="25" applyFont="1" applyBorder="1">
      <alignment/>
      <protection/>
    </xf>
    <xf numFmtId="0" fontId="1" fillId="0" borderId="16" xfId="25" applyFont="1" applyBorder="1" applyAlignment="1">
      <alignment horizontal="center"/>
      <protection/>
    </xf>
    <xf numFmtId="0" fontId="1" fillId="0" borderId="8" xfId="25" applyFont="1" applyBorder="1" applyAlignment="1">
      <alignment horizontal="distributed" vertical="center"/>
      <protection/>
    </xf>
    <xf numFmtId="0" fontId="1" fillId="0" borderId="7" xfId="25" applyFont="1" applyBorder="1" applyAlignment="1">
      <alignment horizontal="center" vertical="top"/>
      <protection/>
    </xf>
    <xf numFmtId="0" fontId="1" fillId="0" borderId="7" xfId="25" applyFont="1" applyBorder="1" applyAlignment="1">
      <alignment horizontal="center" vertical="center"/>
      <protection/>
    </xf>
    <xf numFmtId="0" fontId="1" fillId="0" borderId="7" xfId="25" applyFont="1" applyBorder="1" applyAlignment="1">
      <alignment horizontal="center" vertical="center" wrapText="1"/>
      <protection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0" xfId="25" applyFont="1" applyBorder="1" applyAlignment="1">
      <alignment horizontal="center" vertical="center" wrapText="1"/>
      <protection/>
    </xf>
    <xf numFmtId="0" fontId="1" fillId="0" borderId="4" xfId="25" applyFont="1" applyBorder="1" applyAlignment="1">
      <alignment horizontal="distributed" vertical="center"/>
      <protection/>
    </xf>
    <xf numFmtId="0" fontId="1" fillId="0" borderId="11" xfId="25" applyFont="1" applyBorder="1" applyAlignment="1">
      <alignment horizontal="center" vertical="top"/>
      <protection/>
    </xf>
    <xf numFmtId="0" fontId="1" fillId="0" borderId="5" xfId="25" applyFont="1" applyBorder="1" applyAlignment="1">
      <alignment horizontal="center" vertical="center"/>
      <protection/>
    </xf>
    <xf numFmtId="0" fontId="14" fillId="0" borderId="5" xfId="25" applyFont="1" applyBorder="1" applyAlignment="1">
      <alignment horizontal="center" vertical="center"/>
      <protection/>
    </xf>
    <xf numFmtId="0" fontId="4" fillId="0" borderId="5" xfId="25" applyFont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1" fillId="0" borderId="12" xfId="25" applyFont="1" applyBorder="1" applyAlignment="1">
      <alignment horizontal="center" vertical="top"/>
      <protection/>
    </xf>
    <xf numFmtId="0" fontId="9" fillId="0" borderId="4" xfId="25" applyFont="1" applyBorder="1" applyAlignment="1">
      <alignment horizontal="distributed" vertical="center"/>
      <protection/>
    </xf>
    <xf numFmtId="41" fontId="9" fillId="0" borderId="4" xfId="25" applyNumberFormat="1" applyFont="1" applyBorder="1" applyAlignment="1">
      <alignment vertical="center"/>
      <protection/>
    </xf>
    <xf numFmtId="41" fontId="9" fillId="0" borderId="0" xfId="25" applyNumberFormat="1" applyFont="1" applyBorder="1" applyAlignment="1">
      <alignment vertical="center"/>
      <protection/>
    </xf>
    <xf numFmtId="41" fontId="9" fillId="0" borderId="6" xfId="25" applyNumberFormat="1" applyFont="1" applyBorder="1" applyAlignment="1">
      <alignment vertical="center"/>
      <protection/>
    </xf>
    <xf numFmtId="0" fontId="9" fillId="0" borderId="0" xfId="25" applyFont="1" applyAlignment="1">
      <alignment vertical="center"/>
      <protection/>
    </xf>
    <xf numFmtId="0" fontId="1" fillId="0" borderId="4" xfId="25" applyFont="1" applyBorder="1">
      <alignment/>
      <protection/>
    </xf>
    <xf numFmtId="41" fontId="8" fillId="0" borderId="4" xfId="25" applyNumberFormat="1" applyFont="1" applyBorder="1" applyAlignment="1">
      <alignment/>
      <protection/>
    </xf>
    <xf numFmtId="41" fontId="8" fillId="0" borderId="0" xfId="25" applyNumberFormat="1" applyFont="1" applyBorder="1" applyAlignment="1">
      <alignment/>
      <protection/>
    </xf>
    <xf numFmtId="41" fontId="8" fillId="0" borderId="0" xfId="25" applyNumberFormat="1" applyFont="1" applyFill="1" applyBorder="1" applyAlignment="1">
      <alignment/>
      <protection/>
    </xf>
    <xf numFmtId="41" fontId="8" fillId="0" borderId="6" xfId="25" applyNumberFormat="1" applyFont="1" applyBorder="1" applyAlignment="1">
      <alignment/>
      <protection/>
    </xf>
    <xf numFmtId="41" fontId="9" fillId="0" borderId="4" xfId="17" applyNumberFormat="1" applyFont="1" applyBorder="1" applyAlignment="1">
      <alignment/>
    </xf>
    <xf numFmtId="41" fontId="9" fillId="0" borderId="0" xfId="17" applyNumberFormat="1" applyFont="1" applyBorder="1" applyAlignment="1">
      <alignment/>
    </xf>
    <xf numFmtId="41" fontId="9" fillId="0" borderId="0" xfId="17" applyNumberFormat="1" applyFont="1" applyFill="1" applyBorder="1" applyAlignment="1">
      <alignment/>
    </xf>
    <xf numFmtId="41" fontId="9" fillId="0" borderId="6" xfId="17" applyNumberFormat="1" applyFont="1" applyBorder="1" applyAlignment="1">
      <alignment/>
    </xf>
    <xf numFmtId="0" fontId="10" fillId="0" borderId="0" xfId="25" applyFont="1" applyAlignment="1">
      <alignment vertical="center"/>
      <protection/>
    </xf>
    <xf numFmtId="41" fontId="1" fillId="0" borderId="4" xfId="25" applyNumberFormat="1" applyFont="1" applyBorder="1" applyAlignment="1">
      <alignment/>
      <protection/>
    </xf>
    <xf numFmtId="41" fontId="1" fillId="0" borderId="0" xfId="25" applyNumberFormat="1" applyFont="1" applyBorder="1" applyAlignment="1">
      <alignment/>
      <protection/>
    </xf>
    <xf numFmtId="41" fontId="1" fillId="0" borderId="0" xfId="25" applyNumberFormat="1" applyFont="1" applyFill="1" applyBorder="1" applyAlignment="1">
      <alignment/>
      <protection/>
    </xf>
    <xf numFmtId="41" fontId="1" fillId="0" borderId="6" xfId="25" applyNumberFormat="1" applyFont="1" applyBorder="1" applyAlignment="1">
      <alignment/>
      <protection/>
    </xf>
    <xf numFmtId="41" fontId="1" fillId="0" borderId="0" xfId="25" applyNumberFormat="1" applyFont="1" applyBorder="1" applyAlignment="1">
      <alignment vertical="center"/>
      <protection/>
    </xf>
    <xf numFmtId="41" fontId="1" fillId="0" borderId="8" xfId="25" applyNumberFormat="1" applyFont="1" applyBorder="1" applyAlignment="1">
      <alignment/>
      <protection/>
    </xf>
    <xf numFmtId="41" fontId="1" fillId="0" borderId="9" xfId="25" applyNumberFormat="1" applyFont="1" applyBorder="1" applyAlignment="1">
      <alignment vertical="center"/>
      <protection/>
    </xf>
    <xf numFmtId="41" fontId="1" fillId="0" borderId="9" xfId="25" applyNumberFormat="1" applyFont="1" applyBorder="1" applyAlignment="1">
      <alignment/>
      <protection/>
    </xf>
    <xf numFmtId="41" fontId="1" fillId="0" borderId="9" xfId="25" applyNumberFormat="1" applyFont="1" applyFill="1" applyBorder="1" applyAlignment="1">
      <alignment/>
      <protection/>
    </xf>
    <xf numFmtId="41" fontId="1" fillId="0" borderId="10" xfId="25" applyNumberFormat="1" applyFont="1" applyBorder="1" applyAlignment="1">
      <alignment/>
      <protection/>
    </xf>
    <xf numFmtId="0" fontId="1" fillId="0" borderId="0" xfId="25" applyFont="1" applyBorder="1">
      <alignment/>
      <protection/>
    </xf>
    <xf numFmtId="0" fontId="1" fillId="0" borderId="0" xfId="26" applyFont="1">
      <alignment/>
      <protection/>
    </xf>
    <xf numFmtId="0" fontId="7" fillId="0" borderId="0" xfId="26" applyFont="1">
      <alignment/>
      <protection/>
    </xf>
    <xf numFmtId="0" fontId="1" fillId="0" borderId="0" xfId="26" applyFont="1" applyAlignment="1">
      <alignment horizontal="right"/>
      <protection/>
    </xf>
    <xf numFmtId="0" fontId="1" fillId="0" borderId="16" xfId="26" applyFont="1" applyBorder="1">
      <alignment/>
      <protection/>
    </xf>
    <xf numFmtId="0" fontId="1" fillId="0" borderId="3" xfId="26" applyFont="1" applyBorder="1" applyAlignment="1">
      <alignment horizontal="center"/>
      <protection/>
    </xf>
    <xf numFmtId="0" fontId="1" fillId="0" borderId="3" xfId="26" applyFont="1" applyBorder="1" applyAlignment="1">
      <alignment horizontal="center" vertical="center"/>
      <protection/>
    </xf>
    <xf numFmtId="0" fontId="1" fillId="0" borderId="7" xfId="26" applyFont="1" applyBorder="1" applyAlignment="1">
      <alignment horizontal="distributed" vertical="center"/>
      <protection/>
    </xf>
    <xf numFmtId="0" fontId="1" fillId="0" borderId="13" xfId="26" applyFont="1" applyBorder="1" applyAlignment="1">
      <alignment horizontal="center" vertical="center"/>
      <protection/>
    </xf>
    <xf numFmtId="0" fontId="1" fillId="0" borderId="4" xfId="26" applyFont="1" applyBorder="1" applyAlignment="1">
      <alignment horizontal="left" vertical="center"/>
      <protection/>
    </xf>
    <xf numFmtId="41" fontId="1" fillId="0" borderId="11" xfId="17" applyNumberFormat="1" applyFont="1" applyBorder="1" applyAlignment="1">
      <alignment/>
    </xf>
    <xf numFmtId="41" fontId="1" fillId="0" borderId="5" xfId="17" applyNumberFormat="1" applyFont="1" applyBorder="1" applyAlignment="1">
      <alignment/>
    </xf>
    <xf numFmtId="41" fontId="1" fillId="0" borderId="12" xfId="17" applyNumberFormat="1" applyFont="1" applyBorder="1" applyAlignment="1">
      <alignment/>
    </xf>
    <xf numFmtId="0" fontId="1" fillId="0" borderId="4" xfId="26" applyFont="1" applyBorder="1" applyAlignment="1" quotePrefix="1">
      <alignment horizontal="left" vertical="center"/>
      <protection/>
    </xf>
    <xf numFmtId="41" fontId="1" fillId="0" borderId="4" xfId="17" applyNumberFormat="1" applyFont="1" applyBorder="1" applyAlignment="1">
      <alignment/>
    </xf>
    <xf numFmtId="41" fontId="1" fillId="0" borderId="0" xfId="17" applyNumberFormat="1" applyFont="1" applyBorder="1" applyAlignment="1">
      <alignment/>
    </xf>
    <xf numFmtId="41" fontId="1" fillId="0" borderId="6" xfId="17" applyNumberFormat="1" applyFont="1" applyBorder="1" applyAlignment="1">
      <alignment/>
    </xf>
    <xf numFmtId="0" fontId="1" fillId="0" borderId="0" xfId="26" applyFont="1" applyAlignment="1">
      <alignment vertical="center"/>
      <protection/>
    </xf>
    <xf numFmtId="0" fontId="1" fillId="0" borderId="4" xfId="26" applyFont="1" applyBorder="1" applyAlignment="1">
      <alignment horizontal="distributed" vertical="center"/>
      <protection/>
    </xf>
    <xf numFmtId="41" fontId="1" fillId="0" borderId="4" xfId="26" applyNumberFormat="1" applyFont="1" applyBorder="1" applyAlignment="1">
      <alignment/>
      <protection/>
    </xf>
    <xf numFmtId="41" fontId="1" fillId="0" borderId="0" xfId="26" applyNumberFormat="1" applyFont="1" applyBorder="1" applyAlignment="1">
      <alignment/>
      <protection/>
    </xf>
    <xf numFmtId="41" fontId="1" fillId="0" borderId="6" xfId="26" applyNumberFormat="1" applyFont="1" applyBorder="1" applyAlignment="1">
      <alignment/>
      <protection/>
    </xf>
    <xf numFmtId="0" fontId="9" fillId="0" borderId="0" xfId="26" applyFont="1" applyAlignment="1">
      <alignment vertical="center"/>
      <protection/>
    </xf>
    <xf numFmtId="0" fontId="9" fillId="0" borderId="4" xfId="26" applyFont="1" applyBorder="1" applyAlignment="1">
      <alignment horizontal="distributed" vertical="center"/>
      <protection/>
    </xf>
    <xf numFmtId="41" fontId="9" fillId="0" borderId="4" xfId="26" applyNumberFormat="1" applyFont="1" applyFill="1" applyBorder="1" applyAlignment="1">
      <alignment/>
      <protection/>
    </xf>
    <xf numFmtId="41" fontId="9" fillId="0" borderId="0" xfId="26" applyNumberFormat="1" applyFont="1" applyFill="1" applyBorder="1" applyAlignment="1">
      <alignment/>
      <protection/>
    </xf>
    <xf numFmtId="41" fontId="9" fillId="0" borderId="6" xfId="26" applyNumberFormat="1" applyFont="1" applyFill="1" applyBorder="1" applyAlignment="1">
      <alignment/>
      <protection/>
    </xf>
    <xf numFmtId="0" fontId="10" fillId="0" borderId="0" xfId="26" applyFont="1">
      <alignment/>
      <protection/>
    </xf>
    <xf numFmtId="0" fontId="10" fillId="0" borderId="3" xfId="26" applyFont="1" applyBorder="1">
      <alignment/>
      <protection/>
    </xf>
    <xf numFmtId="41" fontId="9" fillId="0" borderId="4" xfId="26" applyNumberFormat="1" applyFont="1" applyBorder="1" applyAlignment="1">
      <alignment/>
      <protection/>
    </xf>
    <xf numFmtId="41" fontId="9" fillId="0" borderId="0" xfId="26" applyNumberFormat="1" applyFont="1" applyBorder="1" applyAlignment="1">
      <alignment/>
      <protection/>
    </xf>
    <xf numFmtId="0" fontId="9" fillId="0" borderId="0" xfId="26" applyFont="1">
      <alignment/>
      <protection/>
    </xf>
    <xf numFmtId="38" fontId="1" fillId="0" borderId="7" xfId="17" applyFont="1" applyBorder="1" applyAlignment="1">
      <alignment horizontal="distributed" vertical="center"/>
    </xf>
    <xf numFmtId="0" fontId="9" fillId="0" borderId="3" xfId="26" applyFont="1" applyFill="1" applyBorder="1" applyAlignment="1">
      <alignment horizontal="distributed"/>
      <protection/>
    </xf>
    <xf numFmtId="41" fontId="10" fillId="0" borderId="4" xfId="26" applyNumberFormat="1" applyFont="1" applyBorder="1" applyAlignment="1">
      <alignment/>
      <protection/>
    </xf>
    <xf numFmtId="41" fontId="10" fillId="0" borderId="0" xfId="26" applyNumberFormat="1" applyFont="1" applyBorder="1" applyAlignment="1">
      <alignment/>
      <protection/>
    </xf>
    <xf numFmtId="0" fontId="9" fillId="0" borderId="3" xfId="26" applyFont="1" applyBorder="1" applyAlignment="1">
      <alignment horizontal="distributed"/>
      <protection/>
    </xf>
    <xf numFmtId="41" fontId="9" fillId="0" borderId="6" xfId="26" applyNumberFormat="1" applyFont="1" applyBorder="1" applyAlignment="1">
      <alignment/>
      <protection/>
    </xf>
    <xf numFmtId="0" fontId="10" fillId="0" borderId="0" xfId="26" applyFont="1" applyAlignment="1">
      <alignment vertical="center"/>
      <protection/>
    </xf>
    <xf numFmtId="0" fontId="9" fillId="0" borderId="3" xfId="26" applyFont="1" applyBorder="1" applyAlignment="1">
      <alignment horizontal="distributed" vertical="center"/>
      <protection/>
    </xf>
    <xf numFmtId="0" fontId="1" fillId="0" borderId="3" xfId="26" applyFont="1" applyBorder="1" applyAlignment="1">
      <alignment horizontal="distributed" vertical="center"/>
      <protection/>
    </xf>
    <xf numFmtId="41" fontId="1" fillId="0" borderId="0" xfId="26" applyNumberFormat="1" applyFont="1" applyFill="1" applyBorder="1" applyAlignment="1">
      <alignment/>
      <protection/>
    </xf>
    <xf numFmtId="41" fontId="1" fillId="0" borderId="0" xfId="17" applyNumberFormat="1" applyFont="1" applyFill="1" applyBorder="1" applyAlignment="1">
      <alignment/>
    </xf>
    <xf numFmtId="41" fontId="1" fillId="0" borderId="0" xfId="17" applyNumberFormat="1" applyFont="1" applyFill="1" applyBorder="1" applyAlignment="1">
      <alignment horizontal="right"/>
    </xf>
    <xf numFmtId="41" fontId="1" fillId="0" borderId="8" xfId="17" applyNumberFormat="1" applyFont="1" applyBorder="1" applyAlignment="1">
      <alignment/>
    </xf>
    <xf numFmtId="41" fontId="1" fillId="0" borderId="9" xfId="17" applyNumberFormat="1" applyFont="1" applyBorder="1" applyAlignment="1">
      <alignment/>
    </xf>
    <xf numFmtId="41" fontId="1" fillId="0" borderId="9" xfId="17" applyNumberFormat="1" applyFont="1" applyFill="1" applyBorder="1" applyAlignment="1">
      <alignment/>
    </xf>
    <xf numFmtId="41" fontId="1" fillId="0" borderId="9" xfId="17" applyNumberFormat="1" applyFont="1" applyFill="1" applyBorder="1" applyAlignment="1">
      <alignment horizontal="right"/>
    </xf>
    <xf numFmtId="41" fontId="1" fillId="0" borderId="10" xfId="17" applyNumberFormat="1" applyFont="1" applyBorder="1" applyAlignment="1">
      <alignment/>
    </xf>
    <xf numFmtId="0" fontId="1" fillId="0" borderId="0" xfId="27" applyFont="1" applyAlignment="1">
      <alignment vertical="center"/>
      <protection/>
    </xf>
    <xf numFmtId="0" fontId="1" fillId="0" borderId="0" xfId="27" applyFont="1" applyFill="1" applyAlignment="1">
      <alignment vertical="center"/>
      <protection/>
    </xf>
    <xf numFmtId="3" fontId="7" fillId="0" borderId="0" xfId="27" applyNumberFormat="1" applyFont="1" applyAlignment="1">
      <alignment vertical="center"/>
      <protection/>
    </xf>
    <xf numFmtId="3" fontId="1" fillId="0" borderId="0" xfId="27" applyNumberFormat="1" applyFont="1" applyAlignment="1">
      <alignment vertical="center"/>
      <protection/>
    </xf>
    <xf numFmtId="0" fontId="1" fillId="0" borderId="0" xfId="27" applyFont="1" applyBorder="1" applyAlignment="1">
      <alignment vertical="center"/>
      <protection/>
    </xf>
    <xf numFmtId="0" fontId="1" fillId="0" borderId="0" xfId="27" applyFont="1" applyFill="1" applyBorder="1" applyAlignment="1">
      <alignment vertical="center"/>
      <protection/>
    </xf>
    <xf numFmtId="0" fontId="1" fillId="0" borderId="0" xfId="27" applyFont="1" applyFill="1" applyBorder="1" applyAlignment="1">
      <alignment horizontal="right" vertical="center"/>
      <protection/>
    </xf>
    <xf numFmtId="0" fontId="1" fillId="0" borderId="16" xfId="27" applyFont="1" applyBorder="1" applyAlignment="1">
      <alignment horizontal="distributed" vertical="center"/>
      <protection/>
    </xf>
    <xf numFmtId="0" fontId="1" fillId="0" borderId="1" xfId="27" applyFont="1" applyBorder="1" applyAlignment="1">
      <alignment horizontal="centerContinuous" vertical="center"/>
      <protection/>
    </xf>
    <xf numFmtId="0" fontId="1" fillId="0" borderId="1" xfId="27" applyFont="1" applyBorder="1" applyAlignment="1" quotePrefix="1">
      <alignment horizontal="centerContinuous" vertical="center"/>
      <protection/>
    </xf>
    <xf numFmtId="0" fontId="1" fillId="0" borderId="1" xfId="27" applyFont="1" applyFill="1" applyBorder="1" applyAlignment="1">
      <alignment horizontal="centerContinuous" vertical="center"/>
      <protection/>
    </xf>
    <xf numFmtId="0" fontId="1" fillId="0" borderId="1" xfId="27" applyFont="1" applyFill="1" applyBorder="1" applyAlignment="1" quotePrefix="1">
      <alignment horizontal="centerContinuous" vertical="center"/>
      <protection/>
    </xf>
    <xf numFmtId="0" fontId="1" fillId="0" borderId="0" xfId="27" applyFont="1" applyBorder="1" applyAlignment="1" quotePrefix="1">
      <alignment vertical="center"/>
      <protection/>
    </xf>
    <xf numFmtId="0" fontId="1" fillId="0" borderId="7" xfId="27" applyFont="1" applyBorder="1" applyAlignment="1">
      <alignment horizontal="distributed" vertical="center"/>
      <protection/>
    </xf>
    <xf numFmtId="0" fontId="1" fillId="0" borderId="7" xfId="27" applyFont="1" applyBorder="1" applyAlignment="1">
      <alignment horizontal="center" vertical="center"/>
      <protection/>
    </xf>
    <xf numFmtId="0" fontId="1" fillId="0" borderId="7" xfId="27" applyFont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distributed" vertical="center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0" xfId="27" applyFont="1" applyBorder="1" applyAlignment="1">
      <alignment horizontal="center" vertical="center"/>
      <protection/>
    </xf>
    <xf numFmtId="0" fontId="1" fillId="0" borderId="0" xfId="27" applyFont="1" applyBorder="1" applyAlignment="1">
      <alignment vertical="center" wrapText="1"/>
      <protection/>
    </xf>
    <xf numFmtId="0" fontId="1" fillId="0" borderId="3" xfId="27" applyFont="1" applyBorder="1" applyAlignment="1">
      <alignment horizontal="distributed" vertical="center"/>
      <protection/>
    </xf>
    <xf numFmtId="41" fontId="1" fillId="0" borderId="11" xfId="17" applyNumberFormat="1" applyFont="1" applyBorder="1" applyAlignment="1">
      <alignment vertical="center"/>
    </xf>
    <xf numFmtId="41" fontId="1" fillId="0" borderId="5" xfId="17" applyNumberFormat="1" applyFont="1" applyBorder="1" applyAlignment="1">
      <alignment vertical="center"/>
    </xf>
    <xf numFmtId="41" fontId="1" fillId="0" borderId="12" xfId="17" applyNumberFormat="1" applyFont="1" applyBorder="1" applyAlignment="1">
      <alignment vertical="center"/>
    </xf>
    <xf numFmtId="0" fontId="1" fillId="0" borderId="3" xfId="27" applyFont="1" applyBorder="1" applyAlignment="1" quotePrefix="1">
      <alignment horizontal="left" vertical="center"/>
      <protection/>
    </xf>
    <xf numFmtId="41" fontId="1" fillId="0" borderId="0" xfId="17" applyNumberFormat="1" applyFont="1" applyBorder="1" applyAlignment="1">
      <alignment vertical="center"/>
    </xf>
    <xf numFmtId="41" fontId="1" fillId="0" borderId="6" xfId="17" applyNumberFormat="1" applyFont="1" applyBorder="1" applyAlignment="1">
      <alignment vertical="center"/>
    </xf>
    <xf numFmtId="0" fontId="1" fillId="0" borderId="3" xfId="27" applyFont="1" applyBorder="1" applyAlignment="1">
      <alignment horizontal="left" vertical="center"/>
      <protection/>
    </xf>
    <xf numFmtId="0" fontId="9" fillId="0" borderId="3" xfId="27" applyFont="1" applyBorder="1" applyAlignment="1" quotePrefix="1">
      <alignment horizontal="left" vertical="center"/>
      <protection/>
    </xf>
    <xf numFmtId="41" fontId="9" fillId="0" borderId="4" xfId="17" applyNumberFormat="1" applyFont="1" applyBorder="1" applyAlignment="1">
      <alignment vertical="center"/>
    </xf>
    <xf numFmtId="41" fontId="9" fillId="0" borderId="0" xfId="17" applyNumberFormat="1" applyFont="1" applyBorder="1" applyAlignment="1">
      <alignment vertical="center"/>
    </xf>
    <xf numFmtId="41" fontId="9" fillId="0" borderId="6" xfId="17" applyNumberFormat="1" applyFont="1" applyBorder="1" applyAlignment="1">
      <alignment vertical="center"/>
    </xf>
    <xf numFmtId="0" fontId="9" fillId="0" borderId="0" xfId="27" applyFont="1" applyBorder="1" applyAlignment="1">
      <alignment horizontal="center" vertical="center"/>
      <protection/>
    </xf>
    <xf numFmtId="0" fontId="9" fillId="0" borderId="0" xfId="27" applyFont="1" applyBorder="1" applyAlignment="1">
      <alignment vertical="center"/>
      <protection/>
    </xf>
    <xf numFmtId="0" fontId="9" fillId="0" borderId="0" xfId="27" applyFont="1" applyBorder="1" applyAlignment="1">
      <alignment vertical="center" wrapText="1"/>
      <protection/>
    </xf>
    <xf numFmtId="0" fontId="9" fillId="0" borderId="0" xfId="27" applyFont="1" applyAlignment="1">
      <alignment vertical="center"/>
      <protection/>
    </xf>
    <xf numFmtId="0" fontId="10" fillId="0" borderId="3" xfId="27" applyFont="1" applyBorder="1" applyAlignment="1">
      <alignment horizontal="distributed" vertical="center"/>
      <protection/>
    </xf>
    <xf numFmtId="41" fontId="10" fillId="0" borderId="4" xfId="17" applyNumberFormat="1" applyFont="1" applyBorder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10" fillId="0" borderId="6" xfId="17" applyNumberFormat="1" applyFont="1" applyBorder="1" applyAlignment="1">
      <alignment vertical="center"/>
    </xf>
    <xf numFmtId="0" fontId="10" fillId="0" borderId="0" xfId="27" applyFont="1" applyBorder="1" applyAlignment="1">
      <alignment horizontal="center" vertical="center"/>
      <protection/>
    </xf>
    <xf numFmtId="0" fontId="10" fillId="0" borderId="0" xfId="27" applyFont="1" applyBorder="1" applyAlignment="1">
      <alignment vertical="center"/>
      <protection/>
    </xf>
    <xf numFmtId="0" fontId="10" fillId="0" borderId="0" xfId="27" applyFont="1" applyBorder="1" applyAlignment="1">
      <alignment vertical="center" wrapText="1"/>
      <protection/>
    </xf>
    <xf numFmtId="0" fontId="10" fillId="0" borderId="0" xfId="27" applyFont="1" applyAlignment="1">
      <alignment vertical="center"/>
      <protection/>
    </xf>
    <xf numFmtId="41" fontId="10" fillId="0" borderId="0" xfId="17" applyNumberFormat="1" applyFont="1" applyFill="1" applyBorder="1" applyAlignment="1">
      <alignment vertical="center"/>
    </xf>
    <xf numFmtId="41" fontId="10" fillId="0" borderId="6" xfId="17" applyNumberFormat="1" applyFont="1" applyFill="1" applyBorder="1" applyAlignment="1">
      <alignment vertical="center"/>
    </xf>
    <xf numFmtId="3" fontId="10" fillId="0" borderId="0" xfId="27" applyNumberFormat="1" applyFont="1" applyBorder="1" applyAlignment="1">
      <alignment vertical="center"/>
      <protection/>
    </xf>
    <xf numFmtId="180" fontId="10" fillId="0" borderId="0" xfId="27" applyNumberFormat="1" applyFont="1" applyBorder="1" applyAlignment="1">
      <alignment vertical="center"/>
      <protection/>
    </xf>
    <xf numFmtId="0" fontId="9" fillId="0" borderId="3" xfId="27" applyFont="1" applyBorder="1" applyAlignment="1">
      <alignment horizontal="distributed" vertical="center"/>
      <protection/>
    </xf>
    <xf numFmtId="41" fontId="9" fillId="0" borderId="0" xfId="27" applyNumberFormat="1" applyFont="1" applyBorder="1">
      <alignment/>
      <protection/>
    </xf>
    <xf numFmtId="41" fontId="9" fillId="0" borderId="6" xfId="27" applyNumberFormat="1" applyFont="1" applyBorder="1">
      <alignment/>
      <protection/>
    </xf>
    <xf numFmtId="3" fontId="9" fillId="0" borderId="0" xfId="27" applyNumberFormat="1" applyFont="1" applyBorder="1" applyAlignment="1">
      <alignment vertical="center"/>
      <protection/>
    </xf>
    <xf numFmtId="180" fontId="9" fillId="0" borderId="0" xfId="27" applyNumberFormat="1" applyFont="1" applyBorder="1" applyAlignment="1">
      <alignment vertical="center"/>
      <protection/>
    </xf>
    <xf numFmtId="41" fontId="9" fillId="0" borderId="0" xfId="27" applyNumberFormat="1" applyFont="1" applyFill="1" applyBorder="1">
      <alignment/>
      <protection/>
    </xf>
    <xf numFmtId="41" fontId="1" fillId="0" borderId="0" xfId="17" applyNumberFormat="1" applyFont="1" applyFill="1" applyBorder="1" applyAlignment="1">
      <alignment horizontal="right" vertical="center"/>
    </xf>
    <xf numFmtId="41" fontId="1" fillId="0" borderId="6" xfId="17" applyNumberFormat="1" applyFont="1" applyFill="1" applyBorder="1" applyAlignment="1">
      <alignment horizontal="right" vertical="center"/>
    </xf>
    <xf numFmtId="3" fontId="1" fillId="0" borderId="0" xfId="27" applyNumberFormat="1" applyFont="1" applyBorder="1" applyAlignment="1">
      <alignment vertical="center"/>
      <protection/>
    </xf>
    <xf numFmtId="180" fontId="1" fillId="0" borderId="0" xfId="27" applyNumberFormat="1" applyFont="1" applyBorder="1" applyAlignment="1">
      <alignment vertical="center"/>
      <protection/>
    </xf>
    <xf numFmtId="41" fontId="1" fillId="0" borderId="4" xfId="17" applyNumberFormat="1" applyFont="1" applyBorder="1" applyAlignment="1" applyProtection="1">
      <alignment horizontal="right" vertical="center"/>
      <protection locked="0"/>
    </xf>
    <xf numFmtId="41" fontId="1" fillId="0" borderId="0" xfId="17" applyNumberFormat="1" applyFont="1" applyBorder="1" applyAlignment="1" applyProtection="1">
      <alignment horizontal="right" vertical="center"/>
      <protection locked="0"/>
    </xf>
    <xf numFmtId="41" fontId="1" fillId="0" borderId="0" xfId="17" applyNumberFormat="1" applyFont="1" applyFill="1" applyBorder="1" applyAlignment="1" applyProtection="1">
      <alignment horizontal="right" vertical="center"/>
      <protection locked="0"/>
    </xf>
    <xf numFmtId="41" fontId="1" fillId="0" borderId="6" xfId="17" applyNumberFormat="1" applyFont="1" applyFill="1" applyBorder="1" applyAlignment="1" applyProtection="1">
      <alignment horizontal="right" vertical="center"/>
      <protection locked="0"/>
    </xf>
    <xf numFmtId="177" fontId="1" fillId="0" borderId="6" xfId="17" applyNumberFormat="1" applyFont="1" applyFill="1" applyBorder="1" applyAlignment="1" applyProtection="1">
      <alignment horizontal="right" vertical="center"/>
      <protection locked="0"/>
    </xf>
    <xf numFmtId="177" fontId="1" fillId="0" borderId="0" xfId="17" applyNumberFormat="1" applyFont="1" applyFill="1" applyBorder="1" applyAlignment="1" applyProtection="1">
      <alignment horizontal="right" vertical="center"/>
      <protection locked="0"/>
    </xf>
    <xf numFmtId="183" fontId="1" fillId="0" borderId="0" xfId="17" applyNumberFormat="1" applyFont="1" applyFill="1" applyBorder="1" applyAlignment="1" applyProtection="1">
      <alignment horizontal="right" vertical="center"/>
      <protection locked="0"/>
    </xf>
    <xf numFmtId="183" fontId="1" fillId="0" borderId="6" xfId="17" applyNumberFormat="1" applyFont="1" applyFill="1" applyBorder="1" applyAlignment="1" applyProtection="1">
      <alignment horizontal="right" vertical="center"/>
      <protection locked="0"/>
    </xf>
    <xf numFmtId="41" fontId="1" fillId="0" borderId="0" xfId="27" applyNumberFormat="1" applyFont="1" applyBorder="1" applyAlignment="1">
      <alignment vertical="center"/>
      <protection/>
    </xf>
    <xf numFmtId="41" fontId="1" fillId="0" borderId="8" xfId="17" applyNumberFormat="1" applyFont="1" applyBorder="1" applyAlignment="1" applyProtection="1">
      <alignment horizontal="right" vertical="center"/>
      <protection locked="0"/>
    </xf>
    <xf numFmtId="41" fontId="1" fillId="0" borderId="9" xfId="17" applyNumberFormat="1" applyFont="1" applyBorder="1" applyAlignment="1" applyProtection="1">
      <alignment horizontal="right" vertical="center"/>
      <protection locked="0"/>
    </xf>
    <xf numFmtId="41" fontId="1" fillId="0" borderId="9" xfId="17" applyNumberFormat="1" applyFont="1" applyFill="1" applyBorder="1" applyAlignment="1" applyProtection="1">
      <alignment horizontal="right" vertical="center"/>
      <protection locked="0"/>
    </xf>
    <xf numFmtId="41" fontId="1" fillId="0" borderId="10" xfId="17" applyNumberFormat="1" applyFont="1" applyFill="1" applyBorder="1" applyAlignment="1" applyProtection="1">
      <alignment horizontal="right" vertical="center"/>
      <protection locked="0"/>
    </xf>
    <xf numFmtId="0" fontId="1" fillId="0" borderId="0" xfId="28" applyFont="1">
      <alignment/>
      <protection/>
    </xf>
    <xf numFmtId="0" fontId="7" fillId="0" borderId="0" xfId="28" applyFont="1">
      <alignment/>
      <protection/>
    </xf>
    <xf numFmtId="0" fontId="1" fillId="0" borderId="0" xfId="28" applyFont="1" applyAlignment="1">
      <alignment horizontal="right"/>
      <protection/>
    </xf>
    <xf numFmtId="0" fontId="1" fillId="0" borderId="3" xfId="28" applyFont="1" applyBorder="1" applyAlignment="1">
      <alignment horizontal="distributed" vertical="center"/>
      <protection/>
    </xf>
    <xf numFmtId="0" fontId="1" fillId="0" borderId="15" xfId="28" applyFont="1" applyBorder="1" applyAlignment="1">
      <alignment horizontal="distributed"/>
      <protection/>
    </xf>
    <xf numFmtId="0" fontId="1" fillId="0" borderId="7" xfId="28" applyFont="1" applyBorder="1" applyAlignment="1">
      <alignment horizontal="distributed" vertical="center"/>
      <protection/>
    </xf>
    <xf numFmtId="0" fontId="1" fillId="0" borderId="7" xfId="28" applyFont="1" applyBorder="1" applyAlignment="1">
      <alignment horizontal="right"/>
      <protection/>
    </xf>
    <xf numFmtId="0" fontId="1" fillId="0" borderId="13" xfId="28" applyFont="1" applyBorder="1" applyAlignment="1">
      <alignment horizontal="distributed"/>
      <protection/>
    </xf>
    <xf numFmtId="0" fontId="8" fillId="0" borderId="15" xfId="28" applyFont="1" applyBorder="1" applyAlignment="1">
      <alignment horizontal="distributed"/>
      <protection/>
    </xf>
    <xf numFmtId="41" fontId="9" fillId="0" borderId="15" xfId="28" applyNumberFormat="1" applyFont="1" applyBorder="1" applyAlignment="1">
      <alignment horizontal="right"/>
      <protection/>
    </xf>
    <xf numFmtId="41" fontId="9" fillId="0" borderId="0" xfId="28" applyNumberFormat="1" applyFont="1" applyAlignment="1">
      <alignment horizontal="right"/>
      <protection/>
    </xf>
    <xf numFmtId="0" fontId="1" fillId="0" borderId="3" xfId="28" applyFont="1" applyBorder="1">
      <alignment/>
      <protection/>
    </xf>
    <xf numFmtId="41" fontId="1" fillId="0" borderId="3" xfId="28" applyNumberFormat="1" applyFont="1" applyBorder="1" applyAlignment="1">
      <alignment horizontal="right"/>
      <protection/>
    </xf>
    <xf numFmtId="41" fontId="1" fillId="0" borderId="0" xfId="28" applyNumberFormat="1" applyFont="1" applyAlignment="1">
      <alignment horizontal="right"/>
      <protection/>
    </xf>
    <xf numFmtId="0" fontId="8" fillId="0" borderId="3" xfId="28" applyFont="1" applyBorder="1" applyAlignment="1">
      <alignment horizontal="distributed"/>
      <protection/>
    </xf>
    <xf numFmtId="41" fontId="9" fillId="0" borderId="3" xfId="28" applyNumberFormat="1" applyFont="1" applyBorder="1" applyAlignment="1">
      <alignment horizontal="right"/>
      <protection/>
    </xf>
    <xf numFmtId="41" fontId="1" fillId="0" borderId="0" xfId="28" applyNumberFormat="1" applyFont="1" applyBorder="1" applyAlignment="1">
      <alignment horizontal="right"/>
      <protection/>
    </xf>
    <xf numFmtId="177" fontId="1" fillId="0" borderId="0" xfId="28" applyNumberFormat="1" applyFont="1" applyBorder="1" applyAlignment="1">
      <alignment horizontal="right"/>
      <protection/>
    </xf>
    <xf numFmtId="41" fontId="1" fillId="0" borderId="0" xfId="28" applyNumberFormat="1" applyFont="1" applyFill="1" applyBorder="1" applyAlignment="1">
      <alignment horizontal="right"/>
      <protection/>
    </xf>
    <xf numFmtId="41" fontId="1" fillId="0" borderId="7" xfId="28" applyNumberFormat="1" applyFont="1" applyBorder="1" applyAlignment="1">
      <alignment horizontal="right"/>
      <protection/>
    </xf>
    <xf numFmtId="41" fontId="1" fillId="0" borderId="9" xfId="28" applyNumberFormat="1" applyFont="1" applyBorder="1" applyAlignment="1">
      <alignment horizontal="right"/>
      <protection/>
    </xf>
    <xf numFmtId="0" fontId="1" fillId="0" borderId="0" xfId="28" applyFont="1" applyBorder="1">
      <alignment/>
      <protection/>
    </xf>
    <xf numFmtId="38" fontId="7" fillId="0" borderId="0" xfId="17" applyFont="1" applyBorder="1" applyAlignment="1">
      <alignment vertical="center"/>
    </xf>
    <xf numFmtId="38" fontId="1" fillId="0" borderId="17" xfId="17" applyFont="1" applyBorder="1" applyAlignment="1">
      <alignment vertical="center"/>
    </xf>
    <xf numFmtId="38" fontId="1" fillId="0" borderId="15" xfId="17" applyFont="1" applyBorder="1" applyAlignment="1">
      <alignment horizontal="distributed" vertical="center"/>
    </xf>
    <xf numFmtId="38" fontId="10" fillId="0" borderId="17" xfId="17" applyFont="1" applyBorder="1" applyAlignment="1">
      <alignment vertical="center"/>
    </xf>
    <xf numFmtId="38" fontId="10" fillId="0" borderId="17" xfId="17" applyFont="1" applyBorder="1" applyAlignment="1">
      <alignment horizontal="right" vertical="center"/>
    </xf>
    <xf numFmtId="38" fontId="1" fillId="0" borderId="18" xfId="17" applyFont="1" applyBorder="1" applyAlignment="1">
      <alignment horizontal="right" vertical="center"/>
    </xf>
    <xf numFmtId="38" fontId="1" fillId="0" borderId="15" xfId="17" applyFont="1" applyBorder="1" applyAlignment="1">
      <alignment vertical="center"/>
    </xf>
    <xf numFmtId="38" fontId="1" fillId="0" borderId="11" xfId="17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38" fontId="10" fillId="0" borderId="5" xfId="17" applyFont="1" applyBorder="1" applyAlignment="1">
      <alignment horizontal="right" vertical="center"/>
    </xf>
    <xf numFmtId="38" fontId="1" fillId="0" borderId="12" xfId="17" applyFont="1" applyBorder="1" applyAlignment="1">
      <alignment vertical="center"/>
    </xf>
    <xf numFmtId="38" fontId="9" fillId="0" borderId="3" xfId="17" applyFont="1" applyBorder="1" applyAlignment="1">
      <alignment horizontal="distributed" vertical="center"/>
    </xf>
    <xf numFmtId="41" fontId="9" fillId="0" borderId="4" xfId="17" applyNumberFormat="1" applyFont="1" applyBorder="1" applyAlignment="1">
      <alignment horizontal="right" vertical="center"/>
    </xf>
    <xf numFmtId="41" fontId="1" fillId="0" borderId="4" xfId="17" applyNumberFormat="1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right" vertical="center"/>
    </xf>
    <xf numFmtId="177" fontId="1" fillId="0" borderId="0" xfId="17" applyNumberFormat="1" applyFont="1" applyBorder="1" applyAlignment="1">
      <alignment horizontal="right" vertical="center"/>
    </xf>
    <xf numFmtId="41" fontId="1" fillId="0" borderId="8" xfId="17" applyNumberFormat="1" applyFont="1" applyBorder="1" applyAlignment="1">
      <alignment horizontal="right" vertical="center"/>
    </xf>
    <xf numFmtId="41" fontId="1" fillId="0" borderId="9" xfId="17" applyNumberFormat="1" applyFont="1" applyBorder="1" applyAlignment="1">
      <alignment horizontal="right" vertical="center"/>
    </xf>
    <xf numFmtId="41" fontId="1" fillId="0" borderId="10" xfId="17" applyNumberFormat="1" applyFont="1" applyBorder="1" applyAlignment="1">
      <alignment vertical="center"/>
    </xf>
    <xf numFmtId="0" fontId="7" fillId="0" borderId="0" xfId="30" applyFont="1">
      <alignment/>
      <protection/>
    </xf>
    <xf numFmtId="0" fontId="1" fillId="0" borderId="0" xfId="30" applyFont="1">
      <alignment/>
      <protection/>
    </xf>
    <xf numFmtId="0" fontId="1" fillId="0" borderId="16" xfId="30" applyFont="1" applyBorder="1" applyAlignment="1">
      <alignment horizontal="distributed"/>
      <protection/>
    </xf>
    <xf numFmtId="0" fontId="1" fillId="0" borderId="3" xfId="30" applyFont="1" applyBorder="1" applyAlignment="1">
      <alignment horizontal="distributed" vertical="top"/>
      <protection/>
    </xf>
    <xf numFmtId="0" fontId="1" fillId="0" borderId="15" xfId="30" applyFont="1" applyBorder="1" applyAlignment="1">
      <alignment horizontal="distributed" vertical="center"/>
      <protection/>
    </xf>
    <xf numFmtId="0" fontId="1" fillId="0" borderId="15" xfId="30" applyFont="1" applyBorder="1" applyAlignment="1">
      <alignment horizontal="left" vertical="center"/>
      <protection/>
    </xf>
    <xf numFmtId="0" fontId="1" fillId="0" borderId="3" xfId="30" applyFont="1" applyBorder="1" applyAlignment="1">
      <alignment horizontal="center" vertical="center"/>
      <protection/>
    </xf>
    <xf numFmtId="0" fontId="1" fillId="0" borderId="3" xfId="30" applyFont="1" applyBorder="1" applyAlignment="1">
      <alignment horizontal="distributed" vertical="center"/>
      <protection/>
    </xf>
    <xf numFmtId="0" fontId="1" fillId="0" borderId="7" xfId="30" applyFont="1" applyBorder="1" applyAlignment="1">
      <alignment horizontal="distributed" vertical="top"/>
      <protection/>
    </xf>
    <xf numFmtId="0" fontId="1" fillId="0" borderId="7" xfId="30" applyFont="1" applyBorder="1" applyAlignment="1">
      <alignment horizontal="distributed" vertical="center"/>
      <protection/>
    </xf>
    <xf numFmtId="0" fontId="1" fillId="0" borderId="7" xfId="30" applyFont="1" applyBorder="1" applyAlignment="1">
      <alignment horizontal="right" vertical="center"/>
      <protection/>
    </xf>
    <xf numFmtId="41" fontId="1" fillId="0" borderId="11" xfId="30" applyNumberFormat="1" applyFont="1" applyBorder="1" applyAlignment="1">
      <alignment horizontal="right" vertical="center"/>
      <protection/>
    </xf>
    <xf numFmtId="41" fontId="1" fillId="0" borderId="5" xfId="30" applyNumberFormat="1" applyFont="1" applyBorder="1" applyAlignment="1">
      <alignment horizontal="right" vertical="center"/>
      <protection/>
    </xf>
    <xf numFmtId="41" fontId="1" fillId="0" borderId="12" xfId="30" applyNumberFormat="1" applyFont="1" applyBorder="1" applyAlignment="1">
      <alignment horizontal="right" vertical="center"/>
      <protection/>
    </xf>
    <xf numFmtId="0" fontId="1" fillId="0" borderId="3" xfId="30" applyFont="1" applyBorder="1" applyAlignment="1" quotePrefix="1">
      <alignment horizontal="left" vertical="center"/>
      <protection/>
    </xf>
    <xf numFmtId="41" fontId="1" fillId="0" borderId="4" xfId="30" applyNumberFormat="1" applyFont="1" applyBorder="1" applyAlignment="1">
      <alignment horizontal="right" vertical="center"/>
      <protection/>
    </xf>
    <xf numFmtId="41" fontId="1" fillId="0" borderId="0" xfId="30" applyNumberFormat="1" applyFont="1" applyBorder="1" applyAlignment="1">
      <alignment horizontal="right" vertical="center"/>
      <protection/>
    </xf>
    <xf numFmtId="41" fontId="1" fillId="0" borderId="6" xfId="30" applyNumberFormat="1" applyFont="1" applyBorder="1" applyAlignment="1">
      <alignment horizontal="right" vertical="center"/>
      <protection/>
    </xf>
    <xf numFmtId="0" fontId="9" fillId="0" borderId="6" xfId="30" applyFont="1" applyBorder="1">
      <alignment/>
      <protection/>
    </xf>
    <xf numFmtId="0" fontId="9" fillId="0" borderId="3" xfId="30" applyNumberFormat="1" applyFont="1" applyBorder="1" applyAlignment="1">
      <alignment horizontal="left" vertical="center"/>
      <protection/>
    </xf>
    <xf numFmtId="41" fontId="9" fillId="0" borderId="4" xfId="30" applyNumberFormat="1" applyFont="1" applyFill="1" applyBorder="1" applyAlignment="1">
      <alignment horizontal="right" vertical="center"/>
      <protection/>
    </xf>
    <xf numFmtId="41" fontId="9" fillId="0" borderId="0" xfId="30" applyNumberFormat="1" applyFont="1" applyBorder="1" applyAlignment="1">
      <alignment horizontal="right" vertical="center"/>
      <protection/>
    </xf>
    <xf numFmtId="41" fontId="9" fillId="0" borderId="0" xfId="30" applyNumberFormat="1" applyFont="1" applyFill="1" applyBorder="1" applyAlignment="1">
      <alignment horizontal="right" vertical="center"/>
      <protection/>
    </xf>
    <xf numFmtId="41" fontId="9" fillId="0" borderId="6" xfId="30" applyNumberFormat="1" applyFont="1" applyBorder="1" applyAlignment="1">
      <alignment horizontal="right" vertical="center"/>
      <protection/>
    </xf>
    <xf numFmtId="0" fontId="9" fillId="0" borderId="0" xfId="30" applyFont="1">
      <alignment/>
      <protection/>
    </xf>
    <xf numFmtId="0" fontId="1" fillId="0" borderId="0" xfId="30" applyFont="1" applyBorder="1">
      <alignment/>
      <protection/>
    </xf>
    <xf numFmtId="0" fontId="8" fillId="0" borderId="3" xfId="30" applyFont="1" applyBorder="1" applyAlignment="1">
      <alignment horizontal="right" vertical="center"/>
      <protection/>
    </xf>
    <xf numFmtId="41" fontId="8" fillId="0" borderId="4" xfId="30" applyNumberFormat="1" applyFont="1" applyBorder="1" applyAlignment="1">
      <alignment horizontal="right" vertical="center"/>
      <protection/>
    </xf>
    <xf numFmtId="41" fontId="8" fillId="0" borderId="0" xfId="30" applyNumberFormat="1" applyFont="1" applyBorder="1" applyAlignment="1">
      <alignment horizontal="right" vertical="center"/>
      <protection/>
    </xf>
    <xf numFmtId="41" fontId="8" fillId="0" borderId="6" xfId="30" applyNumberFormat="1" applyFont="1" applyBorder="1" applyAlignment="1">
      <alignment horizontal="right" vertical="center"/>
      <protection/>
    </xf>
    <xf numFmtId="0" fontId="8" fillId="0" borderId="3" xfId="30" applyFont="1" applyBorder="1" applyAlignment="1">
      <alignment horizontal="distributed" vertical="center"/>
      <protection/>
    </xf>
    <xf numFmtId="177" fontId="1" fillId="0" borderId="0" xfId="30" applyNumberFormat="1" applyFont="1" applyBorder="1" applyAlignment="1">
      <alignment horizontal="right" vertical="center"/>
      <protection/>
    </xf>
    <xf numFmtId="0" fontId="1" fillId="0" borderId="3" xfId="30" applyFont="1" applyBorder="1" applyAlignment="1">
      <alignment horizontal="right" vertical="center"/>
      <protection/>
    </xf>
    <xf numFmtId="41" fontId="1" fillId="0" borderId="8" xfId="30" applyNumberFormat="1" applyFont="1" applyBorder="1" applyAlignment="1">
      <alignment horizontal="right" vertical="center"/>
      <protection/>
    </xf>
    <xf numFmtId="41" fontId="1" fillId="0" borderId="9" xfId="30" applyNumberFormat="1" applyFont="1" applyBorder="1" applyAlignment="1">
      <alignment horizontal="right" vertical="center"/>
      <protection/>
    </xf>
    <xf numFmtId="41" fontId="1" fillId="0" borderId="10" xfId="30" applyNumberFormat="1" applyFont="1" applyBorder="1" applyAlignment="1">
      <alignment horizontal="right" vertical="center"/>
      <protection/>
    </xf>
    <xf numFmtId="0" fontId="10" fillId="0" borderId="0" xfId="30" applyFont="1">
      <alignment/>
      <protection/>
    </xf>
    <xf numFmtId="0" fontId="10" fillId="0" borderId="0" xfId="30" applyFont="1" applyBorder="1" applyAlignment="1">
      <alignment vertical="center"/>
      <protection/>
    </xf>
    <xf numFmtId="0" fontId="10" fillId="0" borderId="0" xfId="30" applyFont="1" applyBorder="1" applyAlignment="1">
      <alignment horizontal="right" vertical="center"/>
      <protection/>
    </xf>
    <xf numFmtId="0" fontId="7" fillId="0" borderId="0" xfId="31" applyFont="1" applyFill="1" applyAlignment="1">
      <alignment vertical="center"/>
      <protection/>
    </xf>
    <xf numFmtId="0" fontId="1" fillId="0" borderId="0" xfId="31" applyFont="1" applyFill="1" applyAlignment="1">
      <alignment vertical="center"/>
      <protection/>
    </xf>
    <xf numFmtId="0" fontId="1" fillId="0" borderId="0" xfId="31" applyFont="1" applyFill="1" applyAlignment="1">
      <alignment horizontal="right" vertical="center"/>
      <protection/>
    </xf>
    <xf numFmtId="0" fontId="1" fillId="0" borderId="1" xfId="31" applyFont="1" applyFill="1" applyBorder="1" applyAlignment="1">
      <alignment horizontal="distributed" vertical="center"/>
      <protection/>
    </xf>
    <xf numFmtId="0" fontId="1" fillId="0" borderId="1" xfId="31" applyFont="1" applyFill="1" applyBorder="1" applyAlignment="1">
      <alignment horizontal="distributed" vertical="center"/>
      <protection/>
    </xf>
    <xf numFmtId="0" fontId="8" fillId="0" borderId="0" xfId="31" applyFont="1" applyFill="1" applyAlignment="1">
      <alignment vertical="center"/>
      <protection/>
    </xf>
    <xf numFmtId="186" fontId="8" fillId="0" borderId="11" xfId="31" applyNumberFormat="1" applyFont="1" applyFill="1" applyBorder="1" applyAlignment="1">
      <alignment vertical="center"/>
      <protection/>
    </xf>
    <xf numFmtId="186" fontId="8" fillId="0" borderId="5" xfId="31" applyNumberFormat="1" applyFont="1" applyFill="1" applyBorder="1" applyAlignment="1">
      <alignment vertical="center"/>
      <protection/>
    </xf>
    <xf numFmtId="186" fontId="8" fillId="0" borderId="12" xfId="31" applyNumberFormat="1" applyFont="1" applyFill="1" applyBorder="1" applyAlignment="1">
      <alignment vertical="center"/>
      <protection/>
    </xf>
    <xf numFmtId="186" fontId="1" fillId="0" borderId="4" xfId="31" applyNumberFormat="1" applyFont="1" applyFill="1" applyBorder="1" applyAlignment="1">
      <alignment vertical="center"/>
      <protection/>
    </xf>
    <xf numFmtId="186" fontId="1" fillId="0" borderId="0" xfId="31" applyNumberFormat="1" applyFont="1" applyFill="1" applyBorder="1" applyAlignment="1">
      <alignment vertical="center"/>
      <protection/>
    </xf>
    <xf numFmtId="186" fontId="1" fillId="0" borderId="6" xfId="31" applyNumberFormat="1" applyFont="1" applyFill="1" applyBorder="1" applyAlignment="1">
      <alignment vertical="center"/>
      <protection/>
    </xf>
    <xf numFmtId="0" fontId="1" fillId="0" borderId="4" xfId="31" applyFont="1" applyFill="1" applyBorder="1" applyAlignment="1">
      <alignment vertical="center"/>
      <protection/>
    </xf>
    <xf numFmtId="0" fontId="1" fillId="0" borderId="6" xfId="31" applyFont="1" applyFill="1" applyBorder="1" applyAlignment="1">
      <alignment horizontal="distributed" vertical="center"/>
      <protection/>
    </xf>
    <xf numFmtId="184" fontId="1" fillId="0" borderId="4" xfId="31" applyNumberFormat="1" applyFont="1" applyFill="1" applyBorder="1" applyAlignment="1">
      <alignment vertical="center"/>
      <protection/>
    </xf>
    <xf numFmtId="184" fontId="1" fillId="0" borderId="6" xfId="31" applyNumberFormat="1" applyFont="1" applyFill="1" applyBorder="1" applyAlignment="1">
      <alignment horizontal="distributed" vertical="center"/>
      <protection/>
    </xf>
    <xf numFmtId="0" fontId="1" fillId="0" borderId="8" xfId="31" applyFont="1" applyFill="1" applyBorder="1" applyAlignment="1">
      <alignment vertical="center"/>
      <protection/>
    </xf>
    <xf numFmtId="0" fontId="1" fillId="0" borderId="10" xfId="31" applyFont="1" applyFill="1" applyBorder="1" applyAlignment="1">
      <alignment horizontal="distributed" vertical="center"/>
      <protection/>
    </xf>
    <xf numFmtId="186" fontId="1" fillId="0" borderId="8" xfId="31" applyNumberFormat="1" applyFont="1" applyFill="1" applyBorder="1" applyAlignment="1">
      <alignment vertical="center"/>
      <protection/>
    </xf>
    <xf numFmtId="186" fontId="1" fillId="0" borderId="9" xfId="31" applyNumberFormat="1" applyFont="1" applyFill="1" applyBorder="1" applyAlignment="1">
      <alignment vertical="center"/>
      <protection/>
    </xf>
    <xf numFmtId="186" fontId="1" fillId="0" borderId="10" xfId="31" applyNumberFormat="1" applyFont="1" applyFill="1" applyBorder="1" applyAlignment="1">
      <alignment vertical="center"/>
      <protection/>
    </xf>
    <xf numFmtId="0" fontId="1" fillId="0" borderId="0" xfId="31" applyFont="1" applyFill="1" applyAlignment="1">
      <alignment horizontal="distributed" vertical="center"/>
      <protection/>
    </xf>
    <xf numFmtId="0" fontId="1" fillId="0" borderId="0" xfId="32" applyFont="1">
      <alignment/>
      <protection/>
    </xf>
    <xf numFmtId="0" fontId="7" fillId="0" borderId="0" xfId="32" applyFont="1">
      <alignment/>
      <protection/>
    </xf>
    <xf numFmtId="41" fontId="1" fillId="0" borderId="0" xfId="32" applyNumberFormat="1" applyFont="1">
      <alignment/>
      <protection/>
    </xf>
    <xf numFmtId="0" fontId="1" fillId="0" borderId="0" xfId="32" applyFont="1" applyAlignment="1">
      <alignment horizontal="right"/>
      <protection/>
    </xf>
    <xf numFmtId="0" fontId="1" fillId="0" borderId="0" xfId="32" applyFont="1" applyBorder="1">
      <alignment/>
      <protection/>
    </xf>
    <xf numFmtId="0" fontId="1" fillId="0" borderId="1" xfId="32" applyFont="1" applyBorder="1" applyAlignment="1">
      <alignment horizontal="center" vertical="center"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1" xfId="32" applyNumberFormat="1" applyFont="1" applyBorder="1" applyAlignment="1">
      <alignment horizontal="center" vertical="center" wrapText="1"/>
      <protection/>
    </xf>
    <xf numFmtId="0" fontId="1" fillId="0" borderId="1" xfId="32" applyFont="1" applyBorder="1" applyAlignment="1">
      <alignment horizontal="distributed" vertical="center" wrapText="1"/>
      <protection/>
    </xf>
    <xf numFmtId="0" fontId="1" fillId="0" borderId="11" xfId="32" applyFont="1" applyBorder="1" applyAlignment="1">
      <alignment horizontal="center"/>
      <protection/>
    </xf>
    <xf numFmtId="0" fontId="1" fillId="0" borderId="12" xfId="32" applyFont="1" applyBorder="1">
      <alignment/>
      <protection/>
    </xf>
    <xf numFmtId="41" fontId="1" fillId="0" borderId="11" xfId="32" applyNumberFormat="1" applyFont="1" applyBorder="1">
      <alignment/>
      <protection/>
    </xf>
    <xf numFmtId="41" fontId="1" fillId="0" borderId="5" xfId="32" applyNumberFormat="1" applyFont="1" applyBorder="1">
      <alignment/>
      <protection/>
    </xf>
    <xf numFmtId="41" fontId="1" fillId="0" borderId="12" xfId="32" applyNumberFormat="1" applyFont="1" applyBorder="1">
      <alignment/>
      <protection/>
    </xf>
    <xf numFmtId="41" fontId="1" fillId="0" borderId="4" xfId="32" applyNumberFormat="1" applyFont="1" applyBorder="1">
      <alignment/>
      <protection/>
    </xf>
    <xf numFmtId="41" fontId="1" fillId="0" borderId="0" xfId="32" applyNumberFormat="1" applyFont="1" applyBorder="1">
      <alignment/>
      <protection/>
    </xf>
    <xf numFmtId="41" fontId="1" fillId="0" borderId="6" xfId="32" applyNumberFormat="1" applyFont="1" applyBorder="1">
      <alignment/>
      <protection/>
    </xf>
    <xf numFmtId="0" fontId="9" fillId="0" borderId="0" xfId="32" applyFont="1" applyBorder="1">
      <alignment/>
      <protection/>
    </xf>
    <xf numFmtId="41" fontId="8" fillId="0" borderId="4" xfId="32" applyNumberFormat="1" applyFont="1" applyBorder="1">
      <alignment/>
      <protection/>
    </xf>
    <xf numFmtId="41" fontId="8" fillId="0" borderId="0" xfId="32" applyNumberFormat="1" applyFont="1" applyBorder="1">
      <alignment/>
      <protection/>
    </xf>
    <xf numFmtId="41" fontId="8" fillId="0" borderId="6" xfId="32" applyNumberFormat="1" applyFont="1" applyBorder="1">
      <alignment/>
      <protection/>
    </xf>
    <xf numFmtId="0" fontId="9" fillId="0" borderId="0" xfId="32" applyFont="1">
      <alignment/>
      <protection/>
    </xf>
    <xf numFmtId="0" fontId="1" fillId="0" borderId="4" xfId="32" applyFont="1" applyBorder="1" applyAlignment="1">
      <alignment horizontal="center"/>
      <protection/>
    </xf>
    <xf numFmtId="0" fontId="1" fillId="0" borderId="6" xfId="32" applyFont="1" applyBorder="1" quotePrefix="1">
      <alignment/>
      <protection/>
    </xf>
    <xf numFmtId="0" fontId="9" fillId="0" borderId="4" xfId="32" applyFont="1" applyBorder="1" applyAlignment="1">
      <alignment horizontal="center"/>
      <protection/>
    </xf>
    <xf numFmtId="0" fontId="9" fillId="0" borderId="6" xfId="32" applyFont="1" applyBorder="1" applyAlignment="1">
      <alignment horizontal="distributed"/>
      <protection/>
    </xf>
    <xf numFmtId="41" fontId="9" fillId="0" borderId="4" xfId="32" applyNumberFormat="1" applyFont="1" applyBorder="1">
      <alignment/>
      <protection/>
    </xf>
    <xf numFmtId="41" fontId="9" fillId="0" borderId="0" xfId="32" applyNumberFormat="1" applyFont="1" applyBorder="1">
      <alignment/>
      <protection/>
    </xf>
    <xf numFmtId="41" fontId="9" fillId="0" borderId="6" xfId="32" applyNumberFormat="1" applyFont="1" applyBorder="1">
      <alignment/>
      <protection/>
    </xf>
    <xf numFmtId="41" fontId="9" fillId="0" borderId="0" xfId="32" applyNumberFormat="1" applyFont="1">
      <alignment/>
      <protection/>
    </xf>
    <xf numFmtId="0" fontId="1" fillId="0" borderId="6" xfId="32" applyFont="1" applyBorder="1" applyAlignment="1">
      <alignment horizontal="distributed"/>
      <protection/>
    </xf>
    <xf numFmtId="41" fontId="1" fillId="0" borderId="4" xfId="17" applyNumberFormat="1" applyFont="1" applyFill="1" applyBorder="1" applyAlignment="1">
      <alignment horizontal="right" vertical="center"/>
    </xf>
    <xf numFmtId="41" fontId="1" fillId="0" borderId="0" xfId="17" applyNumberFormat="1" applyFont="1" applyAlignment="1">
      <alignment/>
    </xf>
    <xf numFmtId="0" fontId="1" fillId="0" borderId="6" xfId="32" applyFont="1" applyBorder="1" applyAlignment="1">
      <alignment/>
      <protection/>
    </xf>
    <xf numFmtId="0" fontId="1" fillId="0" borderId="6" xfId="32" applyFont="1" applyBorder="1">
      <alignment/>
      <protection/>
    </xf>
    <xf numFmtId="0" fontId="9" fillId="0" borderId="6" xfId="32" applyFont="1" applyBorder="1" applyAlignment="1">
      <alignment/>
      <protection/>
    </xf>
    <xf numFmtId="41" fontId="9" fillId="0" borderId="6" xfId="17" applyNumberFormat="1" applyFont="1" applyFill="1" applyBorder="1" applyAlignment="1">
      <alignment horizontal="right" vertical="center"/>
    </xf>
    <xf numFmtId="0" fontId="1" fillId="0" borderId="8" xfId="32" applyFont="1" applyBorder="1" applyAlignment="1">
      <alignment horizontal="center"/>
      <protection/>
    </xf>
    <xf numFmtId="0" fontId="1" fillId="0" borderId="10" xfId="32" applyFont="1" applyBorder="1" applyAlignment="1">
      <alignment/>
      <protection/>
    </xf>
    <xf numFmtId="41" fontId="1" fillId="0" borderId="8" xfId="17" applyNumberFormat="1" applyFont="1" applyFill="1" applyBorder="1" applyAlignment="1">
      <alignment horizontal="right" vertical="center"/>
    </xf>
    <xf numFmtId="41" fontId="1" fillId="0" borderId="9" xfId="17" applyNumberFormat="1" applyFont="1" applyFill="1" applyBorder="1" applyAlignment="1">
      <alignment horizontal="right" vertical="center"/>
    </xf>
    <xf numFmtId="41" fontId="1" fillId="0" borderId="9" xfId="32" applyNumberFormat="1" applyFont="1" applyBorder="1">
      <alignment/>
      <protection/>
    </xf>
    <xf numFmtId="41" fontId="1" fillId="0" borderId="10" xfId="17" applyNumberFormat="1" applyFont="1" applyFill="1" applyBorder="1" applyAlignment="1">
      <alignment horizontal="right" vertical="center"/>
    </xf>
    <xf numFmtId="0" fontId="10" fillId="0" borderId="0" xfId="32" applyFont="1">
      <alignment/>
      <protection/>
    </xf>
    <xf numFmtId="0" fontId="1" fillId="0" borderId="0" xfId="33" applyFont="1" applyFill="1" applyAlignment="1">
      <alignment horizontal="center"/>
      <protection/>
    </xf>
    <xf numFmtId="0" fontId="7" fillId="0" borderId="0" xfId="33" applyFont="1" applyFill="1">
      <alignment/>
      <protection/>
    </xf>
    <xf numFmtId="0" fontId="1" fillId="0" borderId="0" xfId="33" applyFont="1" applyFill="1">
      <alignment/>
      <protection/>
    </xf>
    <xf numFmtId="0" fontId="1" fillId="0" borderId="0" xfId="33" applyFont="1" applyFill="1" applyAlignment="1">
      <alignment horizontal="right"/>
      <protection/>
    </xf>
    <xf numFmtId="0" fontId="1" fillId="0" borderId="14" xfId="33" applyFont="1" applyFill="1" applyBorder="1" applyAlignment="1">
      <alignment/>
      <protection/>
    </xf>
    <xf numFmtId="0" fontId="1" fillId="0" borderId="4" xfId="33" applyFont="1" applyFill="1" applyBorder="1" applyAlignment="1">
      <alignment horizontal="distributed" vertical="center"/>
      <protection/>
    </xf>
    <xf numFmtId="0" fontId="1" fillId="0" borderId="7" xfId="33" applyFont="1" applyFill="1" applyBorder="1" applyAlignment="1">
      <alignment horizontal="center" vertical="center"/>
      <protection/>
    </xf>
    <xf numFmtId="0" fontId="1" fillId="0" borderId="3" xfId="33" applyFont="1" applyFill="1" applyBorder="1" applyAlignment="1">
      <alignment horizontal="distributed"/>
      <protection/>
    </xf>
    <xf numFmtId="0" fontId="1" fillId="0" borderId="8" xfId="33" applyFont="1" applyFill="1" applyBorder="1" applyAlignment="1">
      <alignment horizontal="center" vertical="center"/>
      <protection/>
    </xf>
    <xf numFmtId="0" fontId="1" fillId="0" borderId="7" xfId="33" applyFont="1" applyFill="1" applyBorder="1" applyAlignment="1">
      <alignment horizontal="distributed" vertical="center"/>
      <protection/>
    </xf>
    <xf numFmtId="0" fontId="1" fillId="0" borderId="7" xfId="33" applyFont="1" applyFill="1" applyBorder="1" applyAlignment="1">
      <alignment horizontal="center" vertical="center" wrapText="1"/>
      <protection/>
    </xf>
    <xf numFmtId="38" fontId="1" fillId="0" borderId="7" xfId="17" applyFont="1" applyFill="1" applyBorder="1" applyAlignment="1">
      <alignment horizontal="distributed" vertical="center" wrapText="1"/>
    </xf>
    <xf numFmtId="0" fontId="1" fillId="0" borderId="3" xfId="33" applyFont="1" applyFill="1" applyBorder="1" applyAlignment="1">
      <alignment horizontal="center" vertical="center"/>
      <protection/>
    </xf>
    <xf numFmtId="0" fontId="9" fillId="0" borderId="0" xfId="33" applyFont="1" applyFill="1" applyAlignment="1">
      <alignment horizontal="center"/>
      <protection/>
    </xf>
    <xf numFmtId="0" fontId="9" fillId="0" borderId="15" xfId="33" applyFont="1" applyFill="1" applyBorder="1" applyAlignment="1">
      <alignment horizontal="distributed" vertical="center"/>
      <protection/>
    </xf>
    <xf numFmtId="41" fontId="9" fillId="0" borderId="11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41" fontId="9" fillId="0" borderId="12" xfId="17" applyNumberFormat="1" applyFont="1" applyFill="1" applyBorder="1" applyAlignment="1">
      <alignment vertical="center"/>
    </xf>
    <xf numFmtId="0" fontId="9" fillId="0" borderId="0" xfId="33" applyFont="1" applyFill="1">
      <alignment/>
      <protection/>
    </xf>
    <xf numFmtId="0" fontId="9" fillId="0" borderId="3" xfId="33" applyFont="1" applyFill="1" applyBorder="1" applyAlignment="1">
      <alignment horizontal="distributed" vertical="center"/>
      <protection/>
    </xf>
    <xf numFmtId="41" fontId="9" fillId="0" borderId="4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6" xfId="17" applyNumberFormat="1" applyFont="1" applyFill="1" applyBorder="1" applyAlignment="1">
      <alignment vertical="center"/>
    </xf>
    <xf numFmtId="0" fontId="10" fillId="0" borderId="0" xfId="33" applyFont="1" applyFill="1" applyAlignment="1">
      <alignment horizontal="center"/>
      <protection/>
    </xf>
    <xf numFmtId="0" fontId="10" fillId="0" borderId="3" xfId="33" applyFont="1" applyFill="1" applyBorder="1" applyAlignment="1">
      <alignment horizontal="center"/>
      <protection/>
    </xf>
    <xf numFmtId="41" fontId="9" fillId="0" borderId="4" xfId="33" applyNumberFormat="1" applyFont="1" applyFill="1" applyBorder="1" applyAlignment="1">
      <alignment vertical="center"/>
      <protection/>
    </xf>
    <xf numFmtId="41" fontId="9" fillId="0" borderId="0" xfId="33" applyNumberFormat="1" applyFont="1" applyFill="1" applyBorder="1" applyAlignment="1">
      <alignment vertical="center"/>
      <protection/>
    </xf>
    <xf numFmtId="41" fontId="9" fillId="0" borderId="6" xfId="33" applyNumberFormat="1" applyFont="1" applyFill="1" applyBorder="1" applyAlignment="1">
      <alignment vertical="center"/>
      <protection/>
    </xf>
    <xf numFmtId="0" fontId="10" fillId="0" borderId="0" xfId="33" applyFont="1" applyFill="1">
      <alignment/>
      <protection/>
    </xf>
    <xf numFmtId="38" fontId="9" fillId="0" borderId="3" xfId="17" applyFont="1" applyFill="1" applyBorder="1" applyAlignment="1">
      <alignment horizontal="distributed" vertical="center"/>
    </xf>
    <xf numFmtId="0" fontId="1" fillId="0" borderId="3" xfId="33" applyFont="1" applyFill="1" applyBorder="1" applyAlignment="1">
      <alignment horizontal="center"/>
      <protection/>
    </xf>
    <xf numFmtId="41" fontId="8" fillId="0" borderId="4" xfId="33" applyNumberFormat="1" applyFont="1" applyFill="1" applyBorder="1" applyAlignment="1">
      <alignment vertical="center"/>
      <protection/>
    </xf>
    <xf numFmtId="41" fontId="8" fillId="0" borderId="0" xfId="33" applyNumberFormat="1" applyFont="1" applyFill="1" applyBorder="1" applyAlignment="1">
      <alignment vertical="center"/>
      <protection/>
    </xf>
    <xf numFmtId="41" fontId="8" fillId="0" borderId="6" xfId="33" applyNumberFormat="1" applyFont="1" applyFill="1" applyBorder="1" applyAlignment="1">
      <alignment vertical="center"/>
      <protection/>
    </xf>
    <xf numFmtId="38" fontId="10" fillId="0" borderId="3" xfId="17" applyFont="1" applyFill="1" applyBorder="1" applyAlignment="1">
      <alignment horizontal="distributed" vertical="center"/>
    </xf>
    <xf numFmtId="41" fontId="1" fillId="0" borderId="4" xfId="33" applyNumberFormat="1" applyFont="1" applyFill="1" applyBorder="1" applyAlignment="1">
      <alignment vertical="center"/>
      <protection/>
    </xf>
    <xf numFmtId="41" fontId="1" fillId="0" borderId="0" xfId="33" applyNumberFormat="1" applyFont="1" applyFill="1" applyBorder="1" applyAlignment="1">
      <alignment vertical="center"/>
      <protection/>
    </xf>
    <xf numFmtId="41" fontId="1" fillId="0" borderId="6" xfId="33" applyNumberFormat="1" applyFont="1" applyFill="1" applyBorder="1" applyAlignment="1">
      <alignment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1" fillId="0" borderId="0" xfId="33" applyFont="1" applyFill="1" applyAlignment="1">
      <alignment vertical="center"/>
      <protection/>
    </xf>
    <xf numFmtId="38" fontId="10" fillId="0" borderId="7" xfId="17" applyFont="1" applyFill="1" applyBorder="1" applyAlignment="1">
      <alignment horizontal="distributed" vertical="center"/>
    </xf>
    <xf numFmtId="41" fontId="1" fillId="0" borderId="8" xfId="33" applyNumberFormat="1" applyFont="1" applyFill="1" applyBorder="1" applyAlignment="1">
      <alignment vertical="center"/>
      <protection/>
    </xf>
    <xf numFmtId="41" fontId="1" fillId="0" borderId="9" xfId="33" applyNumberFormat="1" applyFont="1" applyFill="1" applyBorder="1" applyAlignment="1">
      <alignment vertical="center"/>
      <protection/>
    </xf>
    <xf numFmtId="41" fontId="1" fillId="0" borderId="10" xfId="17" applyNumberFormat="1" applyFont="1" applyFill="1" applyBorder="1" applyAlignment="1">
      <alignment vertical="center"/>
    </xf>
    <xf numFmtId="0" fontId="1" fillId="0" borderId="0" xfId="33" applyFont="1" applyFill="1" applyAlignment="1">
      <alignment/>
      <protection/>
    </xf>
    <xf numFmtId="0" fontId="1" fillId="0" borderId="0" xfId="33" applyFont="1" applyFill="1" applyBorder="1">
      <alignment/>
      <protection/>
    </xf>
    <xf numFmtId="189" fontId="1" fillId="0" borderId="0" xfId="33" applyNumberFormat="1" applyFont="1" applyFill="1" applyAlignment="1">
      <alignment horizontal="center"/>
      <protection/>
    </xf>
    <xf numFmtId="41" fontId="1" fillId="0" borderId="0" xfId="33" applyNumberFormat="1" applyFont="1" applyFill="1" applyAlignment="1">
      <alignment horizontal="center"/>
      <protection/>
    </xf>
    <xf numFmtId="0" fontId="1" fillId="0" borderId="0" xfId="34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Border="1" applyAlignment="1">
      <alignment vertic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14" xfId="34" applyFont="1" applyBorder="1" applyAlignment="1">
      <alignment vertical="center"/>
      <protection/>
    </xf>
    <xf numFmtId="0" fontId="1" fillId="0" borderId="19" xfId="34" applyFont="1" applyBorder="1" applyAlignment="1">
      <alignment vertical="center"/>
      <protection/>
    </xf>
    <xf numFmtId="0" fontId="1" fillId="0" borderId="20" xfId="34" applyFont="1" applyBorder="1" applyAlignment="1">
      <alignment horizontal="distributed" vertical="center"/>
      <protection/>
    </xf>
    <xf numFmtId="0" fontId="1" fillId="0" borderId="14" xfId="34" applyFont="1" applyBorder="1" applyAlignment="1">
      <alignment horizontal="center" vertical="center"/>
      <protection/>
    </xf>
    <xf numFmtId="0" fontId="1" fillId="0" borderId="16" xfId="34" applyFont="1" applyBorder="1" applyAlignment="1">
      <alignment horizontal="distributed" vertical="center" wrapText="1"/>
      <protection/>
    </xf>
    <xf numFmtId="0" fontId="1" fillId="0" borderId="4" xfId="34" applyFont="1" applyBorder="1" applyAlignment="1">
      <alignment horizontal="center" vertical="center"/>
      <protection/>
    </xf>
    <xf numFmtId="0" fontId="1" fillId="0" borderId="3" xfId="34" applyFont="1" applyBorder="1" applyAlignment="1">
      <alignment horizontal="center" vertical="center"/>
      <protection/>
    </xf>
    <xf numFmtId="0" fontId="1" fillId="0" borderId="8" xfId="34" applyFont="1" applyFill="1" applyBorder="1" applyAlignment="1">
      <alignment horizontal="center" vertical="center"/>
      <protection/>
    </xf>
    <xf numFmtId="0" fontId="1" fillId="0" borderId="3" xfId="34" applyFont="1" applyBorder="1" applyAlignment="1">
      <alignment horizontal="distributed" vertical="center" wrapText="1"/>
      <protection/>
    </xf>
    <xf numFmtId="0" fontId="1" fillId="0" borderId="8" xfId="34" applyFont="1" applyBorder="1" applyAlignment="1">
      <alignment vertical="center"/>
      <protection/>
    </xf>
    <xf numFmtId="0" fontId="1" fillId="0" borderId="9" xfId="34" applyFont="1" applyBorder="1" applyAlignment="1">
      <alignment vertical="center"/>
      <protection/>
    </xf>
    <xf numFmtId="0" fontId="1" fillId="0" borderId="10" xfId="34" applyFont="1" applyBorder="1" applyAlignment="1">
      <alignment horizontal="distributed" vertical="center"/>
      <protection/>
    </xf>
    <xf numFmtId="0" fontId="1" fillId="0" borderId="7" xfId="34" applyFont="1" applyFill="1" applyBorder="1" applyAlignment="1">
      <alignment horizontal="center" vertical="center"/>
      <protection/>
    </xf>
    <xf numFmtId="0" fontId="1" fillId="0" borderId="13" xfId="34" applyFont="1" applyFill="1" applyBorder="1" applyAlignment="1">
      <alignment horizontal="center" vertical="center"/>
      <protection/>
    </xf>
    <xf numFmtId="0" fontId="1" fillId="0" borderId="4" xfId="34" applyFont="1" applyBorder="1" applyAlignment="1">
      <alignment vertical="center"/>
      <protection/>
    </xf>
    <xf numFmtId="3" fontId="1" fillId="0" borderId="11" xfId="34" applyNumberFormat="1" applyFont="1" applyBorder="1" applyAlignment="1">
      <alignment vertical="center"/>
      <protection/>
    </xf>
    <xf numFmtId="3" fontId="1" fillId="0" borderId="5" xfId="34" applyNumberFormat="1" applyFont="1" applyBorder="1" applyAlignment="1">
      <alignment vertical="center"/>
      <protection/>
    </xf>
    <xf numFmtId="3" fontId="1" fillId="0" borderId="5" xfId="34" applyNumberFormat="1" applyFont="1" applyFill="1" applyBorder="1" applyAlignment="1">
      <alignment vertical="center"/>
      <protection/>
    </xf>
    <xf numFmtId="190" fontId="1" fillId="0" borderId="5" xfId="34" applyNumberFormat="1" applyFont="1" applyFill="1" applyBorder="1" applyAlignment="1">
      <alignment vertical="center"/>
      <protection/>
    </xf>
    <xf numFmtId="3" fontId="1" fillId="0" borderId="12" xfId="34" applyNumberFormat="1" applyFont="1" applyFill="1" applyBorder="1" applyAlignment="1">
      <alignment vertical="center"/>
      <protection/>
    </xf>
    <xf numFmtId="0" fontId="9" fillId="0" borderId="0" xfId="34" applyFont="1" applyAlignment="1">
      <alignment vertical="center"/>
      <protection/>
    </xf>
    <xf numFmtId="38" fontId="9" fillId="0" borderId="0" xfId="17" applyFont="1" applyFill="1" applyBorder="1" applyAlignment="1">
      <alignment vertical="center"/>
    </xf>
    <xf numFmtId="38" fontId="9" fillId="0" borderId="6" xfId="17" applyFont="1" applyFill="1" applyBorder="1" applyAlignment="1">
      <alignment vertical="center"/>
    </xf>
    <xf numFmtId="0" fontId="9" fillId="0" borderId="0" xfId="34" applyFont="1" applyFill="1" applyAlignment="1">
      <alignment vertical="center"/>
      <protection/>
    </xf>
    <xf numFmtId="38" fontId="9" fillId="0" borderId="6" xfId="17" applyFont="1" applyBorder="1" applyAlignment="1">
      <alignment vertical="center"/>
    </xf>
    <xf numFmtId="0" fontId="1" fillId="0" borderId="6" xfId="34" applyFont="1" applyBorder="1" applyAlignment="1">
      <alignment horizontal="left" vertical="center"/>
      <protection/>
    </xf>
    <xf numFmtId="191" fontId="1" fillId="0" borderId="0" xfId="17" applyNumberFormat="1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3" fontId="1" fillId="0" borderId="0" xfId="34" applyNumberFormat="1" applyFont="1" applyFill="1" applyBorder="1" applyAlignment="1">
      <alignment vertical="center"/>
      <protection/>
    </xf>
    <xf numFmtId="3" fontId="1" fillId="0" borderId="6" xfId="34" applyNumberFormat="1" applyFont="1" applyFill="1" applyBorder="1" applyAlignment="1">
      <alignment vertical="center"/>
      <protection/>
    </xf>
    <xf numFmtId="38" fontId="1" fillId="0" borderId="6" xfId="17" applyFont="1" applyFill="1" applyBorder="1" applyAlignment="1">
      <alignment vertical="center"/>
    </xf>
    <xf numFmtId="3" fontId="1" fillId="0" borderId="4" xfId="34" applyNumberFormat="1" applyFont="1" applyBorder="1" applyAlignment="1">
      <alignment vertical="center"/>
      <protection/>
    </xf>
    <xf numFmtId="191" fontId="1" fillId="0" borderId="6" xfId="17" applyNumberFormat="1" applyFont="1" applyFill="1" applyBorder="1" applyAlignment="1">
      <alignment vertical="center"/>
    </xf>
    <xf numFmtId="192" fontId="1" fillId="0" borderId="0" xfId="34" applyNumberFormat="1" applyFont="1" applyAlignment="1">
      <alignment vertical="center"/>
      <protection/>
    </xf>
    <xf numFmtId="192" fontId="1" fillId="0" borderId="4" xfId="34" applyNumberFormat="1" applyFont="1" applyBorder="1" applyAlignment="1">
      <alignment vertical="center"/>
      <protection/>
    </xf>
    <xf numFmtId="192" fontId="1" fillId="0" borderId="0" xfId="34" applyNumberFormat="1" applyFont="1" applyBorder="1" applyAlignment="1">
      <alignment vertical="center"/>
      <protection/>
    </xf>
    <xf numFmtId="181" fontId="1" fillId="0" borderId="4" xfId="17" applyNumberFormat="1" applyFont="1" applyBorder="1" applyAlignment="1">
      <alignment vertical="center"/>
    </xf>
    <xf numFmtId="181" fontId="1" fillId="0" borderId="0" xfId="17" applyNumberFormat="1" applyFont="1" applyFill="1" applyBorder="1" applyAlignment="1">
      <alignment vertical="center"/>
    </xf>
    <xf numFmtId="181" fontId="1" fillId="0" borderId="6" xfId="17" applyNumberFormat="1" applyFont="1" applyBorder="1" applyAlignment="1">
      <alignment vertical="center"/>
    </xf>
    <xf numFmtId="192" fontId="1" fillId="0" borderId="0" xfId="34" applyNumberFormat="1" applyFont="1" applyFill="1" applyAlignment="1">
      <alignment vertical="center"/>
      <protection/>
    </xf>
    <xf numFmtId="192" fontId="1" fillId="0" borderId="4" xfId="34" applyNumberFormat="1" applyFont="1" applyFill="1" applyBorder="1" applyAlignment="1">
      <alignment vertical="center"/>
      <protection/>
    </xf>
    <xf numFmtId="0" fontId="1" fillId="0" borderId="0" xfId="34" applyFont="1" applyFill="1" applyBorder="1" applyAlignment="1">
      <alignment vertical="center"/>
      <protection/>
    </xf>
    <xf numFmtId="192" fontId="1" fillId="0" borderId="0" xfId="34" applyNumberFormat="1" applyFont="1" applyFill="1" applyBorder="1" applyAlignment="1">
      <alignment vertical="center"/>
      <protection/>
    </xf>
    <xf numFmtId="192" fontId="1" fillId="0" borderId="6" xfId="34" applyNumberFormat="1" applyFont="1" applyFill="1" applyBorder="1" applyAlignment="1">
      <alignment vertical="center"/>
      <protection/>
    </xf>
    <xf numFmtId="38" fontId="1" fillId="0" borderId="4" xfId="17" applyFont="1" applyFill="1" applyBorder="1" applyAlignment="1">
      <alignment vertical="center"/>
    </xf>
    <xf numFmtId="38" fontId="1" fillId="0" borderId="0" xfId="17" applyFont="1" applyFill="1" applyBorder="1" applyAlignment="1">
      <alignment horizontal="right" vertical="center"/>
    </xf>
    <xf numFmtId="38" fontId="1" fillId="0" borderId="6" xfId="17" applyFont="1" applyFill="1" applyBorder="1" applyAlignment="1">
      <alignment horizontal="right" vertical="center"/>
    </xf>
    <xf numFmtId="0" fontId="1" fillId="0" borderId="4" xfId="34" applyFont="1" applyFill="1" applyBorder="1" applyAlignment="1">
      <alignment horizontal="center" vertical="center"/>
      <protection/>
    </xf>
    <xf numFmtId="0" fontId="1" fillId="0" borderId="4" xfId="34" applyFont="1" applyFill="1" applyBorder="1" applyAlignment="1">
      <alignment vertical="center"/>
      <protection/>
    </xf>
    <xf numFmtId="0" fontId="1" fillId="0" borderId="6" xfId="34" applyFont="1" applyFill="1" applyBorder="1" applyAlignment="1">
      <alignment vertical="center"/>
      <protection/>
    </xf>
    <xf numFmtId="0" fontId="1" fillId="0" borderId="6" xfId="34" applyFont="1" applyBorder="1" applyAlignment="1">
      <alignment vertical="center"/>
      <protection/>
    </xf>
    <xf numFmtId="0" fontId="1" fillId="0" borderId="9" xfId="34" applyFont="1" applyFill="1" applyBorder="1" applyAlignment="1">
      <alignment vertical="center"/>
      <protection/>
    </xf>
    <xf numFmtId="0" fontId="1" fillId="0" borderId="10" xfId="34" applyFont="1" applyBorder="1" applyAlignment="1">
      <alignment vertical="center"/>
      <protection/>
    </xf>
    <xf numFmtId="193" fontId="1" fillId="0" borderId="0" xfId="34" applyNumberFormat="1" applyFont="1" applyFill="1" applyAlignment="1">
      <alignment vertical="center"/>
      <protection/>
    </xf>
    <xf numFmtId="38" fontId="7" fillId="0" borderId="0" xfId="17" applyFont="1" applyAlignment="1">
      <alignment/>
    </xf>
    <xf numFmtId="38" fontId="1" fillId="0" borderId="21" xfId="17" applyFont="1" applyBorder="1" applyAlignment="1">
      <alignment horizontal="distributed" vertical="center"/>
    </xf>
    <xf numFmtId="38" fontId="1" fillId="0" borderId="11" xfId="17" applyFont="1" applyBorder="1" applyAlignment="1">
      <alignment horizontal="distributed" vertical="center"/>
    </xf>
    <xf numFmtId="38" fontId="1" fillId="0" borderId="5" xfId="17" applyFont="1" applyBorder="1" applyAlignment="1">
      <alignment horizontal="distributed" vertical="center"/>
    </xf>
    <xf numFmtId="38" fontId="1" fillId="0" borderId="12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distributed" vertical="center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horizontal="center" vertical="center"/>
    </xf>
    <xf numFmtId="177" fontId="1" fillId="0" borderId="4" xfId="17" applyNumberFormat="1" applyFont="1" applyBorder="1" applyAlignment="1">
      <alignment horizontal="right" vertical="center"/>
    </xf>
    <xf numFmtId="38" fontId="1" fillId="0" borderId="22" xfId="17" applyFont="1" applyBorder="1" applyAlignment="1">
      <alignment vertical="center"/>
    </xf>
    <xf numFmtId="38" fontId="1" fillId="0" borderId="23" xfId="17" applyFont="1" applyBorder="1" applyAlignment="1">
      <alignment vertical="center"/>
    </xf>
    <xf numFmtId="38" fontId="1" fillId="0" borderId="24" xfId="17" applyFont="1" applyBorder="1" applyAlignment="1">
      <alignment vertical="center"/>
    </xf>
    <xf numFmtId="0" fontId="0" fillId="0" borderId="0" xfId="36">
      <alignment/>
      <protection/>
    </xf>
    <xf numFmtId="38" fontId="1" fillId="0" borderId="4" xfId="17" applyFont="1" applyFill="1" applyBorder="1" applyAlignment="1">
      <alignment horizontal="distributed" vertical="center"/>
    </xf>
    <xf numFmtId="0" fontId="0" fillId="0" borderId="6" xfId="36" applyBorder="1" applyAlignment="1">
      <alignment horizontal="distributed" vertical="center"/>
      <protection/>
    </xf>
    <xf numFmtId="38" fontId="1" fillId="0" borderId="11" xfId="17" applyFont="1" applyBorder="1" applyAlignment="1">
      <alignment horizontal="right" vertical="center"/>
    </xf>
    <xf numFmtId="38" fontId="1" fillId="0" borderId="5" xfId="17" applyFont="1" applyBorder="1" applyAlignment="1" quotePrefix="1">
      <alignment horizontal="right" vertical="center"/>
    </xf>
    <xf numFmtId="181" fontId="1" fillId="0" borderId="5" xfId="17" applyNumberFormat="1" applyFont="1" applyBorder="1" applyAlignment="1">
      <alignment horizontal="right" vertical="center"/>
    </xf>
    <xf numFmtId="38" fontId="1" fillId="0" borderId="5" xfId="17" applyFont="1" applyBorder="1" applyAlignment="1">
      <alignment horizontal="right" vertical="center"/>
    </xf>
    <xf numFmtId="187" fontId="1" fillId="0" borderId="5" xfId="17" applyNumberFormat="1" applyFont="1" applyBorder="1" applyAlignment="1" quotePrefix="1">
      <alignment horizontal="right" vertical="center"/>
    </xf>
    <xf numFmtId="181" fontId="1" fillId="0" borderId="12" xfId="17" applyNumberFormat="1" applyFont="1" applyBorder="1" applyAlignment="1">
      <alignment horizontal="right" vertical="center"/>
    </xf>
    <xf numFmtId="0" fontId="13" fillId="0" borderId="0" xfId="36" applyFont="1" applyBorder="1">
      <alignment/>
      <protection/>
    </xf>
    <xf numFmtId="0" fontId="13" fillId="0" borderId="0" xfId="36" applyFont="1">
      <alignment/>
      <protection/>
    </xf>
    <xf numFmtId="38" fontId="1" fillId="0" borderId="0" xfId="17" applyFont="1" applyBorder="1" applyAlignment="1" quotePrefix="1">
      <alignment horizontal="right" vertical="center"/>
    </xf>
    <xf numFmtId="181" fontId="1" fillId="0" borderId="0" xfId="17" applyNumberFormat="1" applyFont="1" applyBorder="1" applyAlignment="1">
      <alignment horizontal="right" vertical="center"/>
    </xf>
    <xf numFmtId="187" fontId="1" fillId="0" borderId="0" xfId="17" applyNumberFormat="1" applyFont="1" applyBorder="1" applyAlignment="1" quotePrefix="1">
      <alignment horizontal="right" vertical="center"/>
    </xf>
    <xf numFmtId="181" fontId="1" fillId="0" borderId="6" xfId="17" applyNumberFormat="1" applyFont="1" applyBorder="1" applyAlignment="1">
      <alignment horizontal="right" vertical="center"/>
    </xf>
    <xf numFmtId="38" fontId="9" fillId="0" borderId="0" xfId="17" applyFont="1" applyBorder="1" applyAlignment="1" quotePrefix="1">
      <alignment horizontal="right" vertical="center"/>
    </xf>
    <xf numFmtId="181" fontId="9" fillId="0" borderId="0" xfId="17" applyNumberFormat="1" applyFont="1" applyBorder="1" applyAlignment="1">
      <alignment horizontal="right" vertical="center"/>
    </xf>
    <xf numFmtId="187" fontId="9" fillId="0" borderId="0" xfId="17" applyNumberFormat="1" applyFont="1" applyBorder="1" applyAlignment="1" quotePrefix="1">
      <alignment horizontal="right" vertical="center"/>
    </xf>
    <xf numFmtId="181" fontId="9" fillId="0" borderId="6" xfId="17" applyNumberFormat="1" applyFont="1" applyBorder="1" applyAlignment="1">
      <alignment horizontal="right" vertical="center"/>
    </xf>
    <xf numFmtId="0" fontId="9" fillId="0" borderId="0" xfId="36" applyFont="1" applyBorder="1">
      <alignment/>
      <protection/>
    </xf>
    <xf numFmtId="0" fontId="9" fillId="0" borderId="0" xfId="36" applyFont="1">
      <alignment/>
      <protection/>
    </xf>
    <xf numFmtId="0" fontId="0" fillId="0" borderId="4" xfId="36" applyBorder="1">
      <alignment/>
      <protection/>
    </xf>
    <xf numFmtId="38" fontId="16" fillId="0" borderId="6" xfId="17" applyFont="1" applyFill="1" applyBorder="1" applyAlignment="1">
      <alignment horizontal="center" vertical="center"/>
    </xf>
    <xf numFmtId="38" fontId="16" fillId="0" borderId="4" xfId="17" applyFont="1" applyBorder="1" applyAlignment="1">
      <alignment horizontal="right" vertical="center"/>
    </xf>
    <xf numFmtId="38" fontId="17" fillId="0" borderId="0" xfId="17" applyFont="1" applyBorder="1" applyAlignment="1" quotePrefix="1">
      <alignment horizontal="right" vertical="center"/>
    </xf>
    <xf numFmtId="38" fontId="16" fillId="0" borderId="0" xfId="17" applyFont="1" applyBorder="1" applyAlignment="1">
      <alignment horizontal="right" vertical="center"/>
    </xf>
    <xf numFmtId="187" fontId="17" fillId="0" borderId="0" xfId="17" applyNumberFormat="1" applyFont="1" applyBorder="1" applyAlignment="1" quotePrefix="1">
      <alignment horizontal="right" vertical="center"/>
    </xf>
    <xf numFmtId="0" fontId="0" fillId="0" borderId="0" xfId="36" applyBorder="1">
      <alignment/>
      <protection/>
    </xf>
    <xf numFmtId="181" fontId="9" fillId="0" borderId="0" xfId="36" applyNumberFormat="1" applyFont="1" applyBorder="1">
      <alignment/>
      <protection/>
    </xf>
    <xf numFmtId="38" fontId="9" fillId="0" borderId="0" xfId="36" applyNumberFormat="1" applyFont="1" applyBorder="1">
      <alignment/>
      <protection/>
    </xf>
    <xf numFmtId="181" fontId="9" fillId="0" borderId="6" xfId="36" applyNumberFormat="1" applyFont="1" applyBorder="1">
      <alignment/>
      <protection/>
    </xf>
    <xf numFmtId="0" fontId="1" fillId="0" borderId="4" xfId="36" applyFont="1" applyBorder="1">
      <alignment/>
      <protection/>
    </xf>
    <xf numFmtId="38" fontId="1" fillId="0" borderId="6" xfId="17" applyFont="1" applyFill="1" applyBorder="1" applyAlignment="1">
      <alignment horizontal="distributed" vertical="center"/>
    </xf>
    <xf numFmtId="181" fontId="1" fillId="0" borderId="0" xfId="36" applyNumberFormat="1" applyFont="1" applyBorder="1">
      <alignment/>
      <protection/>
    </xf>
    <xf numFmtId="38" fontId="1" fillId="0" borderId="0" xfId="36" applyNumberFormat="1" applyFont="1" applyBorder="1">
      <alignment/>
      <protection/>
    </xf>
    <xf numFmtId="38" fontId="1" fillId="0" borderId="0" xfId="17" applyFont="1" applyFill="1" applyBorder="1" applyAlignment="1">
      <alignment horizontal="distributed" vertical="center"/>
    </xf>
    <xf numFmtId="0" fontId="1" fillId="0" borderId="0" xfId="36" applyFont="1" applyBorder="1">
      <alignment/>
      <protection/>
    </xf>
    <xf numFmtId="0" fontId="1" fillId="0" borderId="0" xfId="36" applyFont="1">
      <alignment/>
      <protection/>
    </xf>
    <xf numFmtId="38" fontId="1" fillId="0" borderId="0" xfId="17" applyNumberFormat="1" applyFont="1" applyBorder="1" applyAlignment="1">
      <alignment horizontal="center" vertical="center"/>
    </xf>
    <xf numFmtId="0" fontId="0" fillId="0" borderId="6" xfId="36" applyBorder="1">
      <alignment/>
      <protection/>
    </xf>
    <xf numFmtId="38" fontId="9" fillId="0" borderId="4" xfId="17" applyFont="1" applyBorder="1" applyAlignment="1">
      <alignment/>
    </xf>
    <xf numFmtId="38" fontId="9" fillId="0" borderId="0" xfId="17" applyFont="1" applyBorder="1" applyAlignment="1">
      <alignment/>
    </xf>
    <xf numFmtId="181" fontId="9" fillId="0" borderId="0" xfId="17" applyNumberFormat="1" applyFont="1" applyBorder="1" applyAlignment="1">
      <alignment/>
    </xf>
    <xf numFmtId="181" fontId="9" fillId="0" borderId="6" xfId="17" applyNumberFormat="1" applyFont="1" applyBorder="1" applyAlignment="1">
      <alignment/>
    </xf>
    <xf numFmtId="0" fontId="1" fillId="0" borderId="6" xfId="36" applyFont="1" applyBorder="1" applyAlignment="1">
      <alignment horizontal="distributed" vertical="center"/>
      <protection/>
    </xf>
    <xf numFmtId="38" fontId="1" fillId="0" borderId="4" xfId="17" applyFont="1" applyBorder="1" applyAlignment="1">
      <alignment/>
    </xf>
    <xf numFmtId="181" fontId="1" fillId="0" borderId="0" xfId="17" applyNumberFormat="1" applyFont="1" applyBorder="1" applyAlignment="1">
      <alignment/>
    </xf>
    <xf numFmtId="181" fontId="1" fillId="0" borderId="6" xfId="17" applyNumberFormat="1" applyFont="1" applyBorder="1" applyAlignment="1">
      <alignment/>
    </xf>
    <xf numFmtId="38" fontId="1" fillId="0" borderId="0" xfId="17" applyNumberFormat="1" applyFont="1" applyBorder="1" applyAlignment="1">
      <alignment horizontal="center"/>
    </xf>
    <xf numFmtId="0" fontId="18" fillId="0" borderId="4" xfId="36" applyFont="1" applyBorder="1">
      <alignment/>
      <protection/>
    </xf>
    <xf numFmtId="0" fontId="18" fillId="0" borderId="0" xfId="36" applyFont="1" applyBorder="1">
      <alignment/>
      <protection/>
    </xf>
    <xf numFmtId="181" fontId="18" fillId="0" borderId="6" xfId="36" applyNumberFormat="1" applyFont="1" applyBorder="1">
      <alignment/>
      <protection/>
    </xf>
    <xf numFmtId="0" fontId="18" fillId="0" borderId="0" xfId="36" applyFont="1">
      <alignment/>
      <protection/>
    </xf>
    <xf numFmtId="38" fontId="9" fillId="0" borderId="0" xfId="17" applyFont="1" applyAlignment="1">
      <alignment/>
    </xf>
    <xf numFmtId="0" fontId="13" fillId="0" borderId="4" xfId="36" applyFont="1" applyBorder="1">
      <alignment/>
      <protection/>
    </xf>
    <xf numFmtId="38" fontId="1" fillId="0" borderId="4" xfId="17" applyFont="1" applyFill="1" applyBorder="1" applyAlignment="1">
      <alignment horizontal="right" vertical="center"/>
    </xf>
    <xf numFmtId="38" fontId="1" fillId="0" borderId="0" xfId="17" applyNumberFormat="1" applyFont="1" applyFill="1" applyBorder="1" applyAlignment="1">
      <alignment horizontal="center" vertical="center"/>
    </xf>
    <xf numFmtId="181" fontId="10" fillId="0" borderId="0" xfId="17" applyNumberFormat="1" applyFont="1" applyFill="1" applyBorder="1" applyAlignment="1">
      <alignment/>
    </xf>
    <xf numFmtId="38" fontId="1" fillId="0" borderId="0" xfId="36" applyNumberFormat="1" applyFont="1" applyFill="1" applyBorder="1">
      <alignment/>
      <protection/>
    </xf>
    <xf numFmtId="181" fontId="1" fillId="0" borderId="6" xfId="17" applyNumberFormat="1" applyFont="1" applyFill="1" applyBorder="1" applyAlignment="1">
      <alignment horizontal="right" vertical="center"/>
    </xf>
    <xf numFmtId="181" fontId="1" fillId="0" borderId="0" xfId="17" applyNumberFormat="1" applyFont="1" applyFill="1" applyBorder="1" applyAlignment="1">
      <alignment horizontal="right" vertical="center"/>
    </xf>
    <xf numFmtId="181" fontId="0" fillId="0" borderId="6" xfId="36" applyNumberFormat="1" applyBorder="1">
      <alignment/>
      <protection/>
    </xf>
    <xf numFmtId="38" fontId="9" fillId="0" borderId="4" xfId="36" applyNumberFormat="1" applyFont="1" applyBorder="1">
      <alignment/>
      <protection/>
    </xf>
    <xf numFmtId="181" fontId="9" fillId="0" borderId="0" xfId="17" applyNumberFormat="1" applyFont="1" applyFill="1" applyBorder="1" applyAlignment="1">
      <alignment/>
    </xf>
    <xf numFmtId="38" fontId="9" fillId="0" borderId="0" xfId="17" applyFont="1" applyFill="1" applyBorder="1" applyAlignment="1">
      <alignment horizontal="distributed" vertical="center"/>
    </xf>
    <xf numFmtId="38" fontId="17" fillId="0" borderId="0" xfId="17" applyFont="1" applyBorder="1" applyAlignment="1">
      <alignment horizontal="right" vertical="center"/>
    </xf>
    <xf numFmtId="187" fontId="9" fillId="0" borderId="0" xfId="36" applyNumberFormat="1" applyFont="1" applyBorder="1">
      <alignment/>
      <protection/>
    </xf>
    <xf numFmtId="0" fontId="9" fillId="0" borderId="4" xfId="36" applyFont="1" applyBorder="1">
      <alignment/>
      <protection/>
    </xf>
    <xf numFmtId="0" fontId="10" fillId="0" borderId="4" xfId="36" applyFont="1" applyBorder="1">
      <alignment/>
      <protection/>
    </xf>
    <xf numFmtId="38" fontId="10" fillId="0" borderId="6" xfId="17" applyFont="1" applyFill="1" applyBorder="1" applyAlignment="1">
      <alignment horizontal="distributed" vertical="center"/>
    </xf>
    <xf numFmtId="38" fontId="10" fillId="0" borderId="4" xfId="17" applyFont="1" applyBorder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10" fillId="0" borderId="0" xfId="17" applyNumberFormat="1" applyFont="1" applyBorder="1" applyAlignment="1">
      <alignment horizontal="center" vertical="center"/>
    </xf>
    <xf numFmtId="181" fontId="10" fillId="0" borderId="6" xfId="17" applyNumberFormat="1" applyFont="1" applyBorder="1" applyAlignment="1">
      <alignment horizontal="right" vertical="center"/>
    </xf>
    <xf numFmtId="38" fontId="10" fillId="0" borderId="0" xfId="17" applyFont="1" applyFill="1" applyBorder="1" applyAlignment="1">
      <alignment horizontal="distributed" vertical="center"/>
    </xf>
    <xf numFmtId="0" fontId="10" fillId="0" borderId="0" xfId="36" applyFont="1" applyBorder="1">
      <alignment/>
      <protection/>
    </xf>
    <xf numFmtId="0" fontId="10" fillId="0" borderId="0" xfId="36" applyFont="1">
      <alignment/>
      <protection/>
    </xf>
    <xf numFmtId="181" fontId="10" fillId="0" borderId="0" xfId="17" applyNumberFormat="1" applyFont="1" applyBorder="1" applyAlignment="1">
      <alignment horizontal="right" vertical="center"/>
    </xf>
    <xf numFmtId="38" fontId="10" fillId="0" borderId="0" xfId="17" applyFont="1" applyBorder="1" applyAlignment="1" quotePrefix="1">
      <alignment horizontal="right" vertical="center"/>
    </xf>
    <xf numFmtId="0" fontId="10" fillId="0" borderId="8" xfId="36" applyFont="1" applyBorder="1">
      <alignment/>
      <protection/>
    </xf>
    <xf numFmtId="38" fontId="10" fillId="0" borderId="10" xfId="17" applyFont="1" applyFill="1" applyBorder="1" applyAlignment="1">
      <alignment horizontal="distributed" vertical="center"/>
    </xf>
    <xf numFmtId="38" fontId="10" fillId="0" borderId="22" xfId="17" applyFont="1" applyBorder="1" applyAlignment="1">
      <alignment horizontal="right" vertical="center"/>
    </xf>
    <xf numFmtId="38" fontId="10" fillId="0" borderId="23" xfId="17" applyFont="1" applyBorder="1" applyAlignment="1">
      <alignment horizontal="right" vertical="center"/>
    </xf>
    <xf numFmtId="38" fontId="10" fillId="0" borderId="23" xfId="17" applyNumberFormat="1" applyFont="1" applyBorder="1" applyAlignment="1">
      <alignment horizontal="center" vertical="center"/>
    </xf>
    <xf numFmtId="181" fontId="1" fillId="0" borderId="23" xfId="17" applyNumberFormat="1" applyFont="1" applyBorder="1" applyAlignment="1">
      <alignment/>
    </xf>
    <xf numFmtId="38" fontId="1" fillId="0" borderId="23" xfId="36" applyNumberFormat="1" applyFont="1" applyBorder="1">
      <alignment/>
      <protection/>
    </xf>
    <xf numFmtId="181" fontId="10" fillId="0" borderId="24" xfId="17" applyNumberFormat="1" applyFont="1" applyBorder="1" applyAlignment="1">
      <alignment horizontal="right" vertical="center"/>
    </xf>
    <xf numFmtId="176" fontId="7" fillId="0" borderId="0" xfId="37" applyNumberFormat="1" applyFont="1" applyAlignment="1" applyProtection="1">
      <alignment horizontal="center" vertical="center"/>
      <protection/>
    </xf>
    <xf numFmtId="176" fontId="13" fillId="0" borderId="0" xfId="37" applyNumberFormat="1" applyFont="1" applyFill="1" applyAlignment="1" applyProtection="1">
      <alignment horizontal="center" vertical="center"/>
      <protection/>
    </xf>
    <xf numFmtId="176" fontId="19" fillId="0" borderId="0" xfId="37" applyNumberFormat="1" applyFont="1" applyFill="1" applyAlignment="1" applyProtection="1">
      <alignment horizontal="center" vertical="center"/>
      <protection/>
    </xf>
    <xf numFmtId="176" fontId="13" fillId="0" borderId="0" xfId="37" applyNumberFormat="1" applyFont="1" applyFill="1" applyBorder="1" applyAlignment="1" applyProtection="1">
      <alignment horizontal="center" vertical="center"/>
      <protection/>
    </xf>
    <xf numFmtId="176" fontId="13" fillId="0" borderId="0" xfId="37" applyNumberFormat="1" applyFont="1" applyAlignment="1" applyProtection="1">
      <alignment vertical="center"/>
      <protection/>
    </xf>
    <xf numFmtId="176" fontId="13" fillId="0" borderId="0" xfId="37" applyNumberFormat="1" applyFont="1" applyAlignment="1" applyProtection="1">
      <alignment horizontal="center" vertical="center"/>
      <protection/>
    </xf>
    <xf numFmtId="176" fontId="13" fillId="0" borderId="17" xfId="37" applyNumberFormat="1" applyFont="1" applyFill="1" applyBorder="1" applyAlignment="1" applyProtection="1">
      <alignment horizontal="center" vertical="center"/>
      <protection/>
    </xf>
    <xf numFmtId="176" fontId="1" fillId="0" borderId="17" xfId="37" applyNumberFormat="1" applyFont="1" applyFill="1" applyBorder="1" applyAlignment="1" applyProtection="1">
      <alignment horizontal="center" vertical="center"/>
      <protection/>
    </xf>
    <xf numFmtId="176" fontId="1" fillId="0" borderId="16" xfId="37" applyNumberFormat="1" applyFont="1" applyFill="1" applyBorder="1" applyAlignment="1" applyProtection="1">
      <alignment horizontal="center" vertical="center"/>
      <protection/>
    </xf>
    <xf numFmtId="176" fontId="1" fillId="0" borderId="6" xfId="37" applyNumberFormat="1" applyFont="1" applyFill="1" applyBorder="1" applyAlignment="1" applyProtection="1">
      <alignment horizontal="center" vertical="center"/>
      <protection/>
    </xf>
    <xf numFmtId="176" fontId="1" fillId="0" borderId="16" xfId="37" applyNumberFormat="1" applyFont="1" applyBorder="1" applyAlignment="1" applyProtection="1">
      <alignment horizontal="center" vertical="center"/>
      <protection/>
    </xf>
    <xf numFmtId="176" fontId="1" fillId="0" borderId="3" xfId="37" applyNumberFormat="1" applyFont="1" applyBorder="1" applyAlignment="1" applyProtection="1">
      <alignment horizontal="center" vertical="center"/>
      <protection/>
    </xf>
    <xf numFmtId="176" fontId="1" fillId="0" borderId="3" xfId="37" applyNumberFormat="1" applyFont="1" applyFill="1" applyBorder="1" applyAlignment="1" applyProtection="1">
      <alignment horizontal="center" vertical="center"/>
      <protection/>
    </xf>
    <xf numFmtId="186" fontId="1" fillId="0" borderId="3" xfId="37" applyNumberFormat="1" applyFont="1" applyFill="1" applyBorder="1" applyAlignment="1" applyProtection="1">
      <alignment horizontal="center" vertical="center"/>
      <protection/>
    </xf>
    <xf numFmtId="176" fontId="1" fillId="0" borderId="20" xfId="37" applyNumberFormat="1" applyFont="1" applyFill="1" applyBorder="1" applyAlignment="1" applyProtection="1">
      <alignment horizontal="center" vertical="center"/>
      <protection locked="0"/>
    </xf>
    <xf numFmtId="176" fontId="1" fillId="0" borderId="25" xfId="37" applyNumberFormat="1" applyFont="1" applyFill="1" applyBorder="1" applyAlignment="1" applyProtection="1">
      <alignment horizontal="center" vertical="center"/>
      <protection/>
    </xf>
    <xf numFmtId="176" fontId="1" fillId="0" borderId="0" xfId="37" applyNumberFormat="1" applyFont="1" applyAlignment="1" applyProtection="1">
      <alignment horizontal="center" vertical="center"/>
      <protection/>
    </xf>
    <xf numFmtId="176" fontId="1" fillId="0" borderId="6" xfId="37" applyNumberFormat="1" applyFont="1" applyFill="1" applyBorder="1" applyAlignment="1" applyProtection="1">
      <alignment horizontal="center" vertical="center"/>
      <protection locked="0"/>
    </xf>
    <xf numFmtId="176" fontId="1" fillId="0" borderId="7" xfId="37" applyNumberFormat="1" applyFont="1" applyFill="1" applyBorder="1" applyAlignment="1" applyProtection="1">
      <alignment horizontal="center" vertical="center"/>
      <protection/>
    </xf>
    <xf numFmtId="176" fontId="1" fillId="0" borderId="10" xfId="37" applyNumberFormat="1" applyFont="1" applyFill="1" applyBorder="1" applyAlignment="1" applyProtection="1">
      <alignment horizontal="center" vertical="center"/>
      <protection/>
    </xf>
    <xf numFmtId="176" fontId="1" fillId="0" borderId="7" xfId="37" applyNumberFormat="1" applyFont="1" applyBorder="1" applyAlignment="1" applyProtection="1">
      <alignment horizontal="center" vertical="center"/>
      <protection/>
    </xf>
    <xf numFmtId="186" fontId="1" fillId="0" borderId="7" xfId="37" applyNumberFormat="1" applyFont="1" applyFill="1" applyBorder="1" applyAlignment="1" applyProtection="1">
      <alignment horizontal="center" vertical="center"/>
      <protection/>
    </xf>
    <xf numFmtId="176" fontId="1" fillId="0" borderId="10" xfId="37" applyNumberFormat="1" applyFont="1" applyFill="1" applyBorder="1" applyAlignment="1" applyProtection="1">
      <alignment horizontal="center" vertical="center"/>
      <protection locked="0"/>
    </xf>
    <xf numFmtId="176" fontId="1" fillId="0" borderId="15" xfId="37" applyNumberFormat="1" applyFont="1" applyBorder="1" applyAlignment="1" applyProtection="1">
      <alignment horizontal="center" vertical="center"/>
      <protection/>
    </xf>
    <xf numFmtId="176" fontId="1" fillId="0" borderId="15" xfId="37" applyNumberFormat="1" applyFont="1" applyFill="1" applyBorder="1" applyAlignment="1" applyProtection="1">
      <alignment horizontal="right" vertical="center"/>
      <protection/>
    </xf>
    <xf numFmtId="176" fontId="1" fillId="0" borderId="0" xfId="37" applyNumberFormat="1" applyFont="1" applyFill="1" applyBorder="1" applyAlignment="1" applyProtection="1">
      <alignment horizontal="right" vertical="center"/>
      <protection/>
    </xf>
    <xf numFmtId="176" fontId="1" fillId="0" borderId="0" xfId="37" applyNumberFormat="1" applyFont="1" applyBorder="1" applyAlignment="1" applyProtection="1">
      <alignment horizontal="right" vertical="center"/>
      <protection/>
    </xf>
    <xf numFmtId="176" fontId="1" fillId="0" borderId="5" xfId="37" applyNumberFormat="1" applyFont="1" applyFill="1" applyBorder="1" applyAlignment="1" applyProtection="1">
      <alignment horizontal="right" vertical="center"/>
      <protection/>
    </xf>
    <xf numFmtId="176" fontId="1" fillId="0" borderId="12" xfId="37" applyNumberFormat="1" applyFont="1" applyBorder="1" applyAlignment="1" applyProtection="1">
      <alignment horizontal="right" vertical="center"/>
      <protection/>
    </xf>
    <xf numFmtId="176" fontId="9" fillId="0" borderId="3" xfId="37" applyNumberFormat="1" applyFont="1" applyBorder="1" applyAlignment="1" applyProtection="1">
      <alignment horizontal="distributed" vertical="center"/>
      <protection/>
    </xf>
    <xf numFmtId="176" fontId="10" fillId="0" borderId="3" xfId="37" applyNumberFormat="1" applyFont="1" applyFill="1" applyBorder="1" applyAlignment="1" applyProtection="1">
      <alignment horizontal="right" vertical="center"/>
      <protection/>
    </xf>
    <xf numFmtId="176" fontId="9" fillId="0" borderId="0" xfId="37" applyNumberFormat="1" applyFont="1" applyFill="1" applyBorder="1" applyAlignment="1" applyProtection="1">
      <alignment horizontal="right" vertical="center"/>
      <protection/>
    </xf>
    <xf numFmtId="186" fontId="9" fillId="0" borderId="0" xfId="37" applyNumberFormat="1" applyFont="1" applyFill="1" applyBorder="1" applyAlignment="1" applyProtection="1">
      <alignment horizontal="right" vertical="center"/>
      <protection/>
    </xf>
    <xf numFmtId="176" fontId="10" fillId="0" borderId="0" xfId="37" applyNumberFormat="1" applyFont="1" applyFill="1" applyBorder="1" applyAlignment="1" applyProtection="1">
      <alignment horizontal="right" vertical="center"/>
      <protection/>
    </xf>
    <xf numFmtId="186" fontId="9" fillId="0" borderId="6" xfId="37" applyNumberFormat="1" applyFont="1" applyFill="1" applyBorder="1" applyAlignment="1" applyProtection="1">
      <alignment horizontal="right" vertical="center"/>
      <protection/>
    </xf>
    <xf numFmtId="176" fontId="9" fillId="0" borderId="6" xfId="37" applyNumberFormat="1" applyFont="1" applyFill="1" applyBorder="1" applyAlignment="1" applyProtection="1">
      <alignment horizontal="center" vertical="center"/>
      <protection/>
    </xf>
    <xf numFmtId="176" fontId="9" fillId="0" borderId="0" xfId="37" applyNumberFormat="1" applyFont="1" applyAlignment="1" applyProtection="1">
      <alignment horizontal="center" vertical="center"/>
      <protection/>
    </xf>
    <xf numFmtId="176" fontId="8" fillId="0" borderId="3" xfId="37" applyNumberFormat="1" applyFont="1" applyBorder="1" applyAlignment="1" applyProtection="1">
      <alignment horizontal="distributed" vertical="center"/>
      <protection/>
    </xf>
    <xf numFmtId="176" fontId="8" fillId="0" borderId="3" xfId="37" applyNumberFormat="1" applyFont="1" applyFill="1" applyBorder="1" applyAlignment="1" applyProtection="1">
      <alignment horizontal="center" vertical="center"/>
      <protection/>
    </xf>
    <xf numFmtId="176" fontId="8" fillId="0" borderId="0" xfId="37" applyNumberFormat="1" applyFont="1" applyFill="1" applyBorder="1" applyAlignment="1" applyProtection="1">
      <alignment horizontal="center" vertical="center"/>
      <protection/>
    </xf>
    <xf numFmtId="176" fontId="8" fillId="0" borderId="0" xfId="37" applyNumberFormat="1" applyFont="1" applyBorder="1" applyAlignment="1" applyProtection="1">
      <alignment horizontal="center" vertical="center"/>
      <protection/>
    </xf>
    <xf numFmtId="186" fontId="8" fillId="0" borderId="0" xfId="37" applyNumberFormat="1" applyFont="1" applyBorder="1" applyAlignment="1" applyProtection="1">
      <alignment horizontal="center" vertical="center"/>
      <protection/>
    </xf>
    <xf numFmtId="186" fontId="8" fillId="0" borderId="0" xfId="37" applyNumberFormat="1" applyFont="1" applyFill="1" applyBorder="1" applyAlignment="1" applyProtection="1">
      <alignment horizontal="center" vertical="center"/>
      <protection/>
    </xf>
    <xf numFmtId="186" fontId="8" fillId="0" borderId="0" xfId="37" applyNumberFormat="1" applyFont="1" applyFill="1" applyBorder="1" applyAlignment="1" applyProtection="1">
      <alignment horizontal="right" vertical="center"/>
      <protection/>
    </xf>
    <xf numFmtId="176" fontId="8" fillId="0" borderId="0" xfId="37" applyNumberFormat="1" applyFont="1" applyFill="1" applyBorder="1" applyAlignment="1" applyProtection="1">
      <alignment horizontal="right" vertical="center"/>
      <protection/>
    </xf>
    <xf numFmtId="186" fontId="8" fillId="0" borderId="6" xfId="37" applyNumberFormat="1" applyFont="1" applyFill="1" applyBorder="1" applyAlignment="1" applyProtection="1">
      <alignment horizontal="center" vertical="center"/>
      <protection locked="0"/>
    </xf>
    <xf numFmtId="176" fontId="8" fillId="0" borderId="6" xfId="37" applyNumberFormat="1" applyFont="1" applyFill="1" applyBorder="1" applyAlignment="1" applyProtection="1">
      <alignment horizontal="center" vertical="center"/>
      <protection/>
    </xf>
    <xf numFmtId="176" fontId="8" fillId="0" borderId="0" xfId="37" applyNumberFormat="1" applyFont="1" applyAlignment="1" applyProtection="1">
      <alignment horizontal="center" vertical="center"/>
      <protection/>
    </xf>
    <xf numFmtId="176" fontId="1" fillId="0" borderId="3" xfId="37" applyNumberFormat="1" applyFont="1" applyFill="1" applyBorder="1" applyAlignment="1" applyProtection="1">
      <alignment horizontal="right" vertical="center"/>
      <protection/>
    </xf>
    <xf numFmtId="186" fontId="1" fillId="0" borderId="0" xfId="37" applyNumberFormat="1" applyFont="1" applyFill="1" applyBorder="1" applyAlignment="1" applyProtection="1">
      <alignment horizontal="right" vertical="center"/>
      <protection/>
    </xf>
    <xf numFmtId="186" fontId="1" fillId="0" borderId="6" xfId="37" applyNumberFormat="1" applyFont="1" applyFill="1" applyBorder="1" applyAlignment="1" applyProtection="1">
      <alignment horizontal="right" vertical="center"/>
      <protection/>
    </xf>
    <xf numFmtId="176" fontId="1" fillId="0" borderId="3" xfId="37" applyNumberFormat="1" applyFont="1" applyBorder="1" applyAlignment="1" applyProtection="1">
      <alignment horizontal="distributed" vertical="center"/>
      <protection/>
    </xf>
    <xf numFmtId="176" fontId="1" fillId="0" borderId="0" xfId="37" applyNumberFormat="1" applyFont="1" applyFill="1" applyBorder="1" applyAlignment="1" applyProtection="1">
      <alignment horizontal="center" vertical="center"/>
      <protection/>
    </xf>
    <xf numFmtId="176" fontId="1" fillId="0" borderId="0" xfId="37" applyNumberFormat="1" applyFont="1" applyBorder="1" applyAlignment="1" applyProtection="1">
      <alignment horizontal="center" vertical="center"/>
      <protection/>
    </xf>
    <xf numFmtId="186" fontId="1" fillId="0" borderId="0" xfId="37" applyNumberFormat="1" applyFont="1" applyFill="1" applyBorder="1" applyAlignment="1" applyProtection="1">
      <alignment horizontal="center" vertical="center"/>
      <protection/>
    </xf>
    <xf numFmtId="186" fontId="1" fillId="0" borderId="6" xfId="37" applyNumberFormat="1" applyFont="1" applyFill="1" applyBorder="1" applyAlignment="1" applyProtection="1">
      <alignment horizontal="center" vertical="center"/>
      <protection locked="0"/>
    </xf>
    <xf numFmtId="186" fontId="1" fillId="0" borderId="0" xfId="37" applyNumberFormat="1" applyFont="1" applyBorder="1" applyAlignment="1" applyProtection="1">
      <alignment horizontal="right" vertical="center"/>
      <protection/>
    </xf>
    <xf numFmtId="186" fontId="1" fillId="0" borderId="6" xfId="37" applyNumberFormat="1" applyFont="1" applyBorder="1" applyAlignment="1" applyProtection="1">
      <alignment horizontal="right" vertical="center"/>
      <protection locked="0"/>
    </xf>
    <xf numFmtId="176" fontId="1" fillId="0" borderId="26" xfId="37" applyNumberFormat="1" applyFont="1" applyBorder="1" applyAlignment="1" applyProtection="1">
      <alignment horizontal="center" vertical="center"/>
      <protection/>
    </xf>
    <xf numFmtId="176" fontId="1" fillId="0" borderId="0" xfId="37" applyNumberFormat="1" applyFont="1" applyAlignment="1" applyProtection="1">
      <alignment vertical="center"/>
      <protection/>
    </xf>
    <xf numFmtId="176" fontId="1" fillId="0" borderId="27" xfId="37" applyNumberFormat="1" applyFont="1" applyBorder="1" applyAlignment="1" applyProtection="1">
      <alignment horizontal="center" vertical="center"/>
      <protection/>
    </xf>
    <xf numFmtId="176" fontId="1" fillId="0" borderId="12" xfId="37" applyNumberFormat="1" applyFont="1" applyBorder="1" applyAlignment="1" applyProtection="1">
      <alignment horizontal="center" vertical="center"/>
      <protection/>
    </xf>
    <xf numFmtId="176" fontId="1" fillId="0" borderId="0" xfId="37" applyNumberFormat="1" applyFont="1" applyBorder="1" applyAlignment="1" applyProtection="1">
      <alignment vertical="center"/>
      <protection/>
    </xf>
    <xf numFmtId="176" fontId="1" fillId="0" borderId="10" xfId="37" applyNumberFormat="1" applyFont="1" applyBorder="1" applyAlignment="1" applyProtection="1">
      <alignment horizontal="center" vertical="center"/>
      <protection/>
    </xf>
    <xf numFmtId="176" fontId="1" fillId="0" borderId="6" xfId="37" applyNumberFormat="1" applyFont="1" applyBorder="1" applyAlignment="1" applyProtection="1">
      <alignment horizontal="right" vertical="center"/>
      <protection/>
    </xf>
    <xf numFmtId="176" fontId="1" fillId="0" borderId="28" xfId="37" applyNumberFormat="1" applyFont="1" applyBorder="1" applyAlignment="1" applyProtection="1">
      <alignment vertical="center"/>
      <protection/>
    </xf>
    <xf numFmtId="176" fontId="1" fillId="0" borderId="23" xfId="37" applyNumberFormat="1" applyFont="1" applyBorder="1" applyAlignment="1" applyProtection="1">
      <alignment vertical="center"/>
      <protection/>
    </xf>
    <xf numFmtId="176" fontId="1" fillId="0" borderId="24" xfId="37" applyNumberFormat="1" applyFont="1" applyBorder="1" applyAlignment="1" applyProtection="1">
      <alignment vertical="center"/>
      <protection/>
    </xf>
    <xf numFmtId="176" fontId="1" fillId="0" borderId="0" xfId="37" applyNumberFormat="1" applyFont="1" applyBorder="1" applyAlignment="1" applyProtection="1">
      <alignment horizontal="left" vertical="center"/>
      <protection/>
    </xf>
    <xf numFmtId="176" fontId="13" fillId="0" borderId="0" xfId="37" applyNumberFormat="1" applyFont="1" applyBorder="1" applyAlignment="1" applyProtection="1">
      <alignment horizontal="center" vertical="center"/>
      <protection/>
    </xf>
    <xf numFmtId="176" fontId="13" fillId="0" borderId="29" xfId="37" applyNumberFormat="1" applyFont="1" applyBorder="1" applyAlignment="1" applyProtection="1">
      <alignment horizontal="center" vertical="center"/>
      <protection/>
    </xf>
    <xf numFmtId="176" fontId="1" fillId="0" borderId="0" xfId="37" applyNumberFormat="1" applyFont="1" applyFill="1" applyAlignment="1" applyProtection="1">
      <alignment horizontal="center" vertical="center"/>
      <protection/>
    </xf>
    <xf numFmtId="176" fontId="13" fillId="0" borderId="0" xfId="37" applyNumberFormat="1" applyFont="1" applyBorder="1" applyAlignment="1" applyProtection="1">
      <alignment vertical="center"/>
      <protection/>
    </xf>
    <xf numFmtId="38" fontId="10" fillId="0" borderId="13" xfId="17" applyFont="1" applyBorder="1" applyAlignment="1">
      <alignment horizontal="distributed" vertical="center"/>
    </xf>
    <xf numFmtId="38" fontId="1" fillId="0" borderId="15" xfId="17" applyFont="1" applyBorder="1" applyAlignment="1">
      <alignment horizontal="left" vertical="center"/>
    </xf>
    <xf numFmtId="38" fontId="1" fillId="0" borderId="12" xfId="17" applyFont="1" applyBorder="1" applyAlignment="1">
      <alignment horizontal="right" vertical="center"/>
    </xf>
    <xf numFmtId="38" fontId="1" fillId="0" borderId="3" xfId="17" applyFont="1" applyBorder="1" applyAlignment="1">
      <alignment horizontal="center" vertical="center"/>
    </xf>
    <xf numFmtId="38" fontId="1" fillId="0" borderId="3" xfId="17" applyFont="1" applyBorder="1" applyAlignment="1">
      <alignment horizontal="left" vertical="center"/>
    </xf>
    <xf numFmtId="38" fontId="9" fillId="0" borderId="7" xfId="17" applyFont="1" applyBorder="1" applyAlignment="1">
      <alignment horizontal="distributed" vertical="center"/>
    </xf>
    <xf numFmtId="38" fontId="9" fillId="0" borderId="8" xfId="17" applyFont="1" applyBorder="1" applyAlignment="1">
      <alignment horizontal="right" vertical="center"/>
    </xf>
    <xf numFmtId="38" fontId="9" fillId="0" borderId="9" xfId="17" applyFont="1" applyBorder="1" applyAlignment="1">
      <alignment horizontal="right" vertical="center"/>
    </xf>
    <xf numFmtId="181" fontId="9" fillId="0" borderId="9" xfId="17" applyNumberFormat="1" applyFont="1" applyBorder="1" applyAlignment="1">
      <alignment horizontal="right" vertical="center"/>
    </xf>
    <xf numFmtId="181" fontId="9" fillId="0" borderId="10" xfId="17" applyNumberFormat="1" applyFont="1" applyBorder="1" applyAlignment="1">
      <alignment horizontal="right" vertical="center"/>
    </xf>
    <xf numFmtId="38" fontId="9" fillId="0" borderId="10" xfId="17" applyFont="1" applyBorder="1" applyAlignment="1">
      <alignment horizontal="right" vertical="center"/>
    </xf>
    <xf numFmtId="38" fontId="7" fillId="0" borderId="0" xfId="17" applyFont="1" applyAlignment="1">
      <alignment/>
    </xf>
    <xf numFmtId="38" fontId="1" fillId="0" borderId="0" xfId="17" applyFont="1" applyAlignment="1">
      <alignment/>
    </xf>
    <xf numFmtId="0" fontId="1" fillId="0" borderId="0" xfId="39" applyFont="1">
      <alignment/>
      <protection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14" xfId="17" applyFont="1" applyFill="1" applyBorder="1" applyAlignment="1">
      <alignment/>
    </xf>
    <xf numFmtId="38" fontId="1" fillId="0" borderId="19" xfId="17" applyFont="1" applyFill="1" applyBorder="1" applyAlignment="1">
      <alignment/>
    </xf>
    <xf numFmtId="38" fontId="1" fillId="0" borderId="16" xfId="17" applyFont="1" applyFill="1" applyBorder="1" applyAlignment="1">
      <alignment/>
    </xf>
    <xf numFmtId="38" fontId="1" fillId="0" borderId="16" xfId="17" applyFont="1" applyFill="1" applyBorder="1" applyAlignment="1">
      <alignment horizontal="distributed"/>
    </xf>
    <xf numFmtId="38" fontId="1" fillId="0" borderId="1" xfId="17" applyFont="1" applyFill="1" applyBorder="1" applyAlignment="1">
      <alignment horizontal="center"/>
    </xf>
    <xf numFmtId="38" fontId="1" fillId="0" borderId="4" xfId="17" applyFont="1" applyFill="1" applyBorder="1" applyAlignment="1">
      <alignment horizontal="center"/>
    </xf>
    <xf numFmtId="38" fontId="1" fillId="0" borderId="3" xfId="17" applyFont="1" applyFill="1" applyBorder="1" applyAlignment="1">
      <alignment horizontal="center"/>
    </xf>
    <xf numFmtId="38" fontId="1" fillId="0" borderId="3" xfId="17" applyFont="1" applyFill="1" applyBorder="1" applyAlignment="1">
      <alignment horizontal="distributed"/>
    </xf>
    <xf numFmtId="38" fontId="1" fillId="0" borderId="15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/>
    </xf>
    <xf numFmtId="38" fontId="1" fillId="0" borderId="9" xfId="17" applyFont="1" applyFill="1" applyBorder="1" applyAlignment="1">
      <alignment/>
    </xf>
    <xf numFmtId="38" fontId="1" fillId="0" borderId="7" xfId="17" applyFont="1" applyFill="1" applyBorder="1" applyAlignment="1">
      <alignment/>
    </xf>
    <xf numFmtId="38" fontId="1" fillId="0" borderId="7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distributed"/>
    </xf>
    <xf numFmtId="0" fontId="13" fillId="0" borderId="6" xfId="39" applyFont="1" applyFill="1" applyBorder="1">
      <alignment/>
      <protection/>
    </xf>
    <xf numFmtId="41" fontId="1" fillId="0" borderId="11" xfId="17" applyNumberFormat="1" applyFont="1" applyFill="1" applyBorder="1" applyAlignment="1">
      <alignment horizontal="right"/>
    </xf>
    <xf numFmtId="41" fontId="1" fillId="0" borderId="5" xfId="17" applyNumberFormat="1" applyFont="1" applyFill="1" applyBorder="1" applyAlignment="1">
      <alignment horizontal="right"/>
    </xf>
    <xf numFmtId="41" fontId="1" fillId="0" borderId="12" xfId="17" applyNumberFormat="1" applyFont="1" applyFill="1" applyBorder="1" applyAlignment="1">
      <alignment horizontal="right"/>
    </xf>
    <xf numFmtId="41" fontId="1" fillId="0" borderId="4" xfId="17" applyNumberFormat="1" applyFont="1" applyFill="1" applyBorder="1" applyAlignment="1">
      <alignment horizontal="right"/>
    </xf>
    <xf numFmtId="41" fontId="1" fillId="0" borderId="6" xfId="17" applyNumberFormat="1" applyFont="1" applyFill="1" applyBorder="1" applyAlignment="1">
      <alignment horizontal="right"/>
    </xf>
    <xf numFmtId="38" fontId="9" fillId="0" borderId="6" xfId="17" applyFont="1" applyBorder="1" applyAlignment="1">
      <alignment/>
    </xf>
    <xf numFmtId="41" fontId="9" fillId="0" borderId="4" xfId="17" applyNumberFormat="1" applyFont="1" applyFill="1" applyBorder="1" applyAlignment="1">
      <alignment horizontal="right"/>
    </xf>
    <xf numFmtId="41" fontId="9" fillId="0" borderId="0" xfId="17" applyNumberFormat="1" applyFont="1" applyFill="1" applyBorder="1" applyAlignment="1">
      <alignment horizontal="right"/>
    </xf>
    <xf numFmtId="41" fontId="9" fillId="0" borderId="6" xfId="17" applyNumberFormat="1" applyFont="1" applyFill="1" applyBorder="1" applyAlignment="1">
      <alignment horizontal="right"/>
    </xf>
    <xf numFmtId="38" fontId="9" fillId="0" borderId="0" xfId="17" applyFont="1" applyFill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19" xfId="17" applyFont="1" applyFill="1" applyBorder="1" applyAlignment="1">
      <alignment horizontal="centerContinuous"/>
    </xf>
    <xf numFmtId="38" fontId="1" fillId="0" borderId="30" xfId="17" applyFont="1" applyFill="1" applyBorder="1" applyAlignment="1">
      <alignment horizontal="centerContinuous"/>
    </xf>
    <xf numFmtId="38" fontId="1" fillId="0" borderId="20" xfId="17" applyFont="1" applyFill="1" applyBorder="1" applyAlignment="1">
      <alignment horizontal="centerContinuous"/>
    </xf>
    <xf numFmtId="38" fontId="1" fillId="0" borderId="3" xfId="17" applyFont="1" applyFill="1" applyBorder="1" applyAlignment="1">
      <alignment/>
    </xf>
    <xf numFmtId="38" fontId="1" fillId="0" borderId="3" xfId="17" applyFont="1" applyFill="1" applyBorder="1" applyAlignment="1">
      <alignment horizontal="left"/>
    </xf>
    <xf numFmtId="38" fontId="9" fillId="0" borderId="3" xfId="17" applyFont="1" applyFill="1" applyBorder="1" applyAlignment="1">
      <alignment horizontal="center"/>
    </xf>
    <xf numFmtId="41" fontId="1" fillId="0" borderId="8" xfId="17" applyNumberFormat="1" applyFont="1" applyFill="1" applyBorder="1" applyAlignment="1">
      <alignment horizontal="right"/>
    </xf>
    <xf numFmtId="41" fontId="1" fillId="0" borderId="10" xfId="17" applyNumberFormat="1" applyFont="1" applyFill="1" applyBorder="1" applyAlignment="1">
      <alignment horizontal="right"/>
    </xf>
    <xf numFmtId="38" fontId="1" fillId="0" borderId="7" xfId="17" applyFont="1" applyFill="1" applyBorder="1" applyAlignment="1">
      <alignment horizontal="center"/>
    </xf>
    <xf numFmtId="38" fontId="10" fillId="0" borderId="0" xfId="17" applyFont="1" applyFill="1" applyAlignment="1">
      <alignment/>
    </xf>
    <xf numFmtId="0" fontId="1" fillId="0" borderId="0" xfId="40" applyFont="1">
      <alignment/>
      <protection/>
    </xf>
    <xf numFmtId="0" fontId="7" fillId="0" borderId="0" xfId="40" applyFont="1" applyAlignment="1">
      <alignment/>
      <protection/>
    </xf>
    <xf numFmtId="0" fontId="1" fillId="0" borderId="0" xfId="40" applyFont="1" applyAlignment="1">
      <alignment horizontal="centerContinuous"/>
      <protection/>
    </xf>
    <xf numFmtId="0" fontId="1" fillId="0" borderId="0" xfId="40" applyFont="1" applyAlignment="1">
      <alignment/>
      <protection/>
    </xf>
    <xf numFmtId="0" fontId="1" fillId="0" borderId="0" xfId="40" applyFont="1" applyBorder="1">
      <alignment/>
      <protection/>
    </xf>
    <xf numFmtId="0" fontId="1" fillId="0" borderId="0" xfId="40" applyFont="1" applyBorder="1" applyAlignment="1">
      <alignment horizontal="centerContinuous"/>
      <protection/>
    </xf>
    <xf numFmtId="0" fontId="1" fillId="0" borderId="0" xfId="40" applyFont="1" applyBorder="1" applyAlignment="1">
      <alignment horizontal="right"/>
      <protection/>
    </xf>
    <xf numFmtId="0" fontId="1" fillId="0" borderId="0" xfId="40" applyFont="1" applyAlignment="1">
      <alignment vertical="center"/>
      <protection/>
    </xf>
    <xf numFmtId="0" fontId="1" fillId="0" borderId="15" xfId="40" applyFont="1" applyBorder="1" applyAlignment="1">
      <alignment horizontal="distributed" vertical="center"/>
      <protection/>
    </xf>
    <xf numFmtId="0" fontId="1" fillId="0" borderId="11" xfId="40" applyFont="1" applyBorder="1" applyAlignment="1">
      <alignment horizontal="distributed" vertical="center"/>
      <protection/>
    </xf>
    <xf numFmtId="0" fontId="1" fillId="0" borderId="7" xfId="40" applyFont="1" applyBorder="1" applyAlignment="1">
      <alignment horizontal="distributed" vertical="center"/>
      <protection/>
    </xf>
    <xf numFmtId="0" fontId="1" fillId="0" borderId="8" xfId="40" applyFont="1" applyBorder="1" applyAlignment="1">
      <alignment horizontal="distributed" vertical="center"/>
      <protection/>
    </xf>
    <xf numFmtId="0" fontId="1" fillId="0" borderId="4" xfId="40" applyFont="1" applyBorder="1" applyAlignment="1">
      <alignment horizontal="distributed" vertical="center"/>
      <protection/>
    </xf>
    <xf numFmtId="0" fontId="1" fillId="0" borderId="6" xfId="40" applyFont="1" applyBorder="1" applyAlignment="1">
      <alignment horizontal="distributed" vertical="center"/>
      <protection/>
    </xf>
    <xf numFmtId="193" fontId="1" fillId="0" borderId="4" xfId="17" applyNumberFormat="1" applyFont="1" applyBorder="1" applyAlignment="1">
      <alignment horizontal="right" vertical="center"/>
    </xf>
    <xf numFmtId="193" fontId="1" fillId="0" borderId="5" xfId="17" applyNumberFormat="1" applyFont="1" applyBorder="1" applyAlignment="1">
      <alignment horizontal="right" vertical="center"/>
    </xf>
    <xf numFmtId="193" fontId="1" fillId="0" borderId="5" xfId="17" applyNumberFormat="1" applyFont="1" applyBorder="1" applyAlignment="1">
      <alignment vertical="center"/>
    </xf>
    <xf numFmtId="193" fontId="1" fillId="0" borderId="12" xfId="17" applyNumberFormat="1" applyFont="1" applyBorder="1" applyAlignment="1">
      <alignment vertical="center"/>
    </xf>
    <xf numFmtId="193" fontId="1" fillId="0" borderId="4" xfId="17" applyNumberFormat="1" applyFont="1" applyBorder="1" applyAlignment="1">
      <alignment vertical="center"/>
    </xf>
    <xf numFmtId="193" fontId="1" fillId="0" borderId="0" xfId="17" applyNumberFormat="1" applyFont="1" applyBorder="1" applyAlignment="1">
      <alignment vertical="center"/>
    </xf>
    <xf numFmtId="193" fontId="1" fillId="0" borderId="6" xfId="17" applyNumberFormat="1" applyFont="1" applyBorder="1" applyAlignment="1">
      <alignment vertical="center"/>
    </xf>
    <xf numFmtId="0" fontId="10" fillId="0" borderId="0" xfId="40" applyFont="1" applyAlignment="1">
      <alignment vertical="center"/>
      <protection/>
    </xf>
    <xf numFmtId="0" fontId="9" fillId="0" borderId="6" xfId="40" applyFont="1" applyBorder="1" applyAlignment="1">
      <alignment horizontal="distributed" vertical="center"/>
      <protection/>
    </xf>
    <xf numFmtId="193" fontId="9" fillId="0" borderId="4" xfId="17" applyNumberFormat="1" applyFont="1" applyBorder="1" applyAlignment="1">
      <alignment vertical="center"/>
    </xf>
    <xf numFmtId="193" fontId="9" fillId="0" borderId="0" xfId="17" applyNumberFormat="1" applyFont="1" applyFill="1" applyBorder="1" applyAlignment="1">
      <alignment vertical="center"/>
    </xf>
    <xf numFmtId="193" fontId="9" fillId="0" borderId="0" xfId="17" applyNumberFormat="1" applyFont="1" applyBorder="1" applyAlignment="1">
      <alignment vertical="center"/>
    </xf>
    <xf numFmtId="193" fontId="9" fillId="0" borderId="6" xfId="17" applyNumberFormat="1" applyFont="1" applyBorder="1" applyAlignment="1">
      <alignment vertical="center"/>
    </xf>
    <xf numFmtId="0" fontId="10" fillId="0" borderId="4" xfId="40" applyFont="1" applyBorder="1" applyAlignment="1">
      <alignment horizontal="distributed" vertical="center"/>
      <protection/>
    </xf>
    <xf numFmtId="193" fontId="10" fillId="0" borderId="4" xfId="17" applyNumberFormat="1" applyFont="1" applyBorder="1" applyAlignment="1">
      <alignment vertical="center"/>
    </xf>
    <xf numFmtId="193" fontId="10" fillId="0" borderId="0" xfId="17" applyNumberFormat="1" applyFont="1" applyFill="1" applyBorder="1" applyAlignment="1">
      <alignment vertical="center"/>
    </xf>
    <xf numFmtId="193" fontId="10" fillId="0" borderId="0" xfId="17" applyNumberFormat="1" applyFont="1" applyBorder="1" applyAlignment="1">
      <alignment vertical="center"/>
    </xf>
    <xf numFmtId="193" fontId="10" fillId="0" borderId="6" xfId="17" applyNumberFormat="1" applyFont="1" applyBorder="1" applyAlignment="1">
      <alignment vertical="center"/>
    </xf>
    <xf numFmtId="0" fontId="1" fillId="0" borderId="4" xfId="40" applyFont="1" applyBorder="1" applyAlignment="1">
      <alignment vertical="center"/>
      <protection/>
    </xf>
    <xf numFmtId="0" fontId="1" fillId="0" borderId="6" xfId="40" applyFont="1" applyBorder="1" applyAlignment="1">
      <alignment horizontal="center" vertical="center"/>
      <protection/>
    </xf>
    <xf numFmtId="193" fontId="8" fillId="0" borderId="0" xfId="17" applyNumberFormat="1" applyFont="1" applyFill="1" applyBorder="1" applyAlignment="1">
      <alignment vertical="center"/>
    </xf>
    <xf numFmtId="193" fontId="1" fillId="0" borderId="0" xfId="17" applyNumberFormat="1" applyFont="1" applyBorder="1" applyAlignment="1">
      <alignment horizontal="right" vertical="center"/>
    </xf>
    <xf numFmtId="193" fontId="1" fillId="0" borderId="6" xfId="17" applyNumberFormat="1" applyFont="1" applyBorder="1" applyAlignment="1">
      <alignment horizontal="right" vertical="center"/>
    </xf>
    <xf numFmtId="193" fontId="1" fillId="0" borderId="4" xfId="40" applyNumberFormat="1" applyFont="1" applyBorder="1" applyAlignment="1">
      <alignment horizontal="right" vertical="center"/>
      <protection/>
    </xf>
    <xf numFmtId="193" fontId="1" fillId="0" borderId="0" xfId="40" applyNumberFormat="1" applyFont="1" applyBorder="1" applyAlignment="1">
      <alignment horizontal="right" vertical="center"/>
      <protection/>
    </xf>
    <xf numFmtId="193" fontId="1" fillId="0" borderId="6" xfId="40" applyNumberFormat="1" applyFont="1" applyBorder="1" applyAlignment="1">
      <alignment horizontal="right" vertical="center"/>
      <protection/>
    </xf>
    <xf numFmtId="193" fontId="1" fillId="0" borderId="0" xfId="17" applyNumberFormat="1" applyFont="1" applyFill="1" applyBorder="1" applyAlignment="1">
      <alignment horizontal="right" vertical="center"/>
    </xf>
    <xf numFmtId="193" fontId="1" fillId="0" borderId="0" xfId="17" applyNumberFormat="1" applyFont="1" applyBorder="1" applyAlignment="1">
      <alignment horizontal="center" vertical="center"/>
    </xf>
    <xf numFmtId="193" fontId="1" fillId="0" borderId="6" xfId="17" applyNumberFormat="1" applyFont="1" applyBorder="1" applyAlignment="1">
      <alignment horizontal="center" vertical="center"/>
    </xf>
    <xf numFmtId="0" fontId="1" fillId="0" borderId="8" xfId="40" applyFont="1" applyBorder="1" applyAlignment="1">
      <alignment vertical="center"/>
      <protection/>
    </xf>
    <xf numFmtId="0" fontId="1" fillId="0" borderId="10" xfId="40" applyFont="1" applyBorder="1" applyAlignment="1">
      <alignment horizontal="distributed" vertical="center"/>
      <protection/>
    </xf>
    <xf numFmtId="193" fontId="1" fillId="0" borderId="8" xfId="17" applyNumberFormat="1" applyFont="1" applyBorder="1" applyAlignment="1">
      <alignment horizontal="right" vertical="center"/>
    </xf>
    <xf numFmtId="193" fontId="1" fillId="0" borderId="9" xfId="17" applyNumberFormat="1" applyFont="1" applyBorder="1" applyAlignment="1">
      <alignment horizontal="right" vertical="center"/>
    </xf>
    <xf numFmtId="193" fontId="1" fillId="0" borderId="10" xfId="17" applyNumberFormat="1" applyFont="1" applyBorder="1" applyAlignment="1">
      <alignment horizontal="right" vertical="center"/>
    </xf>
    <xf numFmtId="0" fontId="1" fillId="0" borderId="0" xfId="41" applyFont="1" applyAlignment="1">
      <alignment vertical="center"/>
      <protection/>
    </xf>
    <xf numFmtId="0" fontId="7" fillId="0" borderId="0" xfId="41" applyFont="1" applyAlignment="1">
      <alignment vertical="center"/>
      <protection/>
    </xf>
    <xf numFmtId="0" fontId="1" fillId="0" borderId="0" xfId="41" applyFont="1" applyFill="1" applyAlignment="1">
      <alignment vertical="center"/>
      <protection/>
    </xf>
    <xf numFmtId="0" fontId="1" fillId="0" borderId="0" xfId="41" applyFont="1" applyAlignment="1">
      <alignment horizontal="right" vertical="center"/>
      <protection/>
    </xf>
    <xf numFmtId="0" fontId="1" fillId="0" borderId="0" xfId="41" applyFont="1" applyBorder="1" applyAlignment="1">
      <alignment vertical="center"/>
      <protection/>
    </xf>
    <xf numFmtId="0" fontId="8" fillId="0" borderId="0" xfId="41" applyFont="1" applyAlignment="1">
      <alignment vertical="center"/>
      <protection/>
    </xf>
    <xf numFmtId="41" fontId="8" fillId="0" borderId="11" xfId="41" applyNumberFormat="1" applyFont="1" applyBorder="1" applyAlignment="1">
      <alignment vertical="center"/>
      <protection/>
    </xf>
    <xf numFmtId="188" fontId="8" fillId="0" borderId="5" xfId="41" applyNumberFormat="1" applyFont="1" applyBorder="1" applyAlignment="1">
      <alignment vertical="center"/>
      <protection/>
    </xf>
    <xf numFmtId="41" fontId="8" fillId="0" borderId="5" xfId="41" applyNumberFormat="1" applyFont="1" applyBorder="1" applyAlignment="1">
      <alignment vertical="center"/>
      <protection/>
    </xf>
    <xf numFmtId="180" fontId="8" fillId="0" borderId="5" xfId="41" applyNumberFormat="1" applyFont="1" applyBorder="1" applyAlignment="1">
      <alignment vertical="center"/>
      <protection/>
    </xf>
    <xf numFmtId="182" fontId="8" fillId="0" borderId="12" xfId="41" applyNumberFormat="1" applyFont="1" applyBorder="1" applyAlignment="1">
      <alignment vertical="center"/>
      <protection/>
    </xf>
    <xf numFmtId="0" fontId="1" fillId="0" borderId="4" xfId="41" applyFont="1" applyBorder="1" applyAlignment="1">
      <alignment vertical="center"/>
      <protection/>
    </xf>
    <xf numFmtId="0" fontId="1" fillId="0" borderId="6" xfId="41" applyFont="1" applyBorder="1" applyAlignment="1">
      <alignment vertical="center"/>
      <protection/>
    </xf>
    <xf numFmtId="41" fontId="1" fillId="0" borderId="4" xfId="41" applyNumberFormat="1" applyFont="1" applyBorder="1" applyAlignment="1">
      <alignment vertical="center"/>
      <protection/>
    </xf>
    <xf numFmtId="188" fontId="1" fillId="0" borderId="0" xfId="41" applyNumberFormat="1" applyFont="1" applyBorder="1" applyAlignment="1">
      <alignment vertical="center"/>
      <protection/>
    </xf>
    <xf numFmtId="41" fontId="1" fillId="0" borderId="0" xfId="41" applyNumberFormat="1" applyFont="1" applyBorder="1" applyAlignment="1">
      <alignment vertical="center"/>
      <protection/>
    </xf>
    <xf numFmtId="180" fontId="1" fillId="0" borderId="0" xfId="41" applyNumberFormat="1" applyFont="1" applyBorder="1" applyAlignment="1">
      <alignment vertical="center"/>
      <protection/>
    </xf>
    <xf numFmtId="182" fontId="1" fillId="0" borderId="6" xfId="41" applyNumberFormat="1" applyFont="1" applyBorder="1" applyAlignment="1">
      <alignment vertical="center"/>
      <protection/>
    </xf>
    <xf numFmtId="0" fontId="1" fillId="0" borderId="0" xfId="41" applyFont="1" applyBorder="1" applyAlignment="1">
      <alignment horizontal="distributed" vertical="center"/>
      <protection/>
    </xf>
    <xf numFmtId="0" fontId="1" fillId="0" borderId="6" xfId="41" applyFont="1" applyBorder="1" applyAlignment="1">
      <alignment horizontal="distributed" vertical="center"/>
      <protection/>
    </xf>
    <xf numFmtId="188" fontId="1" fillId="0" borderId="0" xfId="17" applyNumberFormat="1" applyFont="1" applyBorder="1" applyAlignment="1">
      <alignment vertical="center"/>
    </xf>
    <xf numFmtId="180" fontId="1" fillId="0" borderId="0" xfId="17" applyNumberFormat="1" applyFont="1" applyBorder="1" applyAlignment="1">
      <alignment vertical="center"/>
    </xf>
    <xf numFmtId="0" fontId="1" fillId="0" borderId="6" xfId="41" applyFont="1" applyBorder="1" applyAlignment="1">
      <alignment horizontal="center" vertical="center"/>
      <protection/>
    </xf>
    <xf numFmtId="0" fontId="1" fillId="0" borderId="8" xfId="41" applyFont="1" applyBorder="1" applyAlignment="1">
      <alignment vertical="center"/>
      <protection/>
    </xf>
    <xf numFmtId="0" fontId="1" fillId="0" borderId="9" xfId="41" applyFont="1" applyBorder="1" applyAlignment="1">
      <alignment vertical="center"/>
      <protection/>
    </xf>
    <xf numFmtId="0" fontId="1" fillId="0" borderId="10" xfId="41" applyFont="1" applyBorder="1" applyAlignment="1">
      <alignment horizontal="distributed" vertical="center"/>
      <protection/>
    </xf>
    <xf numFmtId="188" fontId="1" fillId="0" borderId="9" xfId="17" applyNumberFormat="1" applyFont="1" applyBorder="1" applyAlignment="1">
      <alignment vertical="center"/>
    </xf>
    <xf numFmtId="41" fontId="1" fillId="0" borderId="9" xfId="17" applyNumberFormat="1" applyFont="1" applyBorder="1" applyAlignment="1">
      <alignment vertical="center"/>
    </xf>
    <xf numFmtId="180" fontId="1" fillId="0" borderId="9" xfId="17" applyNumberFormat="1" applyFont="1" applyBorder="1" applyAlignment="1">
      <alignment vertical="center"/>
    </xf>
    <xf numFmtId="0" fontId="1" fillId="0" borderId="0" xfId="41" applyFont="1" applyFill="1" applyBorder="1" applyAlignment="1">
      <alignment vertical="center"/>
      <protection/>
    </xf>
    <xf numFmtId="0" fontId="1" fillId="0" borderId="0" xfId="42" applyFont="1">
      <alignment/>
      <protection/>
    </xf>
    <xf numFmtId="0" fontId="7" fillId="0" borderId="0" xfId="42" applyFont="1" applyAlignment="1">
      <alignment horizontal="left"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 applyBorder="1" applyAlignment="1">
      <alignment horizontal="right"/>
      <protection/>
    </xf>
    <xf numFmtId="0" fontId="1" fillId="0" borderId="0" xfId="42" applyFont="1" applyBorder="1">
      <alignment/>
      <protection/>
    </xf>
    <xf numFmtId="0" fontId="1" fillId="0" borderId="16" xfId="42" applyFont="1" applyBorder="1" applyAlignment="1">
      <alignment horizontal="center"/>
      <protection/>
    </xf>
    <xf numFmtId="0" fontId="1" fillId="0" borderId="31" xfId="42" applyFont="1" applyBorder="1" applyAlignment="1">
      <alignment horizontal="centerContinuous" vertical="center"/>
      <protection/>
    </xf>
    <xf numFmtId="0" fontId="1" fillId="0" borderId="32" xfId="42" applyFont="1" applyBorder="1" applyAlignment="1">
      <alignment horizontal="centerContinuous" vertical="center"/>
      <protection/>
    </xf>
    <xf numFmtId="0" fontId="1" fillId="0" borderId="2" xfId="42" applyFont="1" applyBorder="1" applyAlignment="1">
      <alignment horizontal="centerContinuous" vertical="center"/>
      <protection/>
    </xf>
    <xf numFmtId="0" fontId="1" fillId="0" borderId="16" xfId="42" applyFont="1" applyBorder="1" applyAlignment="1">
      <alignment vertical="center"/>
      <protection/>
    </xf>
    <xf numFmtId="0" fontId="1" fillId="0" borderId="16" xfId="42" applyFont="1" applyBorder="1" applyAlignment="1">
      <alignment horizontal="center" vertical="center"/>
      <protection/>
    </xf>
    <xf numFmtId="0" fontId="1" fillId="0" borderId="3" xfId="42" applyFont="1" applyBorder="1" applyAlignment="1">
      <alignment horizontal="center" vertical="center"/>
      <protection/>
    </xf>
    <xf numFmtId="0" fontId="1" fillId="0" borderId="15" xfId="42" applyFont="1" applyBorder="1" applyAlignment="1">
      <alignment horizontal="center" vertical="center"/>
      <protection/>
    </xf>
    <xf numFmtId="0" fontId="1" fillId="0" borderId="6" xfId="42" applyFont="1" applyBorder="1" applyAlignment="1">
      <alignment horizontal="center" vertical="center"/>
      <protection/>
    </xf>
    <xf numFmtId="0" fontId="1" fillId="0" borderId="7" xfId="42" applyFont="1" applyBorder="1" applyAlignment="1">
      <alignment horizontal="center" vertical="center"/>
      <protection/>
    </xf>
    <xf numFmtId="0" fontId="1" fillId="0" borderId="10" xfId="42" applyFont="1" applyBorder="1" applyAlignment="1">
      <alignment horizontal="center" vertical="center"/>
      <protection/>
    </xf>
    <xf numFmtId="0" fontId="1" fillId="0" borderId="7" xfId="42" applyFont="1" applyBorder="1" applyAlignment="1">
      <alignment horizontal="center"/>
      <protection/>
    </xf>
    <xf numFmtId="0" fontId="1" fillId="0" borderId="13" xfId="42" applyFont="1" applyBorder="1" applyAlignment="1">
      <alignment horizontal="center" vertical="center"/>
      <protection/>
    </xf>
    <xf numFmtId="0" fontId="1" fillId="0" borderId="7" xfId="42" applyFont="1" applyBorder="1" applyAlignment="1">
      <alignment vertical="center"/>
      <protection/>
    </xf>
    <xf numFmtId="0" fontId="1" fillId="0" borderId="13" xfId="42" applyFont="1" applyBorder="1" applyAlignment="1">
      <alignment horizontal="center"/>
      <protection/>
    </xf>
    <xf numFmtId="0" fontId="8" fillId="0" borderId="0" xfId="42" applyFont="1" applyBorder="1">
      <alignment/>
      <protection/>
    </xf>
    <xf numFmtId="0" fontId="8" fillId="0" borderId="3" xfId="42" applyFont="1" applyBorder="1" applyAlignment="1">
      <alignment horizontal="distributed"/>
      <protection/>
    </xf>
    <xf numFmtId="0" fontId="8" fillId="0" borderId="0" xfId="42" applyFont="1" applyFill="1" applyBorder="1">
      <alignment/>
      <protection/>
    </xf>
    <xf numFmtId="0" fontId="8" fillId="0" borderId="5" xfId="42" applyFont="1" applyFill="1" applyBorder="1">
      <alignment/>
      <protection/>
    </xf>
    <xf numFmtId="0" fontId="8" fillId="0" borderId="6" xfId="42" applyFont="1" applyFill="1" applyBorder="1">
      <alignment/>
      <protection/>
    </xf>
    <xf numFmtId="0" fontId="8" fillId="0" borderId="0" xfId="42" applyFont="1">
      <alignment/>
      <protection/>
    </xf>
    <xf numFmtId="0" fontId="1" fillId="0" borderId="3" xfId="42" applyFont="1" applyBorder="1" applyAlignment="1">
      <alignment horizontal="center"/>
      <protection/>
    </xf>
    <xf numFmtId="0" fontId="1" fillId="0" borderId="0" xfId="42" applyFont="1" applyFill="1" applyBorder="1">
      <alignment/>
      <protection/>
    </xf>
    <xf numFmtId="0" fontId="1" fillId="0" borderId="6" xfId="42" applyFont="1" applyFill="1" applyBorder="1">
      <alignment/>
      <protection/>
    </xf>
    <xf numFmtId="0" fontId="1" fillId="0" borderId="3" xfId="42" applyFont="1" applyBorder="1" applyAlignment="1">
      <alignment horizontal="distributed"/>
      <protection/>
    </xf>
    <xf numFmtId="0" fontId="1" fillId="0" borderId="0" xfId="42" applyFont="1" applyFill="1" applyBorder="1" applyAlignment="1">
      <alignment horizontal="right"/>
      <protection/>
    </xf>
    <xf numFmtId="0" fontId="1" fillId="0" borderId="6" xfId="42" applyFont="1" applyFill="1" applyBorder="1" applyAlignment="1">
      <alignment horizontal="right"/>
      <protection/>
    </xf>
    <xf numFmtId="0" fontId="1" fillId="0" borderId="7" xfId="42" applyFont="1" applyBorder="1" applyAlignment="1">
      <alignment horizontal="distributed"/>
      <protection/>
    </xf>
    <xf numFmtId="0" fontId="1" fillId="0" borderId="9" xfId="42" applyFont="1" applyFill="1" applyBorder="1" applyAlignment="1">
      <alignment horizontal="right"/>
      <protection/>
    </xf>
    <xf numFmtId="0" fontId="1" fillId="0" borderId="9" xfId="42" applyFont="1" applyFill="1" applyBorder="1">
      <alignment/>
      <protection/>
    </xf>
    <xf numFmtId="0" fontId="1" fillId="0" borderId="10" xfId="42" applyFont="1" applyFill="1" applyBorder="1" applyAlignment="1">
      <alignment horizontal="right"/>
      <protection/>
    </xf>
    <xf numFmtId="38" fontId="21" fillId="0" borderId="0" xfId="17" applyFont="1" applyAlignment="1">
      <alignment horizontal="right" vertical="center"/>
    </xf>
    <xf numFmtId="38" fontId="1" fillId="0" borderId="31" xfId="17" applyFont="1" applyBorder="1" applyAlignment="1">
      <alignment horizontal="center" vertical="center"/>
    </xf>
    <xf numFmtId="38" fontId="1" fillId="0" borderId="21" xfId="17" applyFont="1" applyBorder="1" applyAlignment="1">
      <alignment horizontal="center" vertical="center"/>
    </xf>
    <xf numFmtId="38" fontId="9" fillId="0" borderId="15" xfId="17" applyFont="1" applyBorder="1" applyAlignment="1">
      <alignment vertical="center"/>
    </xf>
    <xf numFmtId="38" fontId="9" fillId="0" borderId="33" xfId="17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38" fontId="1" fillId="0" borderId="4" xfId="17" applyFont="1" applyBorder="1" applyAlignment="1">
      <alignment horizontal="left" vertical="center"/>
    </xf>
    <xf numFmtId="38" fontId="1" fillId="0" borderId="33" xfId="17" applyFont="1" applyBorder="1" applyAlignment="1">
      <alignment vertical="center"/>
    </xf>
    <xf numFmtId="0" fontId="1" fillId="0" borderId="6" xfId="43" applyFont="1" applyBorder="1" applyAlignment="1">
      <alignment horizontal="distributed" vertical="center"/>
      <protection/>
    </xf>
    <xf numFmtId="0" fontId="1" fillId="0" borderId="0" xfId="43" applyFont="1" applyBorder="1" applyAlignment="1">
      <alignment horizontal="left" vertical="center"/>
      <protection/>
    </xf>
    <xf numFmtId="0" fontId="1" fillId="0" borderId="0" xfId="43" applyFont="1" applyBorder="1" applyAlignment="1">
      <alignment vertical="center"/>
      <protection/>
    </xf>
    <xf numFmtId="38" fontId="1" fillId="0" borderId="6" xfId="17" applyFont="1" applyBorder="1" applyAlignment="1">
      <alignment horizontal="left" vertical="center"/>
    </xf>
    <xf numFmtId="0" fontId="1" fillId="0" borderId="0" xfId="43" applyFont="1" applyBorder="1" applyAlignment="1">
      <alignment horizontal="right" vertical="center"/>
      <protection/>
    </xf>
    <xf numFmtId="0" fontId="1" fillId="0" borderId="6" xfId="43" applyFont="1" applyBorder="1" applyAlignment="1">
      <alignment horizontal="left" vertical="center"/>
      <protection/>
    </xf>
    <xf numFmtId="0" fontId="1" fillId="0" borderId="4" xfId="43" applyFont="1" applyBorder="1" applyAlignment="1">
      <alignment vertical="center"/>
      <protection/>
    </xf>
    <xf numFmtId="0" fontId="1" fillId="0" borderId="8" xfId="43" applyFont="1" applyBorder="1" applyAlignment="1">
      <alignment vertical="center"/>
      <protection/>
    </xf>
    <xf numFmtId="0" fontId="1" fillId="0" borderId="9" xfId="43" applyFont="1" applyBorder="1" applyAlignment="1">
      <alignment vertical="center"/>
      <protection/>
    </xf>
    <xf numFmtId="0" fontId="1" fillId="0" borderId="10" xfId="43" applyFont="1" applyBorder="1" applyAlignment="1">
      <alignment horizontal="distributed" vertical="center"/>
      <protection/>
    </xf>
    <xf numFmtId="38" fontId="1" fillId="0" borderId="34" xfId="17" applyFont="1" applyBorder="1" applyAlignment="1">
      <alignment vertical="center"/>
    </xf>
    <xf numFmtId="0" fontId="1" fillId="0" borderId="0" xfId="44" applyFont="1">
      <alignment/>
      <protection/>
    </xf>
    <xf numFmtId="0" fontId="7" fillId="0" borderId="0" xfId="44" applyFont="1">
      <alignment/>
      <protection/>
    </xf>
    <xf numFmtId="0" fontId="10" fillId="0" borderId="0" xfId="44" applyFont="1">
      <alignment/>
      <protection/>
    </xf>
    <xf numFmtId="0" fontId="10" fillId="0" borderId="0" xfId="44" applyFont="1" applyAlignment="1">
      <alignment horizontal="right"/>
      <protection/>
    </xf>
    <xf numFmtId="0" fontId="1" fillId="0" borderId="0" xfId="44" applyFont="1" applyAlignment="1">
      <alignment vertical="center"/>
      <protection/>
    </xf>
    <xf numFmtId="0" fontId="1" fillId="0" borderId="32" xfId="44" applyFont="1" applyBorder="1" applyAlignment="1">
      <alignment horizontal="centerContinuous" vertical="center"/>
      <protection/>
    </xf>
    <xf numFmtId="0" fontId="1" fillId="0" borderId="2" xfId="44" applyFont="1" applyBorder="1" applyAlignment="1">
      <alignment horizontal="centerContinuous" vertical="center"/>
      <protection/>
    </xf>
    <xf numFmtId="0" fontId="1" fillId="0" borderId="10" xfId="44" applyFont="1" applyBorder="1" applyAlignment="1">
      <alignment horizontal="center" vertical="center"/>
      <protection/>
    </xf>
    <xf numFmtId="0" fontId="1" fillId="0" borderId="7" xfId="44" applyFont="1" applyBorder="1" applyAlignment="1">
      <alignment horizontal="center" vertical="center"/>
      <protection/>
    </xf>
    <xf numFmtId="0" fontId="9" fillId="0" borderId="0" xfId="44" applyFont="1" applyAlignment="1">
      <alignment vertical="center"/>
      <protection/>
    </xf>
    <xf numFmtId="3" fontId="9" fillId="0" borderId="0" xfId="44" applyNumberFormat="1" applyFont="1" applyBorder="1" applyAlignment="1">
      <alignment vertical="center"/>
      <protection/>
    </xf>
    <xf numFmtId="184" fontId="9" fillId="0" borderId="5" xfId="44" applyNumberFormat="1" applyFont="1" applyBorder="1" applyAlignment="1">
      <alignment vertical="center"/>
      <protection/>
    </xf>
    <xf numFmtId="3" fontId="9" fillId="0" borderId="5" xfId="44" applyNumberFormat="1" applyFont="1" applyBorder="1" applyAlignment="1">
      <alignment vertical="center"/>
      <protection/>
    </xf>
    <xf numFmtId="184" fontId="9" fillId="0" borderId="6" xfId="44" applyNumberFormat="1" applyFont="1" applyBorder="1" applyAlignment="1">
      <alignment vertical="center"/>
      <protection/>
    </xf>
    <xf numFmtId="0" fontId="1" fillId="0" borderId="4" xfId="44" applyFont="1" applyBorder="1">
      <alignment/>
      <protection/>
    </xf>
    <xf numFmtId="0" fontId="1" fillId="0" borderId="6" xfId="44" applyFont="1" applyBorder="1">
      <alignment/>
      <protection/>
    </xf>
    <xf numFmtId="3" fontId="1" fillId="0" borderId="0" xfId="44" applyNumberFormat="1" applyFont="1" applyBorder="1">
      <alignment/>
      <protection/>
    </xf>
    <xf numFmtId="201" fontId="1" fillId="0" borderId="0" xfId="44" applyNumberFormat="1" applyFont="1" applyBorder="1">
      <alignment/>
      <protection/>
    </xf>
    <xf numFmtId="201" fontId="1" fillId="0" borderId="6" xfId="44" applyNumberFormat="1" applyFont="1" applyBorder="1">
      <alignment/>
      <protection/>
    </xf>
    <xf numFmtId="0" fontId="1" fillId="0" borderId="4" xfId="44" applyFont="1" applyBorder="1" applyAlignment="1">
      <alignment vertical="center"/>
      <protection/>
    </xf>
    <xf numFmtId="0" fontId="1" fillId="0" borderId="6" xfId="44" applyFont="1" applyBorder="1" applyAlignment="1">
      <alignment horizontal="distributed" vertical="center"/>
      <protection/>
    </xf>
    <xf numFmtId="3" fontId="1" fillId="0" borderId="0" xfId="44" applyNumberFormat="1" applyFont="1" applyBorder="1" applyAlignment="1">
      <alignment vertical="center"/>
      <protection/>
    </xf>
    <xf numFmtId="201" fontId="1" fillId="0" borderId="0" xfId="44" applyNumberFormat="1" applyFont="1" applyBorder="1" applyAlignment="1">
      <alignment vertical="center"/>
      <protection/>
    </xf>
    <xf numFmtId="201" fontId="1" fillId="0" borderId="6" xfId="44" applyNumberFormat="1" applyFont="1" applyBorder="1" applyAlignment="1">
      <alignment vertical="center"/>
      <protection/>
    </xf>
    <xf numFmtId="187" fontId="1" fillId="0" borderId="0" xfId="44" applyNumberFormat="1" applyFont="1" applyAlignment="1">
      <alignment vertical="center"/>
      <protection/>
    </xf>
    <xf numFmtId="195" fontId="1" fillId="0" borderId="0" xfId="44" applyNumberFormat="1" applyFont="1" applyAlignment="1">
      <alignment vertical="center"/>
      <protection/>
    </xf>
    <xf numFmtId="3" fontId="1" fillId="0" borderId="0" xfId="44" applyNumberFormat="1" applyFont="1" applyBorder="1" applyAlignment="1">
      <alignment horizontal="right" vertical="center"/>
      <protection/>
    </xf>
    <xf numFmtId="184" fontId="9" fillId="0" borderId="0" xfId="44" applyNumberFormat="1" applyFont="1" applyBorder="1" applyAlignment="1">
      <alignment vertical="center"/>
      <protection/>
    </xf>
    <xf numFmtId="201" fontId="1" fillId="0" borderId="0" xfId="44" applyNumberFormat="1" applyFont="1" applyBorder="1" applyAlignment="1">
      <alignment horizontal="right" vertical="center"/>
      <protection/>
    </xf>
    <xf numFmtId="201" fontId="1" fillId="0" borderId="6" xfId="44" applyNumberFormat="1" applyFont="1" applyBorder="1" applyAlignment="1">
      <alignment horizontal="right" vertical="center"/>
      <protection/>
    </xf>
    <xf numFmtId="3" fontId="1" fillId="0" borderId="4" xfId="44" applyNumberFormat="1" applyFont="1" applyBorder="1">
      <alignment/>
      <protection/>
    </xf>
    <xf numFmtId="3" fontId="9" fillId="0" borderId="8" xfId="44" applyNumberFormat="1" applyFont="1" applyBorder="1" applyAlignment="1">
      <alignment vertical="center"/>
      <protection/>
    </xf>
    <xf numFmtId="201" fontId="9" fillId="0" borderId="9" xfId="44" applyNumberFormat="1" applyFont="1" applyBorder="1" applyAlignment="1">
      <alignment vertical="center"/>
      <protection/>
    </xf>
    <xf numFmtId="3" fontId="9" fillId="0" borderId="9" xfId="44" applyNumberFormat="1" applyFont="1" applyBorder="1" applyAlignment="1">
      <alignment vertical="center"/>
      <protection/>
    </xf>
    <xf numFmtId="201" fontId="9" fillId="0" borderId="10" xfId="44" applyNumberFormat="1" applyFont="1" applyBorder="1" applyAlignment="1">
      <alignment vertical="center"/>
      <protection/>
    </xf>
    <xf numFmtId="204" fontId="7" fillId="0" borderId="0" xfId="17" applyNumberFormat="1" applyFont="1" applyFill="1" applyAlignment="1">
      <alignment horizontal="left"/>
    </xf>
    <xf numFmtId="38" fontId="10" fillId="0" borderId="0" xfId="17" applyFont="1" applyAlignment="1">
      <alignment/>
    </xf>
    <xf numFmtId="38" fontId="10" fillId="0" borderId="0" xfId="17" applyFont="1" applyFill="1" applyBorder="1" applyAlignment="1">
      <alignment horizontal="right"/>
    </xf>
    <xf numFmtId="38" fontId="10" fillId="0" borderId="0" xfId="17" applyFont="1" applyBorder="1" applyAlignment="1">
      <alignment horizontal="right"/>
    </xf>
    <xf numFmtId="38" fontId="1" fillId="0" borderId="5" xfId="17" applyFont="1" applyFill="1" applyBorder="1" applyAlignment="1">
      <alignment/>
    </xf>
    <xf numFmtId="38" fontId="1" fillId="0" borderId="0" xfId="17" applyFont="1" applyFill="1" applyBorder="1" applyAlignment="1">
      <alignment horizontal="right" shrinkToFit="1"/>
    </xf>
    <xf numFmtId="38" fontId="9" fillId="0" borderId="0" xfId="17" applyFont="1" applyFill="1" applyBorder="1" applyAlignment="1">
      <alignment horizontal="right" shrinkToFit="1"/>
    </xf>
    <xf numFmtId="38" fontId="8" fillId="0" borderId="0" xfId="17" applyFont="1" applyFill="1" applyBorder="1" applyAlignment="1">
      <alignment horizontal="right" shrinkToFit="1"/>
    </xf>
    <xf numFmtId="41" fontId="1" fillId="0" borderId="0" xfId="17" applyNumberFormat="1" applyFont="1" applyFill="1" applyBorder="1" applyAlignment="1">
      <alignment horizontal="right" shrinkToFit="1"/>
    </xf>
    <xf numFmtId="38" fontId="1" fillId="0" borderId="0" xfId="17" applyFont="1" applyFill="1" applyBorder="1" applyAlignment="1">
      <alignment horizontal="right"/>
    </xf>
    <xf numFmtId="38" fontId="1" fillId="0" borderId="7" xfId="17" applyFont="1" applyFill="1" applyBorder="1" applyAlignment="1">
      <alignment horizontal="distributed" vertical="center"/>
    </xf>
    <xf numFmtId="0" fontId="1" fillId="0" borderId="0" xfId="46" applyFont="1" applyAlignment="1">
      <alignment vertical="center"/>
      <protection/>
    </xf>
    <xf numFmtId="0" fontId="7" fillId="0" borderId="0" xfId="46" applyFont="1" applyAlignment="1">
      <alignment vertical="center"/>
      <protection/>
    </xf>
    <xf numFmtId="0" fontId="1" fillId="0" borderId="17" xfId="46" applyFont="1" applyBorder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1" fillId="0" borderId="0" xfId="46" applyFont="1" applyAlignment="1">
      <alignment horizontal="right" vertical="center"/>
      <protection/>
    </xf>
    <xf numFmtId="0" fontId="1" fillId="0" borderId="4" xfId="46" applyFont="1" applyBorder="1" applyAlignment="1">
      <alignment horizontal="centerContinuous" vertical="center"/>
      <protection/>
    </xf>
    <xf numFmtId="0" fontId="1" fillId="0" borderId="19" xfId="46" applyFont="1" applyBorder="1" applyAlignment="1">
      <alignment horizontal="centerContinuous" vertical="center"/>
      <protection/>
    </xf>
    <xf numFmtId="0" fontId="1" fillId="0" borderId="35" xfId="46" applyFont="1" applyBorder="1" applyAlignment="1">
      <alignment horizontal="centerContinuous" vertical="center"/>
      <protection/>
    </xf>
    <xf numFmtId="0" fontId="1" fillId="0" borderId="16" xfId="46" applyFont="1" applyBorder="1" applyAlignment="1">
      <alignment horizontal="center" vertical="center"/>
      <protection/>
    </xf>
    <xf numFmtId="0" fontId="1" fillId="0" borderId="5" xfId="46" applyFont="1" applyBorder="1" applyAlignment="1">
      <alignment vertical="center"/>
      <protection/>
    </xf>
    <xf numFmtId="0" fontId="1" fillId="0" borderId="11" xfId="46" applyNumberFormat="1" applyFont="1" applyBorder="1" applyAlignment="1">
      <alignment vertical="center"/>
      <protection/>
    </xf>
    <xf numFmtId="0" fontId="1" fillId="0" borderId="5" xfId="46" applyNumberFormat="1" applyFont="1" applyBorder="1" applyAlignment="1">
      <alignment vertical="center"/>
      <protection/>
    </xf>
    <xf numFmtId="0" fontId="1" fillId="0" borderId="0" xfId="46" applyFont="1" applyBorder="1" applyAlignment="1">
      <alignment horizontal="distributed" vertical="center"/>
      <protection/>
    </xf>
    <xf numFmtId="0" fontId="1" fillId="0" borderId="0" xfId="46" applyFont="1" applyBorder="1" applyAlignment="1">
      <alignment horizontal="center" vertical="center"/>
      <protection/>
    </xf>
    <xf numFmtId="2" fontId="1" fillId="0" borderId="4" xfId="46" applyNumberFormat="1" applyFont="1" applyBorder="1" applyAlignment="1">
      <alignment vertical="center"/>
      <protection/>
    </xf>
    <xf numFmtId="0" fontId="1" fillId="0" borderId="0" xfId="46" applyNumberFormat="1" applyFont="1" applyBorder="1" applyAlignment="1">
      <alignment vertical="center"/>
      <protection/>
    </xf>
    <xf numFmtId="206" fontId="1" fillId="0" borderId="0" xfId="46" applyNumberFormat="1" applyFont="1" applyBorder="1" applyAlignment="1">
      <alignment vertical="center"/>
      <protection/>
    </xf>
    <xf numFmtId="2" fontId="1" fillId="0" borderId="0" xfId="46" applyNumberFormat="1" applyFont="1" applyBorder="1" applyAlignment="1">
      <alignment vertical="center"/>
      <protection/>
    </xf>
    <xf numFmtId="2" fontId="1" fillId="0" borderId="6" xfId="46" applyNumberFormat="1" applyFont="1" applyBorder="1" applyAlignment="1">
      <alignment vertical="center"/>
      <protection/>
    </xf>
    <xf numFmtId="0" fontId="1" fillId="0" borderId="6" xfId="46" applyNumberFormat="1" applyFont="1" applyBorder="1" applyAlignment="1">
      <alignment vertical="center"/>
      <protection/>
    </xf>
    <xf numFmtId="0" fontId="1" fillId="0" borderId="9" xfId="46" applyFont="1" applyBorder="1" applyAlignment="1">
      <alignment horizontal="center" vertical="center"/>
      <protection/>
    </xf>
    <xf numFmtId="0" fontId="1" fillId="0" borderId="8" xfId="46" applyNumberFormat="1" applyFont="1" applyBorder="1" applyAlignment="1">
      <alignment vertical="center"/>
      <protection/>
    </xf>
    <xf numFmtId="0" fontId="1" fillId="0" borderId="9" xfId="46" applyNumberFormat="1" applyFont="1" applyBorder="1" applyAlignment="1">
      <alignment vertical="center"/>
      <protection/>
    </xf>
    <xf numFmtId="182" fontId="1" fillId="0" borderId="9" xfId="46" applyNumberFormat="1" applyFont="1" applyBorder="1" applyAlignment="1">
      <alignment vertical="center"/>
      <protection/>
    </xf>
    <xf numFmtId="182" fontId="1" fillId="0" borderId="0" xfId="46" applyNumberFormat="1" applyFont="1" applyBorder="1" applyAlignment="1">
      <alignment vertical="center"/>
      <protection/>
    </xf>
    <xf numFmtId="187" fontId="1" fillId="0" borderId="9" xfId="46" applyNumberFormat="1" applyFont="1" applyBorder="1" applyAlignment="1">
      <alignment vertical="center"/>
      <protection/>
    </xf>
    <xf numFmtId="0" fontId="1" fillId="0" borderId="10" xfId="46" applyNumberFormat="1" applyFont="1" applyFill="1" applyBorder="1" applyAlignment="1">
      <alignment vertical="center"/>
      <protection/>
    </xf>
    <xf numFmtId="0" fontId="22" fillId="0" borderId="5" xfId="46" applyFont="1" applyBorder="1" applyAlignment="1">
      <alignment horizontal="distributed" vertical="center"/>
      <protection/>
    </xf>
    <xf numFmtId="3" fontId="9" fillId="0" borderId="11" xfId="46" applyNumberFormat="1" applyFont="1" applyFill="1" applyBorder="1" applyAlignment="1">
      <alignment vertical="center"/>
      <protection/>
    </xf>
    <xf numFmtId="3" fontId="9" fillId="0" borderId="5" xfId="46" applyNumberFormat="1" applyFont="1" applyFill="1" applyBorder="1" applyAlignment="1">
      <alignment vertical="center"/>
      <protection/>
    </xf>
    <xf numFmtId="3" fontId="9" fillId="0" borderId="12" xfId="46" applyNumberFormat="1" applyFont="1" applyFill="1" applyBorder="1" applyAlignment="1">
      <alignment vertical="center"/>
      <protection/>
    </xf>
    <xf numFmtId="0" fontId="9" fillId="0" borderId="0" xfId="46" applyFont="1" applyAlignment="1">
      <alignment vertical="center"/>
      <protection/>
    </xf>
    <xf numFmtId="0" fontId="9" fillId="0" borderId="4" xfId="46" applyFont="1" applyBorder="1" applyAlignment="1">
      <alignment horizontal="left" vertical="center"/>
      <protection/>
    </xf>
    <xf numFmtId="0" fontId="9" fillId="0" borderId="0" xfId="46" applyFont="1" applyBorder="1" applyAlignment="1">
      <alignment horizontal="distributed" vertical="center"/>
      <protection/>
    </xf>
    <xf numFmtId="0" fontId="22" fillId="0" borderId="0" xfId="46" applyFont="1" applyBorder="1" applyAlignment="1">
      <alignment horizontal="distributed" vertical="center"/>
      <protection/>
    </xf>
    <xf numFmtId="3" fontId="9" fillId="0" borderId="4" xfId="46" applyNumberFormat="1" applyFont="1" applyBorder="1" applyAlignment="1">
      <alignment vertical="center"/>
      <protection/>
    </xf>
    <xf numFmtId="3" fontId="9" fillId="0" borderId="0" xfId="46" applyNumberFormat="1" applyFont="1" applyBorder="1" applyAlignment="1">
      <alignment vertical="center"/>
      <protection/>
    </xf>
    <xf numFmtId="3" fontId="9" fillId="0" borderId="6" xfId="46" applyNumberFormat="1" applyFont="1" applyBorder="1" applyAlignment="1">
      <alignment vertical="center"/>
      <protection/>
    </xf>
    <xf numFmtId="0" fontId="9" fillId="0" borderId="0" xfId="46" applyFont="1" applyBorder="1" applyAlignment="1">
      <alignment horizontal="left" vertical="center"/>
      <protection/>
    </xf>
    <xf numFmtId="3" fontId="9" fillId="0" borderId="4" xfId="46" applyNumberFormat="1" applyFont="1" applyFill="1" applyBorder="1" applyAlignment="1">
      <alignment vertical="center"/>
      <protection/>
    </xf>
    <xf numFmtId="3" fontId="9" fillId="0" borderId="0" xfId="46" applyNumberFormat="1" applyFont="1" applyFill="1" applyBorder="1" applyAlignment="1">
      <alignment vertical="center"/>
      <protection/>
    </xf>
    <xf numFmtId="3" fontId="9" fillId="0" borderId="6" xfId="46" applyNumberFormat="1" applyFont="1" applyFill="1" applyBorder="1" applyAlignment="1">
      <alignment vertical="center"/>
      <protection/>
    </xf>
    <xf numFmtId="0" fontId="1" fillId="0" borderId="4" xfId="46" applyFont="1" applyBorder="1" applyAlignment="1">
      <alignment horizontal="left" vertical="center"/>
      <protection/>
    </xf>
    <xf numFmtId="0" fontId="1" fillId="0" borderId="0" xfId="46" applyFont="1" applyBorder="1" applyAlignment="1">
      <alignment horizontal="left" vertical="center"/>
      <protection/>
    </xf>
    <xf numFmtId="0" fontId="0" fillId="0" borderId="0" xfId="46" applyBorder="1" applyAlignment="1">
      <alignment horizontal="distributed" vertical="center"/>
      <protection/>
    </xf>
    <xf numFmtId="3" fontId="1" fillId="0" borderId="4" xfId="46" applyNumberFormat="1" applyFont="1" applyFill="1" applyBorder="1" applyAlignment="1">
      <alignment vertical="center"/>
      <protection/>
    </xf>
    <xf numFmtId="3" fontId="1" fillId="0" borderId="0" xfId="46" applyNumberFormat="1" applyFont="1" applyFill="1" applyBorder="1" applyAlignment="1">
      <alignment vertical="center"/>
      <protection/>
    </xf>
    <xf numFmtId="3" fontId="1" fillId="0" borderId="6" xfId="46" applyNumberFormat="1" applyFont="1" applyFill="1" applyBorder="1" applyAlignment="1">
      <alignment vertical="center"/>
      <protection/>
    </xf>
    <xf numFmtId="3" fontId="1" fillId="0" borderId="4" xfId="46" applyNumberFormat="1" applyFont="1" applyBorder="1" applyAlignment="1">
      <alignment vertical="center"/>
      <protection/>
    </xf>
    <xf numFmtId="3" fontId="1" fillId="0" borderId="0" xfId="46" applyNumberFormat="1" applyFont="1" applyBorder="1" applyAlignment="1">
      <alignment vertical="center"/>
      <protection/>
    </xf>
    <xf numFmtId="3" fontId="1" fillId="0" borderId="6" xfId="46" applyNumberFormat="1" applyFont="1" applyBorder="1" applyAlignment="1">
      <alignment vertical="center"/>
      <protection/>
    </xf>
    <xf numFmtId="0" fontId="1" fillId="0" borderId="4" xfId="46" applyFont="1" applyBorder="1" applyAlignment="1">
      <alignment vertical="center"/>
      <protection/>
    </xf>
    <xf numFmtId="0" fontId="18" fillId="0" borderId="0" xfId="46" applyFont="1" applyBorder="1" applyAlignment="1">
      <alignment horizontal="distributed" vertical="center"/>
      <protection/>
    </xf>
    <xf numFmtId="0" fontId="9" fillId="0" borderId="4" xfId="46" applyFont="1" applyBorder="1" applyAlignment="1">
      <alignment vertical="center"/>
      <protection/>
    </xf>
    <xf numFmtId="0" fontId="9" fillId="0" borderId="0" xfId="46" applyFont="1" applyBorder="1" applyAlignment="1">
      <alignment vertical="center"/>
      <protection/>
    </xf>
    <xf numFmtId="0" fontId="9" fillId="0" borderId="8" xfId="46" applyFont="1" applyBorder="1" applyAlignment="1">
      <alignment vertical="center"/>
      <protection/>
    </xf>
    <xf numFmtId="0" fontId="22" fillId="0" borderId="9" xfId="46" applyFont="1" applyBorder="1" applyAlignment="1">
      <alignment horizontal="distributed" vertical="center"/>
      <protection/>
    </xf>
    <xf numFmtId="3" fontId="9" fillId="0" borderId="8" xfId="46" applyNumberFormat="1" applyFont="1" applyBorder="1" applyAlignment="1">
      <alignment vertical="center"/>
      <protection/>
    </xf>
    <xf numFmtId="3" fontId="9" fillId="0" borderId="9" xfId="46" applyNumberFormat="1" applyFont="1" applyBorder="1" applyAlignment="1">
      <alignment vertical="center"/>
      <protection/>
    </xf>
    <xf numFmtId="3" fontId="9" fillId="0" borderId="10" xfId="46" applyNumberFormat="1" applyFont="1" applyBorder="1" applyAlignment="1">
      <alignment vertical="center"/>
      <protection/>
    </xf>
    <xf numFmtId="3" fontId="9" fillId="0" borderId="11" xfId="46" applyNumberFormat="1" applyFont="1" applyBorder="1" applyAlignment="1">
      <alignment vertical="center"/>
      <protection/>
    </xf>
    <xf numFmtId="3" fontId="9" fillId="0" borderId="5" xfId="46" applyNumberFormat="1" applyFont="1" applyBorder="1" applyAlignment="1">
      <alignment vertical="center"/>
      <protection/>
    </xf>
    <xf numFmtId="3" fontId="9" fillId="0" borderId="12" xfId="46" applyNumberFormat="1" applyFont="1" applyBorder="1" applyAlignment="1">
      <alignment vertical="center"/>
      <protection/>
    </xf>
    <xf numFmtId="0" fontId="9" fillId="0" borderId="6" xfId="46" applyFont="1" applyBorder="1" applyAlignment="1">
      <alignment vertical="center"/>
      <protection/>
    </xf>
    <xf numFmtId="0" fontId="0" fillId="0" borderId="36" xfId="46" applyBorder="1" applyAlignment="1">
      <alignment horizontal="distributed" vertical="center"/>
      <protection/>
    </xf>
    <xf numFmtId="3" fontId="1" fillId="0" borderId="37" xfId="46" applyNumberFormat="1" applyFont="1" applyBorder="1" applyAlignment="1">
      <alignment vertical="center"/>
      <protection/>
    </xf>
    <xf numFmtId="3" fontId="1" fillId="0" borderId="36" xfId="46" applyNumberFormat="1" applyFont="1" applyBorder="1" applyAlignment="1">
      <alignment vertical="center"/>
      <protection/>
    </xf>
    <xf numFmtId="3" fontId="1" fillId="0" borderId="29" xfId="46" applyNumberFormat="1" applyFont="1" applyBorder="1" applyAlignment="1">
      <alignment vertical="center"/>
      <protection/>
    </xf>
    <xf numFmtId="3" fontId="1" fillId="0" borderId="38" xfId="46" applyNumberFormat="1" applyFont="1" applyBorder="1" applyAlignment="1">
      <alignment vertical="center"/>
      <protection/>
    </xf>
    <xf numFmtId="38" fontId="1" fillId="0" borderId="16" xfId="17" applyFont="1" applyBorder="1" applyAlignment="1">
      <alignment horizontal="center" vertical="center"/>
    </xf>
    <xf numFmtId="0" fontId="1" fillId="0" borderId="14" xfId="17" applyNumberFormat="1" applyFont="1" applyBorder="1" applyAlignment="1">
      <alignment horizontal="distributed" vertical="center"/>
    </xf>
    <xf numFmtId="0" fontId="1" fillId="0" borderId="16" xfId="17" applyNumberFormat="1" applyFont="1" applyBorder="1" applyAlignment="1">
      <alignment horizontal="distributed" vertical="center"/>
    </xf>
    <xf numFmtId="0" fontId="13" fillId="0" borderId="4" xfId="47" applyNumberFormat="1" applyFont="1" applyBorder="1" applyAlignment="1">
      <alignment horizontal="distributed" vertical="center"/>
      <protection/>
    </xf>
    <xf numFmtId="0" fontId="1" fillId="0" borderId="3" xfId="17" applyNumberFormat="1" applyFont="1" applyBorder="1" applyAlignment="1">
      <alignment horizontal="distributed" vertical="center"/>
    </xf>
    <xf numFmtId="0" fontId="1" fillId="0" borderId="3" xfId="17" applyNumberFormat="1" applyFont="1" applyBorder="1" applyAlignment="1">
      <alignment horizontal="center" vertical="center"/>
    </xf>
    <xf numFmtId="0" fontId="13" fillId="0" borderId="8" xfId="47" applyNumberFormat="1" applyFont="1" applyBorder="1" applyAlignment="1">
      <alignment horizontal="distributed" vertical="center"/>
      <protection/>
    </xf>
    <xf numFmtId="181" fontId="1" fillId="0" borderId="7" xfId="17" applyNumberFormat="1" applyFont="1" applyBorder="1" applyAlignment="1">
      <alignment horizontal="center" vertical="center"/>
    </xf>
    <xf numFmtId="0" fontId="1" fillId="0" borderId="7" xfId="17" applyNumberFormat="1" applyFont="1" applyBorder="1" applyAlignment="1">
      <alignment horizontal="distributed" vertical="center"/>
    </xf>
    <xf numFmtId="0" fontId="1" fillId="0" borderId="7" xfId="17" applyNumberFormat="1" applyFont="1" applyBorder="1" applyAlignment="1">
      <alignment vertical="center"/>
    </xf>
    <xf numFmtId="0" fontId="1" fillId="0" borderId="6" xfId="47" applyFont="1" applyBorder="1" applyAlignment="1">
      <alignment vertical="center"/>
      <protection/>
    </xf>
    <xf numFmtId="41" fontId="1" fillId="0" borderId="11" xfId="47" applyNumberFormat="1" applyFont="1" applyBorder="1" applyAlignment="1">
      <alignment vertical="center"/>
      <protection/>
    </xf>
    <xf numFmtId="188" fontId="1" fillId="0" borderId="5" xfId="17" applyNumberFormat="1" applyFont="1" applyBorder="1" applyAlignment="1">
      <alignment vertical="center"/>
    </xf>
    <xf numFmtId="207" fontId="1" fillId="0" borderId="5" xfId="17" applyNumberFormat="1" applyFont="1" applyBorder="1" applyAlignment="1">
      <alignment vertical="center"/>
    </xf>
    <xf numFmtId="0" fontId="1" fillId="0" borderId="6" xfId="47" applyFont="1" applyBorder="1" applyAlignment="1">
      <alignment horizontal="center" vertical="center"/>
      <protection/>
    </xf>
    <xf numFmtId="41" fontId="1" fillId="0" borderId="4" xfId="47" applyNumberFormat="1" applyFont="1" applyBorder="1" applyAlignment="1">
      <alignment vertical="center"/>
      <protection/>
    </xf>
    <xf numFmtId="207" fontId="1" fillId="0" borderId="0" xfId="17" applyNumberFormat="1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7" xfId="17" applyFont="1" applyBorder="1" applyAlignment="1">
      <alignment horizontal="distributed" vertical="center"/>
    </xf>
    <xf numFmtId="41" fontId="8" fillId="0" borderId="8" xfId="17" applyNumberFormat="1" applyFont="1" applyBorder="1" applyAlignment="1">
      <alignment vertical="center"/>
    </xf>
    <xf numFmtId="188" fontId="8" fillId="0" borderId="9" xfId="17" applyNumberFormat="1" applyFont="1" applyBorder="1" applyAlignment="1">
      <alignment vertical="center"/>
    </xf>
    <xf numFmtId="41" fontId="8" fillId="0" borderId="9" xfId="17" applyNumberFormat="1" applyFont="1" applyBorder="1" applyAlignment="1">
      <alignment vertical="center"/>
    </xf>
    <xf numFmtId="207" fontId="8" fillId="0" borderId="9" xfId="17" applyNumberFormat="1" applyFont="1" applyBorder="1" applyAlignment="1">
      <alignment vertical="center"/>
    </xf>
    <xf numFmtId="41" fontId="8" fillId="0" borderId="10" xfId="17" applyNumberFormat="1" applyFont="1" applyBorder="1" applyAlignment="1">
      <alignment vertical="center"/>
    </xf>
    <xf numFmtId="41" fontId="13" fillId="0" borderId="0" xfId="17" applyNumberFormat="1" applyFont="1" applyAlignment="1">
      <alignment vertical="center"/>
    </xf>
    <xf numFmtId="41" fontId="7" fillId="0" borderId="0" xfId="17" applyNumberFormat="1" applyFont="1" applyAlignment="1">
      <alignment vertical="center"/>
    </xf>
    <xf numFmtId="41" fontId="13" fillId="0" borderId="0" xfId="17" applyNumberFormat="1" applyFont="1" applyAlignment="1">
      <alignment horizontal="centerContinuous" vertical="center"/>
    </xf>
    <xf numFmtId="41" fontId="1" fillId="0" borderId="0" xfId="17" applyNumberFormat="1" applyFont="1" applyAlignment="1">
      <alignment vertical="center"/>
    </xf>
    <xf numFmtId="41" fontId="8" fillId="0" borderId="6" xfId="17" applyNumberFormat="1" applyFont="1" applyBorder="1" applyAlignment="1">
      <alignment vertical="center"/>
    </xf>
    <xf numFmtId="41" fontId="8" fillId="0" borderId="11" xfId="17" applyNumberFormat="1" applyFont="1" applyBorder="1" applyAlignment="1">
      <alignment vertical="center"/>
    </xf>
    <xf numFmtId="41" fontId="8" fillId="0" borderId="5" xfId="17" applyNumberFormat="1" applyFont="1" applyBorder="1" applyAlignment="1">
      <alignment vertical="center"/>
    </xf>
    <xf numFmtId="41" fontId="8" fillId="0" borderId="12" xfId="17" applyNumberFormat="1" applyFont="1" applyBorder="1" applyAlignment="1">
      <alignment vertical="center"/>
    </xf>
    <xf numFmtId="41" fontId="8" fillId="0" borderId="0" xfId="17" applyNumberFormat="1" applyFont="1" applyAlignment="1">
      <alignment vertical="center"/>
    </xf>
    <xf numFmtId="41" fontId="1" fillId="0" borderId="0" xfId="17" applyNumberFormat="1" applyFont="1" applyBorder="1" applyAlignment="1">
      <alignment horizontal="distributed" vertical="center"/>
    </xf>
    <xf numFmtId="0" fontId="1" fillId="0" borderId="6" xfId="17" applyNumberFormat="1" applyFont="1" applyBorder="1" applyAlignment="1">
      <alignment horizontal="distributed" vertical="center"/>
    </xf>
    <xf numFmtId="0" fontId="18" fillId="0" borderId="6" xfId="17" applyNumberFormat="1" applyFont="1" applyBorder="1" applyAlignment="1">
      <alignment horizontal="distributed" vertical="center"/>
    </xf>
    <xf numFmtId="41" fontId="1" fillId="0" borderId="9" xfId="17" applyNumberFormat="1" applyFont="1" applyBorder="1" applyAlignment="1">
      <alignment horizontal="distributed" vertical="center"/>
    </xf>
    <xf numFmtId="0" fontId="1" fillId="0" borderId="10" xfId="17" applyNumberFormat="1" applyFont="1" applyBorder="1" applyAlignment="1">
      <alignment horizontal="distributed" vertical="center"/>
    </xf>
    <xf numFmtId="38" fontId="1" fillId="0" borderId="31" xfId="17" applyFont="1" applyBorder="1" applyAlignment="1">
      <alignment horizontal="centerContinuous" vertical="center"/>
    </xf>
    <xf numFmtId="38" fontId="1" fillId="0" borderId="32" xfId="17" applyFont="1" applyBorder="1" applyAlignment="1">
      <alignment horizontal="centerContinuous" vertical="center"/>
    </xf>
    <xf numFmtId="38" fontId="1" fillId="0" borderId="2" xfId="17" applyFont="1" applyBorder="1" applyAlignment="1">
      <alignment horizontal="centerContinuous" vertical="center"/>
    </xf>
    <xf numFmtId="38" fontId="1" fillId="0" borderId="19" xfId="17" applyFont="1" applyBorder="1" applyAlignment="1">
      <alignment horizontal="centerContinuous" vertical="center"/>
    </xf>
    <xf numFmtId="38" fontId="1" fillId="0" borderId="20" xfId="17" applyFont="1" applyBorder="1" applyAlignment="1">
      <alignment horizontal="centerContinuous" vertical="center"/>
    </xf>
    <xf numFmtId="38" fontId="1" fillId="0" borderId="4" xfId="17" applyFont="1" applyBorder="1" applyAlignment="1">
      <alignment horizontal="center" vertical="center"/>
    </xf>
    <xf numFmtId="38" fontId="1" fillId="0" borderId="18" xfId="17" applyFont="1" applyBorder="1" applyAlignment="1">
      <alignment horizontal="centerContinuous" vertical="center"/>
    </xf>
    <xf numFmtId="38" fontId="1" fillId="0" borderId="27" xfId="17" applyFont="1" applyBorder="1" applyAlignment="1">
      <alignment horizontal="centerContinuous" vertical="center"/>
    </xf>
    <xf numFmtId="38" fontId="1" fillId="0" borderId="0" xfId="17" applyFont="1" applyBorder="1" applyAlignment="1">
      <alignment horizontal="centerContinuous" vertical="center"/>
    </xf>
    <xf numFmtId="38" fontId="1" fillId="0" borderId="13" xfId="17" applyFont="1" applyBorder="1" applyAlignment="1">
      <alignment horizontal="centerContinuous" vertical="center"/>
    </xf>
    <xf numFmtId="38" fontId="1" fillId="0" borderId="8" xfId="17" applyFont="1" applyBorder="1" applyAlignment="1">
      <alignment horizontal="center" vertical="center"/>
    </xf>
    <xf numFmtId="38" fontId="1" fillId="0" borderId="9" xfId="17" applyFont="1" applyBorder="1" applyAlignment="1">
      <alignment horizontal="center" vertical="center"/>
    </xf>
    <xf numFmtId="38" fontId="1" fillId="0" borderId="18" xfId="17" applyFont="1" applyBorder="1" applyAlignment="1">
      <alignment horizontal="center" vertical="center"/>
    </xf>
    <xf numFmtId="38" fontId="1" fillId="0" borderId="10" xfId="17" applyFont="1" applyBorder="1" applyAlignment="1">
      <alignment horizontal="center" vertical="center"/>
    </xf>
    <xf numFmtId="181" fontId="9" fillId="0" borderId="15" xfId="17" applyNumberFormat="1" applyFont="1" applyBorder="1" applyAlignment="1">
      <alignment vertical="center"/>
    </xf>
    <xf numFmtId="181" fontId="1" fillId="0" borderId="3" xfId="17" applyNumberFormat="1" applyFont="1" applyBorder="1" applyAlignment="1">
      <alignment vertical="center"/>
    </xf>
    <xf numFmtId="181" fontId="1" fillId="0" borderId="7" xfId="17" applyNumberFormat="1" applyFont="1" applyBorder="1" applyAlignment="1">
      <alignment vertical="center"/>
    </xf>
    <xf numFmtId="38" fontId="10" fillId="0" borderId="9" xfId="17" applyFont="1" applyBorder="1" applyAlignment="1">
      <alignment horizontal="distributed" vertical="center" wrapText="1"/>
    </xf>
    <xf numFmtId="38" fontId="10" fillId="0" borderId="13" xfId="17" applyFont="1" applyBorder="1" applyAlignment="1">
      <alignment horizontal="distributed" vertical="center" wrapText="1"/>
    </xf>
    <xf numFmtId="41" fontId="1" fillId="0" borderId="15" xfId="17" applyNumberFormat="1" applyFont="1" applyBorder="1" applyAlignment="1">
      <alignment vertical="center"/>
    </xf>
    <xf numFmtId="41" fontId="1" fillId="0" borderId="3" xfId="17" applyNumberFormat="1" applyFont="1" applyBorder="1" applyAlignment="1">
      <alignment vertical="center"/>
    </xf>
    <xf numFmtId="41" fontId="9" fillId="0" borderId="3" xfId="17" applyNumberFormat="1" applyFont="1" applyBorder="1" applyAlignment="1">
      <alignment vertical="center"/>
    </xf>
    <xf numFmtId="41" fontId="1" fillId="0" borderId="3" xfId="17" applyNumberFormat="1" applyFont="1" applyBorder="1" applyAlignment="1">
      <alignment horizontal="right" vertical="center"/>
    </xf>
    <xf numFmtId="41" fontId="9" fillId="0" borderId="3" xfId="17" applyNumberFormat="1" applyFont="1" applyBorder="1" applyAlignment="1">
      <alignment horizontal="right" vertical="center"/>
    </xf>
    <xf numFmtId="41" fontId="1" fillId="0" borderId="7" xfId="17" applyNumberFormat="1" applyFont="1" applyBorder="1" applyAlignment="1">
      <alignment horizontal="right" vertical="center"/>
    </xf>
    <xf numFmtId="38" fontId="1" fillId="0" borderId="20" xfId="17" applyFont="1" applyBorder="1" applyAlignment="1">
      <alignment vertical="center"/>
    </xf>
    <xf numFmtId="38" fontId="1" fillId="0" borderId="1" xfId="17" applyFont="1" applyBorder="1" applyAlignment="1">
      <alignment horizontal="centerContinuous" vertical="center"/>
    </xf>
    <xf numFmtId="38" fontId="1" fillId="0" borderId="0" xfId="17" applyFont="1" applyBorder="1" applyAlignment="1">
      <alignment horizontal="center" vertical="center"/>
    </xf>
    <xf numFmtId="38" fontId="1" fillId="0" borderId="5" xfId="17" applyFont="1" applyBorder="1" applyAlignment="1">
      <alignment horizontal="center" vertical="center"/>
    </xf>
    <xf numFmtId="38" fontId="1" fillId="0" borderId="6" xfId="17" applyFont="1" applyBorder="1" applyAlignment="1">
      <alignment horizontal="center" vertical="center"/>
    </xf>
    <xf numFmtId="38" fontId="9" fillId="0" borderId="6" xfId="17" applyFont="1" applyBorder="1" applyAlignment="1" quotePrefix="1">
      <alignment horizontal="left" vertical="center"/>
    </xf>
    <xf numFmtId="38" fontId="1" fillId="0" borderId="6" xfId="17" applyFont="1" applyBorder="1" applyAlignment="1" quotePrefix="1">
      <alignment horizontal="left" vertical="center"/>
    </xf>
    <xf numFmtId="38" fontId="10" fillId="0" borderId="6" xfId="17" applyFont="1" applyBorder="1" applyAlignment="1">
      <alignment horizontal="distributed" vertical="center"/>
    </xf>
    <xf numFmtId="38" fontId="10" fillId="0" borderId="0" xfId="17" applyFont="1" applyBorder="1" applyAlignment="1">
      <alignment horizontal="distributed" vertical="center"/>
    </xf>
    <xf numFmtId="38" fontId="10" fillId="0" borderId="8" xfId="17" applyFont="1" applyBorder="1" applyAlignment="1">
      <alignment horizontal="distributed" vertical="center"/>
    </xf>
    <xf numFmtId="38" fontId="10" fillId="0" borderId="10" xfId="17" applyFont="1" applyBorder="1" applyAlignment="1">
      <alignment horizontal="distributed" vertical="center"/>
    </xf>
    <xf numFmtId="38" fontId="7" fillId="0" borderId="0" xfId="17" applyFont="1" applyFill="1" applyAlignment="1">
      <alignment/>
    </xf>
    <xf numFmtId="38" fontId="1" fillId="0" borderId="0" xfId="17" applyFont="1" applyFill="1" applyBorder="1" applyAlignment="1">
      <alignment horizontal="centerContinuous"/>
    </xf>
    <xf numFmtId="38" fontId="1" fillId="0" borderId="6" xfId="17" applyFont="1" applyFill="1" applyBorder="1" applyAlignment="1">
      <alignment/>
    </xf>
    <xf numFmtId="38" fontId="1" fillId="0" borderId="12" xfId="17" applyFont="1" applyFill="1" applyBorder="1" applyAlignment="1">
      <alignment horizontal="center" vertical="center"/>
    </xf>
    <xf numFmtId="38" fontId="1" fillId="0" borderId="6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5" xfId="17" applyFont="1" applyFill="1" applyBorder="1" applyAlignment="1">
      <alignment vertical="center"/>
    </xf>
    <xf numFmtId="38" fontId="1" fillId="0" borderId="12" xfId="17" applyFont="1" applyFill="1" applyBorder="1" applyAlignment="1">
      <alignment/>
    </xf>
    <xf numFmtId="38" fontId="9" fillId="0" borderId="6" xfId="17" applyFont="1" applyFill="1" applyBorder="1" applyAlignment="1">
      <alignment/>
    </xf>
    <xf numFmtId="38" fontId="9" fillId="0" borderId="6" xfId="17" applyFont="1" applyFill="1" applyBorder="1" applyAlignment="1">
      <alignment horizontal="distributed" vertical="center"/>
    </xf>
    <xf numFmtId="38" fontId="9" fillId="0" borderId="4" xfId="17" applyFont="1" applyFill="1" applyBorder="1" applyAlignment="1">
      <alignment horizontal="distributed" vertical="center"/>
    </xf>
    <xf numFmtId="205" fontId="1" fillId="0" borderId="0" xfId="17" applyNumberFormat="1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191" fontId="9" fillId="0" borderId="0" xfId="17" applyNumberFormat="1" applyFont="1" applyFill="1" applyBorder="1" applyAlignment="1">
      <alignment horizontal="right" vertical="center"/>
    </xf>
    <xf numFmtId="208" fontId="8" fillId="0" borderId="0" xfId="17" applyNumberFormat="1" applyFont="1" applyFill="1" applyBorder="1" applyAlignment="1">
      <alignment vertical="center"/>
    </xf>
    <xf numFmtId="38" fontId="9" fillId="0" borderId="6" xfId="17" applyFont="1" applyFill="1" applyBorder="1" applyAlignment="1">
      <alignment horizontal="right" vertical="center"/>
    </xf>
    <xf numFmtId="38" fontId="9" fillId="0" borderId="4" xfId="17" applyFont="1" applyFill="1" applyBorder="1" applyAlignment="1">
      <alignment horizontal="right" vertical="center"/>
    </xf>
    <xf numFmtId="191" fontId="1" fillId="0" borderId="0" xfId="17" applyNumberFormat="1" applyFont="1" applyFill="1" applyBorder="1" applyAlignment="1">
      <alignment horizontal="right" vertical="center"/>
    </xf>
    <xf numFmtId="191" fontId="1" fillId="0" borderId="6" xfId="17" applyNumberFormat="1" applyFont="1" applyFill="1" applyBorder="1" applyAlignment="1">
      <alignment horizontal="right" vertical="center"/>
    </xf>
    <xf numFmtId="208" fontId="8" fillId="0" borderId="0" xfId="17" applyNumberFormat="1" applyFont="1" applyFill="1" applyBorder="1" applyAlignment="1">
      <alignment horizontal="right" vertical="center"/>
    </xf>
    <xf numFmtId="208" fontId="1" fillId="0" borderId="0" xfId="17" applyNumberFormat="1" applyFont="1" applyFill="1" applyBorder="1" applyAlignment="1">
      <alignment horizontal="right" vertical="center"/>
    </xf>
    <xf numFmtId="205" fontId="9" fillId="0" borderId="0" xfId="17" applyNumberFormat="1" applyFont="1" applyFill="1" applyBorder="1" applyAlignment="1">
      <alignment horizontal="right" vertical="center"/>
    </xf>
    <xf numFmtId="38" fontId="8" fillId="0" borderId="4" xfId="17" applyFont="1" applyFill="1" applyBorder="1" applyAlignment="1">
      <alignment horizontal="right" vertical="center"/>
    </xf>
    <xf numFmtId="191" fontId="8" fillId="0" borderId="0" xfId="17" applyNumberFormat="1" applyFont="1" applyFill="1" applyBorder="1" applyAlignment="1">
      <alignment horizontal="right" vertical="center"/>
    </xf>
    <xf numFmtId="38" fontId="9" fillId="0" borderId="0" xfId="17" applyFont="1" applyFill="1" applyBorder="1" applyAlignment="1">
      <alignment/>
    </xf>
    <xf numFmtId="38" fontId="1" fillId="0" borderId="8" xfId="17" applyFont="1" applyFill="1" applyBorder="1" applyAlignment="1">
      <alignment horizontal="right" vertical="center"/>
    </xf>
    <xf numFmtId="191" fontId="1" fillId="0" borderId="9" xfId="17" applyNumberFormat="1" applyFont="1" applyFill="1" applyBorder="1" applyAlignment="1">
      <alignment horizontal="right" vertical="center"/>
    </xf>
    <xf numFmtId="38" fontId="1" fillId="0" borderId="9" xfId="17" applyFont="1" applyFill="1" applyBorder="1" applyAlignment="1">
      <alignment horizontal="right" vertical="center"/>
    </xf>
    <xf numFmtId="191" fontId="1" fillId="0" borderId="10" xfId="17" applyNumberFormat="1" applyFont="1" applyFill="1" applyBorder="1" applyAlignment="1">
      <alignment horizontal="right" vertical="center"/>
    </xf>
    <xf numFmtId="0" fontId="1" fillId="0" borderId="0" xfId="51" applyFont="1" applyAlignment="1">
      <alignment vertical="center"/>
      <protection/>
    </xf>
    <xf numFmtId="0" fontId="1" fillId="0" borderId="13" xfId="51" applyFont="1" applyBorder="1" applyAlignment="1">
      <alignment horizontal="distributed" vertical="center"/>
      <protection/>
    </xf>
    <xf numFmtId="38" fontId="10" fillId="0" borderId="4" xfId="17" applyFont="1" applyBorder="1" applyAlignment="1">
      <alignment horizontal="left" vertical="center"/>
    </xf>
    <xf numFmtId="41" fontId="1" fillId="0" borderId="4" xfId="17" applyNumberFormat="1" applyFont="1" applyFill="1" applyBorder="1" applyAlignment="1">
      <alignment vertical="center"/>
    </xf>
    <xf numFmtId="41" fontId="1" fillId="0" borderId="8" xfId="17" applyNumberFormat="1" applyFont="1" applyFill="1" applyBorder="1" applyAlignment="1">
      <alignment vertical="center"/>
    </xf>
    <xf numFmtId="38" fontId="1" fillId="0" borderId="0" xfId="17" applyFont="1" applyFill="1" applyAlignment="1">
      <alignment vertical="center"/>
    </xf>
    <xf numFmtId="0" fontId="10" fillId="0" borderId="0" xfId="52" applyFont="1" applyAlignment="1">
      <alignment vertical="center"/>
      <protection/>
    </xf>
    <xf numFmtId="0" fontId="10" fillId="0" borderId="0" xfId="52" applyFont="1" applyBorder="1" applyAlignment="1">
      <alignment vertical="center"/>
      <protection/>
    </xf>
    <xf numFmtId="38" fontId="10" fillId="0" borderId="0" xfId="17" applyFont="1" applyAlignment="1">
      <alignment vertical="center" shrinkToFit="1"/>
    </xf>
    <xf numFmtId="38" fontId="10" fillId="0" borderId="3" xfId="17" applyFont="1" applyBorder="1" applyAlignment="1">
      <alignment horizontal="center" vertical="center" shrinkToFit="1"/>
    </xf>
    <xf numFmtId="38" fontId="1" fillId="0" borderId="13" xfId="17" applyFont="1" applyBorder="1" applyAlignment="1">
      <alignment horizontal="distributed" vertical="center" shrinkToFit="1"/>
    </xf>
    <xf numFmtId="38" fontId="1" fillId="0" borderId="13" xfId="17" applyFont="1" applyBorder="1" applyAlignment="1">
      <alignment horizontal="center" vertical="center" shrinkToFit="1"/>
    </xf>
    <xf numFmtId="38" fontId="10" fillId="0" borderId="7" xfId="17" applyFont="1" applyBorder="1" applyAlignment="1">
      <alignment vertical="center" shrinkToFit="1"/>
    </xf>
    <xf numFmtId="38" fontId="1" fillId="0" borderId="3" xfId="17" applyFont="1" applyBorder="1" applyAlignment="1">
      <alignment horizontal="distributed" vertical="center" shrinkToFit="1"/>
    </xf>
    <xf numFmtId="38" fontId="1" fillId="0" borderId="0" xfId="17" applyFont="1" applyAlignment="1">
      <alignment vertical="center" shrinkToFit="1"/>
    </xf>
    <xf numFmtId="38" fontId="8" fillId="0" borderId="3" xfId="17" applyFont="1" applyBorder="1" applyAlignment="1">
      <alignment horizontal="distributed" vertical="center" shrinkToFit="1"/>
    </xf>
    <xf numFmtId="38" fontId="9" fillId="0" borderId="0" xfId="17" applyFont="1" applyAlignment="1">
      <alignment vertical="center" shrinkToFit="1"/>
    </xf>
    <xf numFmtId="41" fontId="10" fillId="0" borderId="4" xfId="17" applyNumberFormat="1" applyFont="1" applyFill="1" applyBorder="1" applyAlignment="1">
      <alignment vertical="center"/>
    </xf>
    <xf numFmtId="209" fontId="9" fillId="0" borderId="0" xfId="17" applyNumberFormat="1" applyFont="1" applyFill="1" applyBorder="1" applyAlignment="1">
      <alignment vertical="center"/>
    </xf>
    <xf numFmtId="38" fontId="1" fillId="0" borderId="7" xfId="17" applyFont="1" applyBorder="1" applyAlignment="1">
      <alignment horizontal="distributed" vertical="center" shrinkToFit="1"/>
    </xf>
    <xf numFmtId="38" fontId="7" fillId="0" borderId="0" xfId="17" applyFont="1" applyAlignment="1">
      <alignment horizontal="center" vertical="center"/>
    </xf>
    <xf numFmtId="38" fontId="1" fillId="0" borderId="0" xfId="17" applyFont="1" applyAlignment="1">
      <alignment horizontal="center" vertical="center"/>
    </xf>
    <xf numFmtId="38" fontId="10" fillId="0" borderId="11" xfId="17" applyFont="1" applyBorder="1" applyAlignment="1">
      <alignment horizontal="distributed" vertical="center"/>
    </xf>
    <xf numFmtId="38" fontId="10" fillId="0" borderId="5" xfId="17" applyFont="1" applyBorder="1" applyAlignment="1">
      <alignment horizontal="distributed" vertical="center"/>
    </xf>
    <xf numFmtId="38" fontId="10" fillId="0" borderId="12" xfId="17" applyFont="1" applyBorder="1" applyAlignment="1">
      <alignment horizontal="distributed" vertical="center"/>
    </xf>
    <xf numFmtId="38" fontId="8" fillId="0" borderId="6" xfId="17" applyFont="1" applyBorder="1" applyAlignment="1">
      <alignment horizontal="right" vertical="center"/>
    </xf>
    <xf numFmtId="38" fontId="1" fillId="0" borderId="8" xfId="17" applyFont="1" applyBorder="1" applyAlignment="1">
      <alignment horizontal="right" vertical="center"/>
    </xf>
    <xf numFmtId="38" fontId="1" fillId="0" borderId="9" xfId="17" applyNumberFormat="1" applyFont="1" applyBorder="1" applyAlignment="1">
      <alignment vertical="center"/>
    </xf>
    <xf numFmtId="49" fontId="1" fillId="0" borderId="0" xfId="17" applyNumberFormat="1" applyFont="1" applyAlignment="1">
      <alignment vertical="center"/>
    </xf>
    <xf numFmtId="0" fontId="10" fillId="0" borderId="0" xfId="53" applyFont="1">
      <alignment/>
      <protection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center" vertical="center"/>
    </xf>
    <xf numFmtId="38" fontId="1" fillId="0" borderId="39" xfId="17" applyFont="1" applyBorder="1" applyAlignment="1">
      <alignment horizontal="centerContinuous" vertical="center"/>
    </xf>
    <xf numFmtId="38" fontId="1" fillId="0" borderId="39" xfId="17" applyFont="1" applyBorder="1" applyAlignment="1">
      <alignment horizontal="distributed" vertical="center"/>
    </xf>
    <xf numFmtId="38" fontId="1" fillId="0" borderId="40" xfId="17" applyFont="1" applyBorder="1" applyAlignment="1">
      <alignment horizontal="centerContinuous" vertical="center"/>
    </xf>
    <xf numFmtId="38" fontId="1" fillId="0" borderId="6" xfId="17" applyFont="1" applyBorder="1" applyAlignment="1">
      <alignment horizontal="centerContinuous" vertical="center"/>
    </xf>
    <xf numFmtId="38" fontId="1" fillId="0" borderId="41" xfId="17" applyFont="1" applyBorder="1" applyAlignment="1">
      <alignment horizontal="distributed" vertical="center"/>
    </xf>
    <xf numFmtId="38" fontId="1" fillId="0" borderId="42" xfId="17" applyFont="1" applyBorder="1" applyAlignment="1">
      <alignment horizontal="distributed" vertical="center"/>
    </xf>
    <xf numFmtId="38" fontId="9" fillId="0" borderId="3" xfId="17" applyFont="1" applyBorder="1" applyAlignment="1">
      <alignment horizontal="center" vertical="center"/>
    </xf>
    <xf numFmtId="38" fontId="1" fillId="0" borderId="3" xfId="17" applyFont="1" applyBorder="1" applyAlignment="1">
      <alignment horizontal="right" vertical="center"/>
    </xf>
    <xf numFmtId="38" fontId="1" fillId="0" borderId="3" xfId="17" applyFont="1" applyBorder="1" applyAlignment="1" quotePrefix="1">
      <alignment horizontal="right" vertical="center"/>
    </xf>
    <xf numFmtId="38" fontId="1" fillId="0" borderId="10" xfId="17" applyFont="1" applyBorder="1" applyAlignment="1">
      <alignment horizontal="right" vertical="center"/>
    </xf>
    <xf numFmtId="38" fontId="1" fillId="0" borderId="43" xfId="17" applyFont="1" applyBorder="1" applyAlignment="1">
      <alignment horizontal="distributed" vertical="center"/>
    </xf>
    <xf numFmtId="38" fontId="1" fillId="0" borderId="44" xfId="17" applyFont="1" applyBorder="1" applyAlignment="1">
      <alignment horizontal="distributed" vertical="center"/>
    </xf>
    <xf numFmtId="38" fontId="1" fillId="0" borderId="44" xfId="17" applyFont="1" applyBorder="1" applyAlignment="1">
      <alignment horizontal="center" vertical="center"/>
    </xf>
    <xf numFmtId="38" fontId="1" fillId="0" borderId="45" xfId="17" applyFont="1" applyBorder="1" applyAlignment="1">
      <alignment horizontal="center" vertical="center"/>
    </xf>
    <xf numFmtId="38" fontId="1" fillId="0" borderId="41" xfId="17" applyFont="1" applyBorder="1" applyAlignment="1">
      <alignment horizontal="center" vertical="center"/>
    </xf>
    <xf numFmtId="38" fontId="1" fillId="0" borderId="16" xfId="17" applyFont="1" applyBorder="1" applyAlignment="1">
      <alignment horizontal="right" vertical="center"/>
    </xf>
    <xf numFmtId="38" fontId="1" fillId="0" borderId="46" xfId="17" applyFont="1" applyBorder="1" applyAlignment="1">
      <alignment horizontal="centerContinuous" vertical="center"/>
    </xf>
    <xf numFmtId="38" fontId="1" fillId="0" borderId="47" xfId="17" applyFont="1" applyBorder="1" applyAlignment="1">
      <alignment horizontal="centerContinuous" vertical="center"/>
    </xf>
    <xf numFmtId="38" fontId="1" fillId="0" borderId="48" xfId="17" applyFont="1" applyBorder="1" applyAlignment="1">
      <alignment horizontal="centerContinuous" vertical="center"/>
    </xf>
    <xf numFmtId="180" fontId="9" fillId="0" borderId="4" xfId="17" applyNumberFormat="1" applyFont="1" applyBorder="1" applyAlignment="1">
      <alignment vertical="center"/>
    </xf>
    <xf numFmtId="180" fontId="9" fillId="0" borderId="0" xfId="17" applyNumberFormat="1" applyFont="1" applyBorder="1" applyAlignment="1">
      <alignment vertical="center"/>
    </xf>
    <xf numFmtId="180" fontId="9" fillId="0" borderId="6" xfId="17" applyNumberFormat="1" applyFont="1" applyBorder="1" applyAlignment="1">
      <alignment vertical="center"/>
    </xf>
    <xf numFmtId="180" fontId="10" fillId="0" borderId="4" xfId="17" applyNumberFormat="1" applyFont="1" applyBorder="1" applyAlignment="1">
      <alignment vertical="center"/>
    </xf>
    <xf numFmtId="180" fontId="10" fillId="0" borderId="0" xfId="17" applyNumberFormat="1" applyFont="1" applyBorder="1" applyAlignment="1">
      <alignment vertical="center"/>
    </xf>
    <xf numFmtId="180" fontId="10" fillId="0" borderId="6" xfId="17" applyNumberFormat="1" applyFont="1" applyBorder="1" applyAlignment="1">
      <alignment vertical="center"/>
    </xf>
    <xf numFmtId="180" fontId="8" fillId="0" borderId="6" xfId="17" applyNumberFormat="1" applyFont="1" applyBorder="1" applyAlignment="1">
      <alignment vertical="center"/>
    </xf>
    <xf numFmtId="180" fontId="1" fillId="0" borderId="4" xfId="17" applyNumberFormat="1" applyFont="1" applyBorder="1" applyAlignment="1">
      <alignment vertical="center"/>
    </xf>
    <xf numFmtId="180" fontId="1" fillId="0" borderId="6" xfId="17" applyNumberFormat="1" applyFont="1" applyBorder="1" applyAlignment="1">
      <alignment vertical="center"/>
    </xf>
    <xf numFmtId="180" fontId="1" fillId="0" borderId="10" xfId="17" applyNumberFormat="1" applyFont="1" applyBorder="1" applyAlignment="1">
      <alignment vertical="center"/>
    </xf>
    <xf numFmtId="38" fontId="1" fillId="0" borderId="18" xfId="17" applyFont="1" applyBorder="1" applyAlignment="1">
      <alignment horizontal="distributed" vertical="center"/>
    </xf>
    <xf numFmtId="38" fontId="10" fillId="0" borderId="15" xfId="17" applyFont="1" applyBorder="1" applyAlignment="1">
      <alignment horizontal="distributed" vertical="center" wrapText="1"/>
    </xf>
    <xf numFmtId="38" fontId="10" fillId="0" borderId="3" xfId="17" applyFont="1" applyBorder="1" applyAlignment="1">
      <alignment horizontal="distributed" vertical="center" wrapText="1"/>
    </xf>
    <xf numFmtId="38" fontId="10" fillId="0" borderId="7" xfId="17" applyFont="1" applyBorder="1" applyAlignment="1">
      <alignment horizontal="distributed" vertical="center" wrapText="1"/>
    </xf>
    <xf numFmtId="38" fontId="1" fillId="0" borderId="0" xfId="17" applyFont="1" applyBorder="1" applyAlignment="1">
      <alignment horizontal="distributed" vertical="center"/>
    </xf>
    <xf numFmtId="38" fontId="1" fillId="0" borderId="6" xfId="17" applyFont="1" applyBorder="1" applyAlignment="1">
      <alignment horizontal="distributed" vertical="center"/>
    </xf>
    <xf numFmtId="38" fontId="1" fillId="0" borderId="8" xfId="17" applyFont="1" applyBorder="1" applyAlignment="1">
      <alignment horizontal="distributed" vertical="center"/>
    </xf>
    <xf numFmtId="38" fontId="1" fillId="0" borderId="9" xfId="17" applyFont="1" applyBorder="1" applyAlignment="1">
      <alignment horizontal="distributed" vertical="center"/>
    </xf>
    <xf numFmtId="38" fontId="1" fillId="0" borderId="10" xfId="17" applyFont="1" applyBorder="1" applyAlignment="1">
      <alignment horizontal="distributed" vertical="center"/>
    </xf>
    <xf numFmtId="38" fontId="1" fillId="0" borderId="3" xfId="17" applyFont="1" applyBorder="1" applyAlignment="1">
      <alignment horizontal="distributed" vertical="center" wrapText="1"/>
    </xf>
    <xf numFmtId="38" fontId="1" fillId="0" borderId="7" xfId="17" applyFont="1" applyBorder="1" applyAlignment="1">
      <alignment horizontal="distributed" vertical="center" wrapText="1"/>
    </xf>
    <xf numFmtId="38" fontId="1" fillId="0" borderId="27" xfId="17" applyFont="1" applyBorder="1" applyAlignment="1">
      <alignment horizontal="distributed" vertical="center"/>
    </xf>
    <xf numFmtId="38" fontId="1" fillId="0" borderId="4" xfId="17" applyFont="1" applyBorder="1" applyAlignment="1">
      <alignment horizontal="distributed" vertical="center"/>
    </xf>
    <xf numFmtId="38" fontId="1" fillId="0" borderId="7" xfId="17" applyFont="1" applyBorder="1" applyAlignment="1">
      <alignment horizontal="distributed" vertical="center"/>
    </xf>
    <xf numFmtId="38" fontId="1" fillId="0" borderId="15" xfId="17" applyFont="1" applyBorder="1" applyAlignment="1">
      <alignment horizontal="distributed" vertical="center"/>
    </xf>
    <xf numFmtId="38" fontId="1" fillId="0" borderId="49" xfId="17" applyFont="1" applyBorder="1" applyAlignment="1">
      <alignment horizontal="distributed" vertical="center"/>
    </xf>
    <xf numFmtId="0" fontId="0" fillId="0" borderId="27" xfId="28" applyBorder="1" applyAlignment="1">
      <alignment horizontal="distributed" vertical="center"/>
      <protection/>
    </xf>
    <xf numFmtId="0" fontId="1" fillId="0" borderId="18" xfId="28" applyFont="1" applyBorder="1" applyAlignment="1">
      <alignment horizontal="distributed"/>
      <protection/>
    </xf>
    <xf numFmtId="0" fontId="0" fillId="0" borderId="49" xfId="28" applyBorder="1" applyAlignment="1">
      <alignment horizontal="distributed"/>
      <protection/>
    </xf>
    <xf numFmtId="0" fontId="0" fillId="0" borderId="27" xfId="28" applyBorder="1" applyAlignment="1">
      <alignment horizontal="distributed"/>
      <protection/>
    </xf>
    <xf numFmtId="38" fontId="1" fillId="0" borderId="3" xfId="17" applyFont="1" applyBorder="1" applyAlignment="1">
      <alignment horizontal="distributed" vertical="center"/>
    </xf>
    <xf numFmtId="0" fontId="1" fillId="0" borderId="18" xfId="28" applyFont="1" applyBorder="1" applyAlignment="1">
      <alignment horizontal="distributed" vertical="center"/>
      <protection/>
    </xf>
    <xf numFmtId="0" fontId="1" fillId="0" borderId="27" xfId="28" applyFont="1" applyBorder="1" applyAlignment="1">
      <alignment horizontal="distributed" vertical="center"/>
      <protection/>
    </xf>
    <xf numFmtId="0" fontId="1" fillId="0" borderId="18" xfId="28" applyFont="1" applyBorder="1" applyAlignment="1">
      <alignment horizontal="distributed" vertical="center"/>
      <protection/>
    </xf>
    <xf numFmtId="0" fontId="0" fillId="0" borderId="49" xfId="28" applyBorder="1" applyAlignment="1">
      <alignment horizontal="distributed" vertical="center"/>
      <protection/>
    </xf>
    <xf numFmtId="0" fontId="1" fillId="0" borderId="27" xfId="28" applyFont="1" applyBorder="1" applyAlignment="1">
      <alignment horizontal="center"/>
      <protection/>
    </xf>
    <xf numFmtId="0" fontId="1" fillId="0" borderId="15" xfId="28" applyFont="1" applyBorder="1" applyAlignment="1">
      <alignment horizontal="distributed" vertical="center"/>
      <protection/>
    </xf>
    <xf numFmtId="0" fontId="1" fillId="0" borderId="3" xfId="28" applyFont="1" applyBorder="1" applyAlignment="1">
      <alignment horizontal="distributed" vertical="center"/>
      <protection/>
    </xf>
    <xf numFmtId="0" fontId="1" fillId="0" borderId="7" xfId="28" applyFont="1" applyBorder="1" applyAlignment="1">
      <alignment horizontal="distributed" vertical="center"/>
      <protection/>
    </xf>
    <xf numFmtId="0" fontId="1" fillId="0" borderId="15" xfId="28" applyNumberFormat="1" applyFont="1" applyBorder="1" applyAlignment="1">
      <alignment horizontal="distributed" vertical="center"/>
      <protection/>
    </xf>
    <xf numFmtId="0" fontId="0" fillId="0" borderId="3" xfId="28" applyNumberFormat="1" applyBorder="1" applyAlignment="1">
      <alignment horizontal="distributed" vertical="center"/>
      <protection/>
    </xf>
    <xf numFmtId="0" fontId="0" fillId="0" borderId="7" xfId="28" applyNumberFormat="1" applyBorder="1" applyAlignment="1">
      <alignment horizontal="distributed" vertical="center"/>
      <protection/>
    </xf>
    <xf numFmtId="0" fontId="1" fillId="0" borderId="10" xfId="26" applyFont="1" applyBorder="1" applyAlignment="1">
      <alignment horizontal="center" vertical="center" wrapText="1"/>
      <protection/>
    </xf>
    <xf numFmtId="0" fontId="1" fillId="0" borderId="18" xfId="28" applyFont="1" applyBorder="1" applyAlignment="1">
      <alignment horizontal="center"/>
      <protection/>
    </xf>
    <xf numFmtId="0" fontId="1" fillId="0" borderId="49" xfId="28" applyFont="1" applyBorder="1" applyAlignment="1">
      <alignment horizontal="center"/>
      <protection/>
    </xf>
    <xf numFmtId="0" fontId="1" fillId="0" borderId="27" xfId="26" applyFont="1" applyBorder="1" applyAlignment="1">
      <alignment horizontal="center"/>
      <protection/>
    </xf>
    <xf numFmtId="0" fontId="1" fillId="0" borderId="3" xfId="26" applyFont="1" applyBorder="1" applyAlignment="1">
      <alignment horizontal="center" vertical="center"/>
      <protection/>
    </xf>
    <xf numFmtId="0" fontId="1" fillId="0" borderId="49" xfId="26" applyFont="1" applyBorder="1" applyAlignment="1">
      <alignment horizontal="center" vertical="center"/>
      <protection/>
    </xf>
    <xf numFmtId="0" fontId="1" fillId="0" borderId="11" xfId="26" applyFont="1" applyBorder="1" applyAlignment="1">
      <alignment vertical="center"/>
      <protection/>
    </xf>
    <xf numFmtId="0" fontId="1" fillId="0" borderId="12" xfId="26" applyFont="1" applyBorder="1" applyAlignment="1">
      <alignment vertical="center"/>
      <protection/>
    </xf>
    <xf numFmtId="0" fontId="1" fillId="0" borderId="4" xfId="26" applyFont="1" applyBorder="1" applyAlignment="1">
      <alignment vertical="center"/>
      <protection/>
    </xf>
    <xf numFmtId="0" fontId="1" fillId="0" borderId="6" xfId="26" applyFont="1" applyBorder="1" applyAlignment="1">
      <alignment vertical="center"/>
      <protection/>
    </xf>
    <xf numFmtId="0" fontId="1" fillId="0" borderId="8" xfId="26" applyFont="1" applyBorder="1" applyAlignment="1">
      <alignment horizontal="center" vertical="center" wrapText="1"/>
      <protection/>
    </xf>
    <xf numFmtId="0" fontId="13" fillId="0" borderId="2" xfId="26" applyFont="1" applyBorder="1" applyAlignment="1">
      <alignment horizontal="center" vertical="center"/>
      <protection/>
    </xf>
    <xf numFmtId="0" fontId="1" fillId="0" borderId="15" xfId="26" applyFont="1" applyBorder="1" applyAlignment="1">
      <alignment horizontal="center" vertical="center"/>
      <protection/>
    </xf>
    <xf numFmtId="0" fontId="13" fillId="0" borderId="3" xfId="26" applyFont="1" applyBorder="1" applyAlignment="1">
      <alignment horizontal="center" vertical="center"/>
      <protection/>
    </xf>
    <xf numFmtId="0" fontId="13" fillId="0" borderId="7" xfId="26" applyFont="1" applyBorder="1" applyAlignment="1">
      <alignment horizontal="center" vertical="center"/>
      <protection/>
    </xf>
    <xf numFmtId="0" fontId="1" fillId="0" borderId="18" xfId="26" applyFont="1" applyBorder="1" applyAlignment="1">
      <alignment horizontal="center" vertical="center"/>
      <protection/>
    </xf>
    <xf numFmtId="0" fontId="1" fillId="0" borderId="27" xfId="26" applyFont="1" applyBorder="1" applyAlignment="1">
      <alignment horizontal="center" vertical="center"/>
      <protection/>
    </xf>
    <xf numFmtId="0" fontId="1" fillId="0" borderId="18" xfId="26" applyFont="1" applyBorder="1" applyAlignment="1">
      <alignment horizontal="center"/>
      <protection/>
    </xf>
    <xf numFmtId="0" fontId="1" fillId="0" borderId="2" xfId="25" applyFont="1" applyBorder="1" applyAlignment="1">
      <alignment horizontal="center"/>
      <protection/>
    </xf>
    <xf numFmtId="0" fontId="1" fillId="0" borderId="32" xfId="25" applyFont="1" applyBorder="1" applyAlignment="1">
      <alignment horizontal="center"/>
      <protection/>
    </xf>
    <xf numFmtId="0" fontId="1" fillId="0" borderId="31" xfId="26" applyFont="1" applyBorder="1" applyAlignment="1">
      <alignment/>
      <protection/>
    </xf>
    <xf numFmtId="0" fontId="1" fillId="0" borderId="2" xfId="26" applyFont="1" applyBorder="1" applyAlignment="1">
      <alignment/>
      <protection/>
    </xf>
    <xf numFmtId="0" fontId="1" fillId="0" borderId="31" xfId="26" applyFont="1" applyBorder="1" applyAlignment="1">
      <alignment horizontal="center" vertical="distributed"/>
      <protection/>
    </xf>
    <xf numFmtId="0" fontId="1" fillId="0" borderId="32" xfId="26" applyFont="1" applyBorder="1" applyAlignment="1">
      <alignment horizontal="center" vertical="distributed"/>
      <protection/>
    </xf>
    <xf numFmtId="0" fontId="1" fillId="0" borderId="2" xfId="26" applyFont="1" applyBorder="1" applyAlignment="1">
      <alignment horizontal="center" vertical="distributed"/>
      <protection/>
    </xf>
    <xf numFmtId="0" fontId="1" fillId="0" borderId="31" xfId="26" applyFont="1" applyBorder="1" applyAlignment="1">
      <alignment horizontal="center" vertical="center"/>
      <protection/>
    </xf>
    <xf numFmtId="0" fontId="13" fillId="0" borderId="32" xfId="26" applyFont="1" applyBorder="1" applyAlignment="1">
      <alignment horizontal="center" vertical="center"/>
      <protection/>
    </xf>
    <xf numFmtId="38" fontId="1" fillId="0" borderId="13" xfId="17" applyFont="1" applyBorder="1" applyAlignment="1">
      <alignment horizontal="distributed" vertical="center"/>
    </xf>
    <xf numFmtId="0" fontId="0" fillId="0" borderId="13" xfId="24" applyBorder="1" applyAlignment="1">
      <alignment horizontal="distributed" vertical="center"/>
      <protection/>
    </xf>
    <xf numFmtId="38" fontId="10" fillId="0" borderId="15" xfId="17" applyFont="1" applyBorder="1" applyAlignment="1">
      <alignment horizontal="distributed" vertical="top" wrapText="1"/>
    </xf>
    <xf numFmtId="0" fontId="0" fillId="0" borderId="3" xfId="24" applyBorder="1" applyAlignment="1">
      <alignment horizontal="distributed" vertical="top" wrapText="1"/>
      <protection/>
    </xf>
    <xf numFmtId="0" fontId="1" fillId="0" borderId="31" xfId="25" applyFont="1" applyBorder="1" applyAlignment="1">
      <alignment horizontal="center"/>
      <protection/>
    </xf>
    <xf numFmtId="0" fontId="1" fillId="0" borderId="16" xfId="23" applyFont="1" applyBorder="1" applyAlignment="1">
      <alignment horizontal="distributed" vertical="center"/>
      <protection/>
    </xf>
    <xf numFmtId="0" fontId="0" fillId="0" borderId="7" xfId="23" applyBorder="1" applyAlignment="1">
      <alignment horizontal="distributed" vertical="center"/>
      <protection/>
    </xf>
    <xf numFmtId="38" fontId="1" fillId="0" borderId="16" xfId="17" applyFont="1" applyBorder="1" applyAlignment="1">
      <alignment horizontal="distributed" vertical="center"/>
    </xf>
    <xf numFmtId="0" fontId="0" fillId="0" borderId="3" xfId="24" applyBorder="1" applyAlignment="1">
      <alignment horizontal="distributed" vertical="center"/>
      <protection/>
    </xf>
    <xf numFmtId="0" fontId="0" fillId="0" borderId="7" xfId="24" applyBorder="1" applyAlignment="1">
      <alignment horizontal="distributed" vertical="center"/>
      <protection/>
    </xf>
    <xf numFmtId="38" fontId="1" fillId="0" borderId="14" xfId="17" applyFont="1" applyBorder="1" applyAlignment="1">
      <alignment horizontal="center" vertical="center"/>
    </xf>
    <xf numFmtId="0" fontId="0" fillId="0" borderId="19" xfId="24" applyBorder="1" applyAlignment="1">
      <alignment horizontal="center" vertical="center"/>
      <protection/>
    </xf>
    <xf numFmtId="0" fontId="0" fillId="0" borderId="20" xfId="24" applyBorder="1" applyAlignment="1">
      <alignment horizontal="center" vertical="center"/>
      <protection/>
    </xf>
    <xf numFmtId="0" fontId="1" fillId="0" borderId="14" xfId="23" applyFont="1" applyBorder="1" applyAlignment="1">
      <alignment horizontal="distributed" vertical="center"/>
      <protection/>
    </xf>
    <xf numFmtId="0" fontId="0" fillId="0" borderId="20" xfId="23" applyBorder="1" applyAlignment="1">
      <alignment horizontal="distributed" vertical="center"/>
      <protection/>
    </xf>
    <xf numFmtId="0" fontId="0" fillId="0" borderId="4" xfId="23" applyBorder="1" applyAlignment="1">
      <alignment horizontal="distributed" vertical="center"/>
      <protection/>
    </xf>
    <xf numFmtId="0" fontId="0" fillId="0" borderId="6" xfId="23" applyBorder="1" applyAlignment="1">
      <alignment horizontal="distributed" vertical="center"/>
      <protection/>
    </xf>
    <xf numFmtId="0" fontId="0" fillId="0" borderId="8" xfId="23" applyBorder="1" applyAlignment="1">
      <alignment horizontal="distributed" vertical="center"/>
      <protection/>
    </xf>
    <xf numFmtId="0" fontId="0" fillId="0" borderId="10" xfId="23" applyBorder="1" applyAlignment="1">
      <alignment horizontal="distributed" vertical="center"/>
      <protection/>
    </xf>
    <xf numFmtId="0" fontId="1" fillId="0" borderId="31" xfId="22" applyFont="1" applyBorder="1" applyAlignment="1">
      <alignment horizontal="center" vertical="center"/>
      <protection/>
    </xf>
    <xf numFmtId="0" fontId="1" fillId="0" borderId="2" xfId="22" applyFont="1" applyBorder="1" applyAlignment="1">
      <alignment horizontal="center" vertical="center"/>
      <protection/>
    </xf>
    <xf numFmtId="0" fontId="8" fillId="0" borderId="11" xfId="22" applyFont="1" applyBorder="1" applyAlignment="1">
      <alignment horizontal="distributed" vertical="center"/>
      <protection/>
    </xf>
    <xf numFmtId="0" fontId="8" fillId="0" borderId="12" xfId="22" applyFont="1" applyBorder="1" applyAlignment="1">
      <alignment horizontal="distributed" vertical="center"/>
      <protection/>
    </xf>
    <xf numFmtId="38" fontId="8" fillId="0" borderId="4" xfId="17" applyFont="1" applyBorder="1" applyAlignment="1">
      <alignment horizontal="distributed" vertical="center"/>
    </xf>
    <xf numFmtId="38" fontId="8" fillId="0" borderId="6" xfId="17" applyFont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0" fontId="0" fillId="0" borderId="20" xfId="23" applyFont="1" applyFill="1" applyBorder="1" applyAlignment="1">
      <alignment horizontal="distributed"/>
      <protection/>
    </xf>
    <xf numFmtId="0" fontId="0" fillId="0" borderId="8" xfId="23" applyFont="1" applyFill="1" applyBorder="1" applyAlignment="1">
      <alignment horizontal="distributed"/>
      <protection/>
    </xf>
    <xf numFmtId="0" fontId="0" fillId="0" borderId="10" xfId="23" applyFont="1" applyFill="1" applyBorder="1" applyAlignment="1">
      <alignment horizontal="distributed"/>
      <protection/>
    </xf>
    <xf numFmtId="38" fontId="1" fillId="0" borderId="14" xfId="17" applyFont="1" applyBorder="1" applyAlignment="1">
      <alignment horizontal="distributed" vertical="center"/>
    </xf>
    <xf numFmtId="0" fontId="0" fillId="0" borderId="20" xfId="23" applyBorder="1" applyAlignment="1">
      <alignment horizontal="distributed"/>
      <protection/>
    </xf>
    <xf numFmtId="0" fontId="0" fillId="0" borderId="8" xfId="23" applyBorder="1" applyAlignment="1">
      <alignment horizontal="distributed"/>
      <protection/>
    </xf>
    <xf numFmtId="0" fontId="0" fillId="0" borderId="10" xfId="23" applyBorder="1" applyAlignment="1">
      <alignment horizontal="distributed"/>
      <protection/>
    </xf>
    <xf numFmtId="0" fontId="1" fillId="0" borderId="4" xfId="23" applyFont="1" applyBorder="1" applyAlignment="1">
      <alignment horizontal="center"/>
      <protection/>
    </xf>
    <xf numFmtId="0" fontId="1" fillId="0" borderId="0" xfId="23" applyFont="1" applyBorder="1" applyAlignment="1">
      <alignment horizontal="center"/>
      <protection/>
    </xf>
    <xf numFmtId="0" fontId="1" fillId="0" borderId="4" xfId="23" applyFont="1" applyBorder="1" applyAlignment="1">
      <alignment horizontal="distributed"/>
      <protection/>
    </xf>
    <xf numFmtId="0" fontId="1" fillId="0" borderId="0" xfId="23" applyFont="1" applyBorder="1" applyAlignment="1">
      <alignment horizontal="distributed"/>
      <protection/>
    </xf>
    <xf numFmtId="38" fontId="8" fillId="0" borderId="4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0" fontId="8" fillId="0" borderId="11" xfId="23" applyFont="1" applyBorder="1" applyAlignment="1">
      <alignment horizontal="center" vertical="center"/>
      <protection/>
    </xf>
    <xf numFmtId="0" fontId="8" fillId="0" borderId="5" xfId="23" applyFont="1" applyBorder="1" applyAlignment="1">
      <alignment horizontal="center" vertical="center"/>
      <protection/>
    </xf>
    <xf numFmtId="0" fontId="0" fillId="0" borderId="49" xfId="29" applyBorder="1" applyAlignment="1">
      <alignment horizontal="distributed" vertical="center"/>
      <protection/>
    </xf>
    <xf numFmtId="0" fontId="0" fillId="0" borderId="27" xfId="29" applyBorder="1" applyAlignment="1">
      <alignment horizontal="distributed" vertical="center"/>
      <protection/>
    </xf>
    <xf numFmtId="38" fontId="1" fillId="0" borderId="31" xfId="17" applyFont="1" applyBorder="1" applyAlignment="1">
      <alignment horizontal="distributed" vertical="center"/>
    </xf>
    <xf numFmtId="38" fontId="1" fillId="0" borderId="32" xfId="17" applyFont="1" applyBorder="1" applyAlignment="1">
      <alignment horizontal="distributed" vertical="center"/>
    </xf>
    <xf numFmtId="0" fontId="0" fillId="0" borderId="32" xfId="29" applyBorder="1" applyAlignment="1">
      <alignment horizontal="distributed" vertical="center"/>
      <protection/>
    </xf>
    <xf numFmtId="0" fontId="0" fillId="0" borderId="2" xfId="29" applyBorder="1" applyAlignment="1">
      <alignment horizontal="distributed" vertical="center"/>
      <protection/>
    </xf>
    <xf numFmtId="38" fontId="1" fillId="0" borderId="49" xfId="17" applyFont="1" applyBorder="1" applyAlignment="1">
      <alignment horizontal="distributed" vertical="center"/>
    </xf>
    <xf numFmtId="38" fontId="1" fillId="0" borderId="27" xfId="17" applyFont="1" applyBorder="1" applyAlignment="1">
      <alignment horizontal="distributed" vertical="center"/>
    </xf>
    <xf numFmtId="0" fontId="1" fillId="0" borderId="16" xfId="30" applyFont="1" applyBorder="1" applyAlignment="1">
      <alignment horizontal="center" vertical="center"/>
      <protection/>
    </xf>
    <xf numFmtId="0" fontId="0" fillId="0" borderId="3" xfId="30" applyBorder="1" applyAlignment="1">
      <alignment horizontal="center" vertical="center"/>
      <protection/>
    </xf>
    <xf numFmtId="0" fontId="1" fillId="0" borderId="3" xfId="30" applyFont="1" applyBorder="1" applyAlignment="1">
      <alignment horizontal="center" vertical="center"/>
      <protection/>
    </xf>
    <xf numFmtId="0" fontId="0" fillId="0" borderId="7" xfId="30" applyBorder="1" applyAlignment="1">
      <alignment horizontal="center" vertical="center"/>
      <protection/>
    </xf>
    <xf numFmtId="0" fontId="1" fillId="0" borderId="31" xfId="30" applyFont="1" applyBorder="1" applyAlignment="1">
      <alignment horizontal="distributed" vertical="center"/>
      <protection/>
    </xf>
    <xf numFmtId="0" fontId="0" fillId="0" borderId="32" xfId="30" applyBorder="1" applyAlignment="1">
      <alignment horizontal="distributed" vertical="center"/>
      <protection/>
    </xf>
    <xf numFmtId="0" fontId="0" fillId="0" borderId="2" xfId="30" applyBorder="1" applyAlignment="1">
      <alignment horizontal="distributed" vertical="center"/>
      <protection/>
    </xf>
    <xf numFmtId="184" fontId="1" fillId="0" borderId="4" xfId="31" applyNumberFormat="1" applyFont="1" applyFill="1" applyBorder="1" applyAlignment="1">
      <alignment vertical="center"/>
      <protection/>
    </xf>
    <xf numFmtId="184" fontId="1" fillId="0" borderId="6" xfId="31" applyNumberFormat="1" applyFont="1" applyFill="1" applyBorder="1" applyAlignment="1">
      <alignment vertical="center"/>
      <protection/>
    </xf>
    <xf numFmtId="0" fontId="8" fillId="0" borderId="15" xfId="31" applyFont="1" applyFill="1" applyBorder="1" applyAlignment="1">
      <alignment horizontal="distributed" vertical="center"/>
      <protection/>
    </xf>
    <xf numFmtId="0" fontId="1" fillId="0" borderId="1" xfId="31" applyFont="1" applyFill="1" applyBorder="1" applyAlignment="1">
      <alignment horizontal="distributed" vertical="center"/>
      <protection/>
    </xf>
    <xf numFmtId="0" fontId="1" fillId="0" borderId="3" xfId="31" applyFont="1" applyFill="1" applyBorder="1" applyAlignment="1">
      <alignment vertical="center"/>
      <protection/>
    </xf>
    <xf numFmtId="0" fontId="1" fillId="0" borderId="31" xfId="32" applyFont="1" applyBorder="1" applyAlignment="1">
      <alignment horizontal="distributed" vertical="center" wrapText="1"/>
      <protection/>
    </xf>
    <xf numFmtId="0" fontId="0" fillId="0" borderId="2" xfId="32" applyBorder="1" applyAlignment="1">
      <alignment horizontal="distributed" vertical="center" wrapText="1"/>
      <protection/>
    </xf>
    <xf numFmtId="0" fontId="8" fillId="0" borderId="4" xfId="32" applyFont="1" applyBorder="1" applyAlignment="1">
      <alignment vertical="center"/>
      <protection/>
    </xf>
    <xf numFmtId="0" fontId="15" fillId="0" borderId="6" xfId="32" applyFont="1" applyBorder="1" applyAlignment="1">
      <alignment/>
      <protection/>
    </xf>
    <xf numFmtId="0" fontId="1" fillId="0" borderId="4" xfId="32" applyFont="1" applyBorder="1" applyAlignment="1" quotePrefix="1">
      <alignment horizontal="center" vertical="center"/>
      <protection/>
    </xf>
    <xf numFmtId="0" fontId="0" fillId="0" borderId="6" xfId="32" applyBorder="1" applyAlignment="1">
      <alignment horizontal="center"/>
      <protection/>
    </xf>
    <xf numFmtId="0" fontId="1" fillId="0" borderId="4" xfId="32" applyFont="1" applyBorder="1" applyAlignment="1">
      <alignment vertical="center"/>
      <protection/>
    </xf>
    <xf numFmtId="0" fontId="0" fillId="0" borderId="6" xfId="32" applyBorder="1" applyAlignment="1">
      <alignment/>
      <protection/>
    </xf>
    <xf numFmtId="0" fontId="1" fillId="0" borderId="16" xfId="33" applyFont="1" applyFill="1" applyBorder="1" applyAlignment="1">
      <alignment horizontal="distributed" vertical="distributed"/>
      <protection/>
    </xf>
    <xf numFmtId="0" fontId="0" fillId="0" borderId="3" xfId="33" applyBorder="1" applyAlignment="1">
      <alignment horizontal="distributed" vertical="distributed"/>
      <protection/>
    </xf>
    <xf numFmtId="0" fontId="0" fillId="0" borderId="7" xfId="33" applyBorder="1" applyAlignment="1">
      <alignment horizontal="distributed" vertical="distributed"/>
      <protection/>
    </xf>
    <xf numFmtId="0" fontId="1" fillId="0" borderId="16" xfId="33" applyFont="1" applyFill="1" applyBorder="1" applyAlignment="1">
      <alignment horizontal="distributed" vertical="distributed" wrapText="1"/>
      <protection/>
    </xf>
    <xf numFmtId="0" fontId="0" fillId="0" borderId="3" xfId="33" applyBorder="1" applyAlignment="1">
      <alignment horizontal="distributed" vertical="distributed" wrapText="1"/>
      <protection/>
    </xf>
    <xf numFmtId="0" fontId="0" fillId="0" borderId="7" xfId="33" applyBorder="1" applyAlignment="1">
      <alignment horizontal="distributed" vertical="distributed" wrapText="1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7" xfId="33" applyFont="1" applyFill="1" applyBorder="1" applyAlignment="1">
      <alignment horizontal="center" vertical="center"/>
      <protection/>
    </xf>
    <xf numFmtId="0" fontId="1" fillId="0" borderId="1" xfId="33" applyFont="1" applyFill="1" applyBorder="1" applyAlignment="1">
      <alignment horizontal="center" vertical="center"/>
      <protection/>
    </xf>
    <xf numFmtId="0" fontId="0" fillId="0" borderId="1" xfId="33" applyFill="1" applyBorder="1" applyAlignment="1">
      <alignment horizontal="center" vertical="center"/>
      <protection/>
    </xf>
    <xf numFmtId="0" fontId="10" fillId="0" borderId="18" xfId="33" applyFont="1" applyFill="1" applyBorder="1" applyAlignment="1">
      <alignment horizontal="distributed" vertical="center" wrapText="1"/>
      <protection/>
    </xf>
    <xf numFmtId="0" fontId="0" fillId="0" borderId="27" xfId="33" applyFill="1" applyBorder="1" applyAlignment="1">
      <alignment horizontal="distributed" vertical="center"/>
      <protection/>
    </xf>
    <xf numFmtId="0" fontId="1" fillId="0" borderId="31" xfId="33" applyFont="1" applyFill="1" applyBorder="1" applyAlignment="1">
      <alignment horizontal="center" vertical="center"/>
      <protection/>
    </xf>
    <xf numFmtId="0" fontId="1" fillId="0" borderId="32" xfId="33" applyFont="1" applyFill="1" applyBorder="1" applyAlignment="1">
      <alignment horizontal="center" vertical="center"/>
      <protection/>
    </xf>
    <xf numFmtId="0" fontId="1" fillId="0" borderId="2" xfId="33" applyFont="1" applyFill="1" applyBorder="1" applyAlignment="1">
      <alignment horizontal="center" vertical="center"/>
      <protection/>
    </xf>
    <xf numFmtId="0" fontId="1" fillId="0" borderId="15" xfId="33" applyFont="1" applyFill="1" applyBorder="1" applyAlignment="1">
      <alignment horizontal="distributed" vertical="center"/>
      <protection/>
    </xf>
    <xf numFmtId="0" fontId="0" fillId="0" borderId="7" xfId="33" applyFill="1" applyBorder="1" applyAlignment="1">
      <alignment horizontal="distributed" vertical="center"/>
      <protection/>
    </xf>
    <xf numFmtId="0" fontId="1" fillId="0" borderId="18" xfId="33" applyFont="1" applyFill="1" applyBorder="1" applyAlignment="1">
      <alignment horizontal="center" vertical="center"/>
      <protection/>
    </xf>
    <xf numFmtId="0" fontId="1" fillId="0" borderId="49" xfId="33" applyFont="1" applyFill="1" applyBorder="1" applyAlignment="1">
      <alignment horizontal="center" vertical="center"/>
      <protection/>
    </xf>
    <xf numFmtId="0" fontId="1" fillId="0" borderId="27" xfId="33" applyFont="1" applyFill="1" applyBorder="1" applyAlignment="1">
      <alignment horizontal="center" vertical="center"/>
      <protection/>
    </xf>
    <xf numFmtId="0" fontId="9" fillId="0" borderId="0" xfId="34" applyFont="1" applyBorder="1" applyAlignment="1">
      <alignment horizontal="distributed" vertical="center"/>
      <protection/>
    </xf>
    <xf numFmtId="0" fontId="9" fillId="0" borderId="6" xfId="34" applyFont="1" applyBorder="1" applyAlignment="1">
      <alignment horizontal="distributed" vertical="center"/>
      <protection/>
    </xf>
    <xf numFmtId="0" fontId="1" fillId="0" borderId="0" xfId="34" applyFont="1" applyBorder="1" applyAlignment="1">
      <alignment horizontal="distributed" vertical="center"/>
      <protection/>
    </xf>
    <xf numFmtId="0" fontId="1" fillId="0" borderId="6" xfId="34" applyFont="1" applyBorder="1" applyAlignment="1">
      <alignment horizontal="distributed" vertical="center"/>
      <protection/>
    </xf>
    <xf numFmtId="0" fontId="1" fillId="0" borderId="0" xfId="34" applyFont="1" applyBorder="1" applyAlignment="1">
      <alignment horizontal="center" vertical="center" textRotation="255"/>
      <protection/>
    </xf>
    <xf numFmtId="0" fontId="1" fillId="0" borderId="4" xfId="34" applyFont="1" applyBorder="1" applyAlignment="1">
      <alignment horizontal="left" vertical="center"/>
      <protection/>
    </xf>
    <xf numFmtId="0" fontId="1" fillId="0" borderId="0" xfId="34" applyFont="1" applyBorder="1" applyAlignment="1">
      <alignment horizontal="left" vertical="center"/>
      <protection/>
    </xf>
    <xf numFmtId="0" fontId="1" fillId="0" borderId="6" xfId="34" applyFont="1" applyBorder="1" applyAlignment="1">
      <alignment horizontal="left" vertical="center"/>
      <protection/>
    </xf>
    <xf numFmtId="0" fontId="8" fillId="0" borderId="0" xfId="34" applyFont="1" applyBorder="1" applyAlignment="1">
      <alignment horizontal="distributed" vertical="center"/>
      <protection/>
    </xf>
    <xf numFmtId="0" fontId="8" fillId="0" borderId="6" xfId="34" applyFont="1" applyBorder="1" applyAlignment="1">
      <alignment horizontal="distributed" vertical="center"/>
      <protection/>
    </xf>
    <xf numFmtId="0" fontId="9" fillId="0" borderId="4" xfId="34" applyFont="1" applyBorder="1" applyAlignment="1">
      <alignment horizontal="distributed" vertical="center"/>
      <protection/>
    </xf>
    <xf numFmtId="0" fontId="1" fillId="0" borderId="16" xfId="34" applyFont="1" applyBorder="1" applyAlignment="1">
      <alignment horizontal="center" vertical="center" wrapText="1"/>
      <protection/>
    </xf>
    <xf numFmtId="0" fontId="1" fillId="0" borderId="3" xfId="34" applyFont="1" applyBorder="1" applyAlignment="1">
      <alignment horizontal="center" vertical="center" wrapText="1"/>
      <protection/>
    </xf>
    <xf numFmtId="0" fontId="1" fillId="0" borderId="7" xfId="34" applyFont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/>
      <protection/>
    </xf>
    <xf numFmtId="0" fontId="1" fillId="0" borderId="19" xfId="34" applyFont="1" applyFill="1" applyBorder="1" applyAlignment="1">
      <alignment horizontal="center" vertical="center"/>
      <protection/>
    </xf>
    <xf numFmtId="0" fontId="1" fillId="0" borderId="20" xfId="34" applyFont="1" applyFill="1" applyBorder="1" applyAlignment="1">
      <alignment horizontal="center" vertical="center"/>
      <protection/>
    </xf>
    <xf numFmtId="0" fontId="1" fillId="0" borderId="8" xfId="34" applyFont="1" applyFill="1" applyBorder="1" applyAlignment="1">
      <alignment horizontal="center" vertical="center"/>
      <protection/>
    </xf>
    <xf numFmtId="0" fontId="1" fillId="0" borderId="9" xfId="34" applyFont="1" applyFill="1" applyBorder="1" applyAlignment="1">
      <alignment horizontal="center" vertical="center"/>
      <protection/>
    </xf>
    <xf numFmtId="0" fontId="1" fillId="0" borderId="10" xfId="34" applyFont="1" applyFill="1" applyBorder="1" applyAlignment="1">
      <alignment horizontal="center" vertical="center"/>
      <protection/>
    </xf>
    <xf numFmtId="0" fontId="1" fillId="0" borderId="4" xfId="34" applyFont="1" applyBorder="1" applyAlignment="1">
      <alignment horizontal="center" vertical="center"/>
      <protection/>
    </xf>
    <xf numFmtId="0" fontId="1" fillId="0" borderId="0" xfId="34" applyFont="1" applyBorder="1" applyAlignment="1">
      <alignment horizontal="center" vertical="center"/>
      <protection/>
    </xf>
    <xf numFmtId="0" fontId="1" fillId="0" borderId="6" xfId="34" applyFont="1" applyBorder="1" applyAlignment="1">
      <alignment horizontal="center" vertical="center"/>
      <protection/>
    </xf>
    <xf numFmtId="38" fontId="1" fillId="0" borderId="31" xfId="17" applyFont="1" applyBorder="1" applyAlignment="1">
      <alignment horizontal="distributed" vertical="center"/>
    </xf>
    <xf numFmtId="0" fontId="13" fillId="0" borderId="32" xfId="35" applyFont="1" applyBorder="1" applyAlignment="1">
      <alignment horizontal="distributed" vertical="center"/>
      <protection/>
    </xf>
    <xf numFmtId="0" fontId="13" fillId="0" borderId="2" xfId="35" applyFont="1" applyBorder="1" applyAlignment="1">
      <alignment horizontal="distributed" vertical="center"/>
      <protection/>
    </xf>
    <xf numFmtId="38" fontId="1" fillId="0" borderId="32" xfId="17" applyFont="1" applyBorder="1" applyAlignment="1">
      <alignment horizontal="distributed" vertical="center"/>
    </xf>
    <xf numFmtId="38" fontId="1" fillId="0" borderId="11" xfId="17" applyFont="1" applyBorder="1" applyAlignment="1">
      <alignment horizontal="center"/>
    </xf>
    <xf numFmtId="38" fontId="1" fillId="0" borderId="5" xfId="17" applyFont="1" applyBorder="1" applyAlignment="1">
      <alignment horizontal="center"/>
    </xf>
    <xf numFmtId="38" fontId="1" fillId="0" borderId="12" xfId="17" applyFont="1" applyBorder="1" applyAlignment="1">
      <alignment horizontal="center"/>
    </xf>
    <xf numFmtId="38" fontId="9" fillId="0" borderId="4" xfId="17" applyFont="1" applyBorder="1" applyAlignment="1">
      <alignment horizontal="distributed" vertical="center"/>
    </xf>
    <xf numFmtId="0" fontId="13" fillId="0" borderId="0" xfId="35" applyFont="1" applyBorder="1" applyAlignment="1">
      <alignment horizontal="distributed" vertical="center"/>
      <protection/>
    </xf>
    <xf numFmtId="0" fontId="13" fillId="0" borderId="6" xfId="35" applyFont="1" applyBorder="1" applyAlignment="1">
      <alignment horizontal="distributed" vertical="center"/>
      <protection/>
    </xf>
    <xf numFmtId="38" fontId="9" fillId="0" borderId="0" xfId="17" applyFont="1" applyBorder="1" applyAlignment="1">
      <alignment horizontal="distributed" vertical="center"/>
    </xf>
    <xf numFmtId="38" fontId="9" fillId="0" borderId="4" xfId="17" applyFont="1" applyBorder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38" fontId="1" fillId="0" borderId="0" xfId="17" applyFont="1" applyBorder="1" applyAlignment="1">
      <alignment horizontal="distributed" vertical="center"/>
    </xf>
    <xf numFmtId="0" fontId="1" fillId="0" borderId="6" xfId="35" applyFont="1" applyBorder="1" applyAlignment="1">
      <alignment horizontal="distributed" vertical="center"/>
      <protection/>
    </xf>
    <xf numFmtId="38" fontId="1" fillId="0" borderId="23" xfId="17" applyFont="1" applyBorder="1" applyAlignment="1">
      <alignment horizontal="distributed" vertical="center"/>
    </xf>
    <xf numFmtId="0" fontId="1" fillId="0" borderId="24" xfId="35" applyFont="1" applyBorder="1" applyAlignment="1">
      <alignment horizontal="distributed" vertical="center"/>
      <protection/>
    </xf>
    <xf numFmtId="38" fontId="9" fillId="0" borderId="4" xfId="17" applyFont="1" applyFill="1" applyBorder="1" applyAlignment="1">
      <alignment horizontal="left" vertical="center" indent="1"/>
    </xf>
    <xf numFmtId="0" fontId="0" fillId="0" borderId="6" xfId="36" applyBorder="1" applyAlignment="1">
      <alignment horizontal="left" vertical="center" indent="1"/>
      <protection/>
    </xf>
    <xf numFmtId="38" fontId="9" fillId="0" borderId="4" xfId="17" applyFont="1" applyFill="1" applyBorder="1" applyAlignment="1">
      <alignment horizontal="left" vertical="center"/>
    </xf>
    <xf numFmtId="0" fontId="0" fillId="0" borderId="6" xfId="36" applyBorder="1" applyAlignment="1">
      <alignment horizontal="left" vertical="center"/>
      <protection/>
    </xf>
    <xf numFmtId="38" fontId="9" fillId="0" borderId="4" xfId="17" applyFont="1" applyBorder="1" applyAlignment="1">
      <alignment horizontal="left" vertical="center" indent="1"/>
    </xf>
    <xf numFmtId="38" fontId="1" fillId="0" borderId="4" xfId="17" applyFont="1" applyFill="1" applyBorder="1" applyAlignment="1">
      <alignment horizontal="distributed" vertical="center"/>
    </xf>
    <xf numFmtId="0" fontId="0" fillId="0" borderId="6" xfId="36" applyBorder="1" applyAlignment="1">
      <alignment horizontal="distributed" vertical="center"/>
      <protection/>
    </xf>
    <xf numFmtId="38" fontId="1" fillId="0" borderId="16" xfId="17" applyFont="1" applyBorder="1" applyAlignment="1">
      <alignment horizontal="center" vertical="center" wrapText="1"/>
    </xf>
    <xf numFmtId="0" fontId="0" fillId="0" borderId="7" xfId="36" applyBorder="1" applyAlignment="1">
      <alignment vertical="center" wrapText="1"/>
      <protection/>
    </xf>
    <xf numFmtId="0" fontId="9" fillId="0" borderId="4" xfId="36" applyFont="1" applyBorder="1" applyAlignment="1">
      <alignment horizontal="left" vertical="center" indent="1"/>
      <protection/>
    </xf>
    <xf numFmtId="0" fontId="0" fillId="0" borderId="7" xfId="36" applyBorder="1" applyAlignment="1">
      <alignment horizontal="center" vertical="center" wrapText="1"/>
      <protection/>
    </xf>
    <xf numFmtId="38" fontId="1" fillId="0" borderId="14" xfId="17" applyFont="1" applyFill="1" applyBorder="1" applyAlignment="1">
      <alignment horizontal="distributed" vertical="center" wrapText="1"/>
    </xf>
    <xf numFmtId="0" fontId="0" fillId="0" borderId="20" xfId="36" applyBorder="1" applyAlignment="1">
      <alignment horizontal="distributed" vertical="center"/>
      <protection/>
    </xf>
    <xf numFmtId="0" fontId="0" fillId="0" borderId="8" xfId="36" applyBorder="1" applyAlignment="1">
      <alignment horizontal="distributed" vertical="center"/>
      <protection/>
    </xf>
    <xf numFmtId="0" fontId="0" fillId="0" borderId="10" xfId="36" applyBorder="1" applyAlignment="1">
      <alignment horizontal="distributed" vertical="center"/>
      <protection/>
    </xf>
    <xf numFmtId="38" fontId="1" fillId="0" borderId="14" xfId="17" applyFont="1" applyBorder="1" applyAlignment="1">
      <alignment horizontal="center" vertical="center" wrapText="1"/>
    </xf>
    <xf numFmtId="0" fontId="0" fillId="0" borderId="8" xfId="36" applyBorder="1" applyAlignment="1">
      <alignment vertical="center" wrapText="1"/>
      <protection/>
    </xf>
    <xf numFmtId="38" fontId="10" fillId="0" borderId="16" xfId="17" applyFont="1" applyBorder="1" applyAlignment="1">
      <alignment horizontal="center" vertical="center" wrapText="1"/>
    </xf>
    <xf numFmtId="176" fontId="1" fillId="0" borderId="16" xfId="37" applyNumberFormat="1" applyFont="1" applyBorder="1" applyAlignment="1" applyProtection="1">
      <alignment horizontal="distributed" vertical="center" wrapText="1"/>
      <protection/>
    </xf>
    <xf numFmtId="0" fontId="0" fillId="0" borderId="3" xfId="37" applyBorder="1" applyAlignment="1">
      <alignment horizontal="distributed" vertical="center" wrapText="1"/>
      <protection/>
    </xf>
    <xf numFmtId="0" fontId="0" fillId="0" borderId="7" xfId="37" applyBorder="1" applyAlignment="1">
      <alignment horizontal="distributed" vertical="center" wrapText="1"/>
      <protection/>
    </xf>
    <xf numFmtId="176" fontId="1" fillId="0" borderId="16" xfId="37" applyNumberFormat="1" applyFont="1" applyFill="1" applyBorder="1" applyAlignment="1" applyProtection="1">
      <alignment horizontal="center" vertical="center"/>
      <protection/>
    </xf>
    <xf numFmtId="176" fontId="1" fillId="0" borderId="3" xfId="37" applyNumberFormat="1" applyFont="1" applyFill="1" applyBorder="1" applyAlignment="1" applyProtection="1">
      <alignment horizontal="center" vertical="center"/>
      <protection/>
    </xf>
    <xf numFmtId="176" fontId="1" fillId="0" borderId="7" xfId="37" applyNumberFormat="1" applyFont="1" applyFill="1" applyBorder="1" applyAlignment="1" applyProtection="1">
      <alignment horizontal="center" vertical="center"/>
      <protection/>
    </xf>
    <xf numFmtId="0" fontId="0" fillId="0" borderId="8" xfId="38" applyBorder="1" applyAlignment="1">
      <alignment horizontal="distributed" vertical="center"/>
      <protection/>
    </xf>
    <xf numFmtId="0" fontId="1" fillId="0" borderId="31" xfId="38" applyFont="1" applyBorder="1" applyAlignment="1">
      <alignment horizontal="distributed" vertical="center"/>
      <protection/>
    </xf>
    <xf numFmtId="0" fontId="0" fillId="0" borderId="32" xfId="38" applyBorder="1" applyAlignment="1">
      <alignment horizontal="distributed" vertical="center"/>
      <protection/>
    </xf>
    <xf numFmtId="0" fontId="0" fillId="0" borderId="2" xfId="38" applyBorder="1" applyAlignment="1">
      <alignment horizontal="distributed" vertical="center"/>
      <protection/>
    </xf>
    <xf numFmtId="38" fontId="1" fillId="0" borderId="4" xfId="17" applyFont="1" applyFill="1" applyBorder="1" applyAlignment="1">
      <alignment horizontal="left"/>
    </xf>
    <xf numFmtId="0" fontId="13" fillId="0" borderId="6" xfId="39" applyFont="1" applyFill="1" applyBorder="1" applyAlignment="1">
      <alignment horizontal="left"/>
      <protection/>
    </xf>
    <xf numFmtId="38" fontId="9" fillId="0" borderId="4" xfId="17" applyFont="1" applyFill="1" applyBorder="1" applyAlignment="1">
      <alignment horizontal="center"/>
    </xf>
    <xf numFmtId="0" fontId="9" fillId="0" borderId="6" xfId="39" applyFont="1" applyFill="1" applyBorder="1">
      <alignment/>
      <protection/>
    </xf>
    <xf numFmtId="38" fontId="1" fillId="0" borderId="15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1" fillId="0" borderId="3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center"/>
    </xf>
    <xf numFmtId="0" fontId="13" fillId="0" borderId="6" xfId="39" applyFont="1" applyFill="1" applyBorder="1" applyAlignment="1">
      <alignment horizontal="center"/>
      <protection/>
    </xf>
    <xf numFmtId="38" fontId="1" fillId="0" borderId="0" xfId="17" applyFont="1" applyFill="1" applyBorder="1" applyAlignment="1">
      <alignment horizontal="center"/>
    </xf>
    <xf numFmtId="38" fontId="1" fillId="0" borderId="4" xfId="17" applyFont="1" applyFill="1" applyBorder="1" applyAlignment="1">
      <alignment horizontal="distributed" vertical="center"/>
    </xf>
    <xf numFmtId="0" fontId="13" fillId="0" borderId="6" xfId="39" applyFont="1" applyBorder="1" applyAlignment="1">
      <alignment horizontal="distributed" vertical="center"/>
      <protection/>
    </xf>
    <xf numFmtId="38" fontId="1" fillId="0" borderId="16" xfId="17" applyFont="1" applyFill="1" applyBorder="1" applyAlignment="1">
      <alignment horizontal="center" vertical="center"/>
    </xf>
    <xf numFmtId="0" fontId="0" fillId="0" borderId="3" xfId="39" applyBorder="1" applyAlignment="1">
      <alignment horizontal="center" vertical="center"/>
      <protection/>
    </xf>
    <xf numFmtId="0" fontId="0" fillId="0" borderId="7" xfId="39" applyBorder="1" applyAlignment="1">
      <alignment horizontal="center" vertical="center"/>
      <protection/>
    </xf>
    <xf numFmtId="38" fontId="1" fillId="0" borderId="3" xfId="17" applyFont="1" applyFill="1" applyBorder="1" applyAlignment="1">
      <alignment horizontal="distributed" vertical="center" wrapText="1"/>
    </xf>
    <xf numFmtId="0" fontId="0" fillId="0" borderId="7" xfId="39" applyBorder="1" applyAlignment="1">
      <alignment horizontal="distributed" vertical="center" wrapText="1"/>
      <protection/>
    </xf>
    <xf numFmtId="38" fontId="1" fillId="0" borderId="50" xfId="17" applyFont="1" applyFill="1" applyBorder="1" applyAlignment="1">
      <alignment horizontal="center" vertical="center"/>
    </xf>
    <xf numFmtId="38" fontId="1" fillId="0" borderId="51" xfId="17" applyFont="1" applyFill="1" applyBorder="1" applyAlignment="1">
      <alignment horizontal="center" vertical="center"/>
    </xf>
    <xf numFmtId="0" fontId="13" fillId="0" borderId="6" xfId="39" applyFont="1" applyFill="1" applyBorder="1">
      <alignment/>
      <protection/>
    </xf>
    <xf numFmtId="38" fontId="1" fillId="0" borderId="31" xfId="17" applyFont="1" applyFill="1" applyBorder="1" applyAlignment="1">
      <alignment horizontal="distributed"/>
    </xf>
    <xf numFmtId="0" fontId="0" fillId="0" borderId="32" xfId="39" applyBorder="1" applyAlignment="1">
      <alignment horizontal="distributed"/>
      <protection/>
    </xf>
    <xf numFmtId="0" fontId="0" fillId="0" borderId="2" xfId="39" applyBorder="1" applyAlignment="1">
      <alignment horizontal="distributed"/>
      <protection/>
    </xf>
    <xf numFmtId="38" fontId="1" fillId="0" borderId="31" xfId="17" applyFont="1" applyFill="1" applyBorder="1" applyAlignment="1">
      <alignment horizontal="distributed" vertical="center"/>
    </xf>
    <xf numFmtId="0" fontId="0" fillId="0" borderId="32" xfId="39" applyBorder="1" applyAlignment="1">
      <alignment horizontal="distributed" vertical="center"/>
      <protection/>
    </xf>
    <xf numFmtId="0" fontId="0" fillId="0" borderId="2" xfId="39" applyBorder="1" applyAlignment="1">
      <alignment horizontal="distributed" vertical="center"/>
      <protection/>
    </xf>
    <xf numFmtId="38" fontId="10" fillId="0" borderId="15" xfId="17" applyFont="1" applyFill="1" applyBorder="1" applyAlignment="1">
      <alignment horizontal="center" vertical="center"/>
    </xf>
    <xf numFmtId="38" fontId="10" fillId="0" borderId="7" xfId="17" applyFont="1" applyFill="1" applyBorder="1" applyAlignment="1">
      <alignment horizontal="center" vertical="center"/>
    </xf>
    <xf numFmtId="38" fontId="10" fillId="0" borderId="11" xfId="17" applyFont="1" applyFill="1" applyBorder="1" applyAlignment="1">
      <alignment horizontal="center" vertical="center"/>
    </xf>
    <xf numFmtId="38" fontId="10" fillId="0" borderId="8" xfId="17" applyFont="1" applyFill="1" applyBorder="1" applyAlignment="1">
      <alignment horizontal="center" vertical="center"/>
    </xf>
    <xf numFmtId="38" fontId="10" fillId="0" borderId="3" xfId="17" applyFont="1" applyFill="1" applyBorder="1" applyAlignment="1">
      <alignment horizontal="center" vertical="center"/>
    </xf>
    <xf numFmtId="0" fontId="1" fillId="0" borderId="15" xfId="40" applyFont="1" applyBorder="1" applyAlignment="1">
      <alignment horizontal="center" vertical="center"/>
      <protection/>
    </xf>
    <xf numFmtId="0" fontId="13" fillId="0" borderId="7" xfId="40" applyFont="1" applyBorder="1" applyAlignment="1">
      <alignment horizontal="center" vertical="center"/>
      <protection/>
    </xf>
    <xf numFmtId="0" fontId="0" fillId="0" borderId="7" xfId="40" applyBorder="1" applyAlignment="1">
      <alignment horizontal="center" vertical="center"/>
      <protection/>
    </xf>
    <xf numFmtId="0" fontId="1" fillId="0" borderId="14" xfId="40" applyFont="1" applyBorder="1" applyAlignment="1">
      <alignment horizontal="center" vertical="center"/>
      <protection/>
    </xf>
    <xf numFmtId="0" fontId="1" fillId="0" borderId="20" xfId="40" applyFont="1" applyBorder="1" applyAlignment="1">
      <alignment horizontal="center" vertical="center"/>
      <protection/>
    </xf>
    <xf numFmtId="0" fontId="1" fillId="0" borderId="4" xfId="40" applyFont="1" applyBorder="1" applyAlignment="1">
      <alignment horizontal="center" vertical="center"/>
      <protection/>
    </xf>
    <xf numFmtId="0" fontId="1" fillId="0" borderId="6" xfId="40" applyFont="1" applyBorder="1" applyAlignment="1">
      <alignment horizontal="center" vertical="center"/>
      <protection/>
    </xf>
    <xf numFmtId="0" fontId="1" fillId="0" borderId="8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13" xfId="40" applyFont="1" applyBorder="1" applyAlignment="1">
      <alignment horizontal="distributed" vertical="center"/>
      <protection/>
    </xf>
    <xf numFmtId="0" fontId="13" fillId="0" borderId="13" xfId="40" applyFont="1" applyBorder="1" applyAlignment="1">
      <alignment horizontal="distributed" vertical="center"/>
      <protection/>
    </xf>
    <xf numFmtId="0" fontId="1" fillId="0" borderId="31" xfId="40" applyFont="1" applyBorder="1" applyAlignment="1">
      <alignment horizontal="distributed" vertical="center"/>
      <protection/>
    </xf>
    <xf numFmtId="0" fontId="0" fillId="0" borderId="32" xfId="40" applyBorder="1" applyAlignment="1">
      <alignment horizontal="distributed" vertical="center"/>
      <protection/>
    </xf>
    <xf numFmtId="0" fontId="0" fillId="0" borderId="2" xfId="40" applyBorder="1" applyAlignment="1">
      <alignment horizontal="distributed" vertical="center"/>
      <protection/>
    </xf>
    <xf numFmtId="0" fontId="1" fillId="0" borderId="1" xfId="40" applyFont="1" applyBorder="1" applyAlignment="1">
      <alignment horizontal="distributed" vertical="center"/>
      <protection/>
    </xf>
    <xf numFmtId="0" fontId="13" fillId="0" borderId="1" xfId="40" applyFont="1" applyBorder="1" applyAlignment="1">
      <alignment horizontal="distributed" vertical="center"/>
      <protection/>
    </xf>
    <xf numFmtId="0" fontId="1" fillId="0" borderId="4" xfId="40" applyFont="1" applyBorder="1" applyAlignment="1">
      <alignment horizontal="distributed" vertical="center"/>
      <protection/>
    </xf>
    <xf numFmtId="0" fontId="1" fillId="0" borderId="6" xfId="40" applyFont="1" applyBorder="1" applyAlignment="1">
      <alignment horizontal="distributed" vertical="center"/>
      <protection/>
    </xf>
    <xf numFmtId="0" fontId="20" fillId="0" borderId="4" xfId="40" applyFont="1" applyBorder="1" applyAlignment="1">
      <alignment horizontal="distributed" vertical="center"/>
      <protection/>
    </xf>
    <xf numFmtId="0" fontId="9" fillId="0" borderId="6" xfId="40" applyFont="1" applyBorder="1" applyAlignment="1">
      <alignment horizontal="distributed" vertical="center"/>
      <protection/>
    </xf>
    <xf numFmtId="0" fontId="9" fillId="0" borderId="4" xfId="40" applyFont="1" applyBorder="1" applyAlignment="1">
      <alignment horizontal="distributed" vertical="center"/>
      <protection/>
    </xf>
    <xf numFmtId="0" fontId="1" fillId="0" borderId="14" xfId="41" applyFont="1" applyBorder="1" applyAlignment="1">
      <alignment horizontal="center" vertical="center"/>
      <protection/>
    </xf>
    <xf numFmtId="0" fontId="1" fillId="0" borderId="19" xfId="41" applyFont="1" applyBorder="1" applyAlignment="1">
      <alignment horizontal="center" vertical="center"/>
      <protection/>
    </xf>
    <xf numFmtId="0" fontId="1" fillId="0" borderId="20" xfId="41" applyFont="1" applyBorder="1" applyAlignment="1">
      <alignment horizontal="center" vertical="center"/>
      <protection/>
    </xf>
    <xf numFmtId="0" fontId="1" fillId="0" borderId="4" xfId="41" applyFont="1" applyBorder="1" applyAlignment="1">
      <alignment horizontal="center" vertical="center"/>
      <protection/>
    </xf>
    <xf numFmtId="0" fontId="1" fillId="0" borderId="0" xfId="41" applyFont="1" applyBorder="1" applyAlignment="1">
      <alignment horizontal="center" vertical="center"/>
      <protection/>
    </xf>
    <xf numFmtId="0" fontId="1" fillId="0" borderId="6" xfId="41" applyFont="1" applyBorder="1" applyAlignment="1">
      <alignment horizontal="center" vertical="center"/>
      <protection/>
    </xf>
    <xf numFmtId="0" fontId="1" fillId="0" borderId="8" xfId="41" applyFont="1" applyBorder="1" applyAlignment="1">
      <alignment horizontal="center" vertical="center"/>
      <protection/>
    </xf>
    <xf numFmtId="0" fontId="1" fillId="0" borderId="9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0" xfId="41" applyFont="1" applyBorder="1" applyAlignment="1">
      <alignment horizontal="distributed" vertical="center"/>
      <protection/>
    </xf>
    <xf numFmtId="0" fontId="13" fillId="0" borderId="6" xfId="41" applyFont="1" applyBorder="1" applyAlignment="1">
      <alignment vertical="center"/>
      <protection/>
    </xf>
    <xf numFmtId="0" fontId="1" fillId="0" borderId="6" xfId="41" applyFont="1" applyBorder="1" applyAlignment="1">
      <alignment horizontal="distributed" vertical="center"/>
      <protection/>
    </xf>
    <xf numFmtId="0" fontId="1" fillId="0" borderId="6" xfId="41" applyFont="1" applyBorder="1" applyAlignment="1">
      <alignment vertical="center"/>
      <protection/>
    </xf>
    <xf numFmtId="0" fontId="8" fillId="0" borderId="11" xfId="41" applyFont="1" applyBorder="1" applyAlignment="1">
      <alignment horizontal="left" vertical="center"/>
      <protection/>
    </xf>
    <xf numFmtId="0" fontId="8" fillId="0" borderId="5" xfId="41" applyFont="1" applyBorder="1" applyAlignment="1">
      <alignment horizontal="left" vertical="center"/>
      <protection/>
    </xf>
    <xf numFmtId="0" fontId="8" fillId="0" borderId="12" xfId="41" applyFont="1" applyBorder="1" applyAlignment="1">
      <alignment horizontal="left" vertical="center"/>
      <protection/>
    </xf>
    <xf numFmtId="0" fontId="1" fillId="0" borderId="31" xfId="41" applyFont="1" applyBorder="1" applyAlignment="1">
      <alignment horizontal="distributed" vertical="center"/>
      <protection/>
    </xf>
    <xf numFmtId="0" fontId="1" fillId="0" borderId="2" xfId="41" applyFont="1" applyBorder="1" applyAlignment="1">
      <alignment horizontal="distributed" vertical="center"/>
      <protection/>
    </xf>
    <xf numFmtId="0" fontId="1" fillId="0" borderId="13" xfId="41" applyFont="1" applyBorder="1" applyAlignment="1">
      <alignment horizontal="distributed" vertical="center" wrapText="1"/>
      <protection/>
    </xf>
    <xf numFmtId="0" fontId="13" fillId="0" borderId="13" xfId="41" applyFont="1" applyBorder="1" applyAlignment="1">
      <alignment horizontal="distributed" vertical="center" wrapText="1"/>
      <protection/>
    </xf>
    <xf numFmtId="0" fontId="1" fillId="0" borderId="13" xfId="41" applyFont="1" applyBorder="1" applyAlignment="1">
      <alignment horizontal="distributed" vertical="center"/>
      <protection/>
    </xf>
    <xf numFmtId="0" fontId="1" fillId="0" borderId="31" xfId="41" applyFont="1" applyFill="1" applyBorder="1" applyAlignment="1">
      <alignment horizontal="distributed" vertical="center"/>
      <protection/>
    </xf>
    <xf numFmtId="0" fontId="1" fillId="0" borderId="16" xfId="42" applyFont="1" applyBorder="1" applyAlignment="1">
      <alignment horizontal="center" vertical="center" wrapText="1"/>
      <protection/>
    </xf>
    <xf numFmtId="0" fontId="1" fillId="0" borderId="3" xfId="42" applyFont="1" applyBorder="1" applyAlignment="1">
      <alignment horizontal="center" vertical="center" wrapText="1"/>
      <protection/>
    </xf>
    <xf numFmtId="0" fontId="1" fillId="0" borderId="7" xfId="42" applyFont="1" applyBorder="1" applyAlignment="1">
      <alignment horizontal="center" vertical="center" wrapText="1"/>
      <protection/>
    </xf>
    <xf numFmtId="0" fontId="1" fillId="0" borderId="3" xfId="42" applyFont="1" applyBorder="1" applyAlignment="1">
      <alignment horizontal="center" vertical="center"/>
      <protection/>
    </xf>
    <xf numFmtId="0" fontId="1" fillId="0" borderId="5" xfId="42" applyFont="1" applyBorder="1" applyAlignment="1">
      <alignment horizontal="center" vertical="center"/>
      <protection/>
    </xf>
    <xf numFmtId="0" fontId="1" fillId="0" borderId="12" xfId="42" applyFont="1" applyBorder="1" applyAlignment="1">
      <alignment horizontal="center" vertical="center"/>
      <protection/>
    </xf>
    <xf numFmtId="0" fontId="1" fillId="0" borderId="9" xfId="42" applyFont="1" applyBorder="1" applyAlignment="1">
      <alignment horizontal="center" vertical="center"/>
      <protection/>
    </xf>
    <xf numFmtId="0" fontId="1" fillId="0" borderId="10" xfId="42" applyFont="1" applyBorder="1" applyAlignment="1">
      <alignment horizontal="center" vertical="center"/>
      <protection/>
    </xf>
    <xf numFmtId="0" fontId="1" fillId="0" borderId="11" xfId="42" applyFont="1" applyBorder="1" applyAlignment="1">
      <alignment horizontal="center" vertical="center"/>
      <protection/>
    </xf>
    <xf numFmtId="0" fontId="1" fillId="0" borderId="8" xfId="42" applyFont="1" applyBorder="1" applyAlignment="1">
      <alignment horizontal="center" vertical="center"/>
      <protection/>
    </xf>
    <xf numFmtId="0" fontId="1" fillId="0" borderId="15" xfId="42" applyFont="1" applyBorder="1" applyAlignment="1">
      <alignment horizontal="center" vertical="center" wrapText="1"/>
      <protection/>
    </xf>
    <xf numFmtId="0" fontId="1" fillId="0" borderId="7" xfId="42" applyFont="1" applyBorder="1" applyAlignment="1">
      <alignment horizontal="center" vertical="center"/>
      <protection/>
    </xf>
    <xf numFmtId="38" fontId="1" fillId="0" borderId="31" xfId="17" applyFont="1" applyBorder="1" applyAlignment="1">
      <alignment horizontal="center" vertical="center"/>
    </xf>
    <xf numFmtId="38" fontId="1" fillId="0" borderId="32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/>
    </xf>
    <xf numFmtId="38" fontId="9" fillId="0" borderId="11" xfId="17" applyFont="1" applyBorder="1" applyAlignment="1">
      <alignment horizontal="distributed" vertical="center"/>
    </xf>
    <xf numFmtId="38" fontId="9" fillId="0" borderId="5" xfId="17" applyFont="1" applyBorder="1" applyAlignment="1">
      <alignment horizontal="distributed" vertical="center"/>
    </xf>
    <xf numFmtId="38" fontId="9" fillId="0" borderId="12" xfId="17" applyFont="1" applyBorder="1" applyAlignment="1">
      <alignment horizontal="distributed" vertical="center"/>
    </xf>
    <xf numFmtId="38" fontId="1" fillId="0" borderId="6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left" vertical="center"/>
    </xf>
    <xf numFmtId="38" fontId="1" fillId="0" borderId="6" xfId="17" applyFont="1" applyBorder="1" applyAlignment="1">
      <alignment horizontal="left" vertical="center"/>
    </xf>
    <xf numFmtId="0" fontId="9" fillId="0" borderId="4" xfId="44" applyFont="1" applyBorder="1" applyAlignment="1">
      <alignment horizontal="distributed" vertical="center"/>
      <protection/>
    </xf>
    <xf numFmtId="0" fontId="13" fillId="0" borderId="6" xfId="44" applyFont="1" applyBorder="1" applyAlignment="1">
      <alignment horizontal="distributed" vertical="center"/>
      <protection/>
    </xf>
    <xf numFmtId="0" fontId="1" fillId="0" borderId="14" xfId="44" applyFont="1" applyBorder="1" applyAlignment="1">
      <alignment horizontal="center" vertical="center"/>
      <protection/>
    </xf>
    <xf numFmtId="0" fontId="1" fillId="0" borderId="20" xfId="44" applyFont="1" applyBorder="1" applyAlignment="1">
      <alignment horizontal="center" vertical="center"/>
      <protection/>
    </xf>
    <xf numFmtId="0" fontId="1" fillId="0" borderId="8" xfId="44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/>
      <protection/>
    </xf>
    <xf numFmtId="0" fontId="9" fillId="0" borderId="8" xfId="44" applyFont="1" applyBorder="1" applyAlignment="1">
      <alignment horizontal="distributed" vertical="center"/>
      <protection/>
    </xf>
    <xf numFmtId="0" fontId="9" fillId="0" borderId="10" xfId="44" applyFont="1" applyBorder="1" applyAlignment="1">
      <alignment horizontal="distributed" vertical="center"/>
      <protection/>
    </xf>
    <xf numFmtId="38" fontId="1" fillId="0" borderId="7" xfId="17" applyFont="1" applyBorder="1" applyAlignment="1">
      <alignment horizontal="center" vertical="center"/>
    </xf>
    <xf numFmtId="38" fontId="1" fillId="0" borderId="13" xfId="17" applyFont="1" applyBorder="1" applyAlignment="1">
      <alignment horizontal="center" vertical="center"/>
    </xf>
    <xf numFmtId="0" fontId="9" fillId="0" borderId="0" xfId="46" applyFont="1" applyBorder="1" applyAlignment="1">
      <alignment horizontal="distributed" vertical="center"/>
      <protection/>
    </xf>
    <xf numFmtId="0" fontId="22" fillId="0" borderId="0" xfId="46" applyFont="1" applyBorder="1" applyAlignment="1">
      <alignment horizontal="distributed" vertical="center"/>
      <protection/>
    </xf>
    <xf numFmtId="0" fontId="1" fillId="0" borderId="37" xfId="46" applyFont="1" applyBorder="1" applyAlignment="1">
      <alignment horizontal="distributed" vertical="center"/>
      <protection/>
    </xf>
    <xf numFmtId="0" fontId="0" fillId="0" borderId="36" xfId="46" applyBorder="1" applyAlignment="1">
      <alignment horizontal="distributed" vertical="center"/>
      <protection/>
    </xf>
    <xf numFmtId="0" fontId="1" fillId="0" borderId="0" xfId="46" applyFont="1" applyBorder="1" applyAlignment="1">
      <alignment horizontal="distributed" vertical="center"/>
      <protection/>
    </xf>
    <xf numFmtId="0" fontId="0" fillId="0" borderId="0" xfId="46" applyBorder="1" applyAlignment="1">
      <alignment horizontal="distributed" vertical="center"/>
      <protection/>
    </xf>
    <xf numFmtId="0" fontId="9" fillId="0" borderId="9" xfId="46" applyFont="1" applyBorder="1" applyAlignment="1">
      <alignment horizontal="distributed" vertical="center"/>
      <protection/>
    </xf>
    <xf numFmtId="0" fontId="22" fillId="0" borderId="9" xfId="46" applyFont="1" applyBorder="1" applyAlignment="1">
      <alignment horizontal="distributed" vertical="center"/>
      <protection/>
    </xf>
    <xf numFmtId="0" fontId="9" fillId="0" borderId="11" xfId="46" applyFont="1" applyBorder="1" applyAlignment="1">
      <alignment horizontal="distributed" vertical="center"/>
      <protection/>
    </xf>
    <xf numFmtId="0" fontId="22" fillId="0" borderId="5" xfId="46" applyFont="1" applyBorder="1" applyAlignment="1">
      <alignment horizontal="distributed" vertical="center"/>
      <protection/>
    </xf>
    <xf numFmtId="0" fontId="18" fillId="0" borderId="0" xfId="46" applyFont="1" applyBorder="1" applyAlignment="1">
      <alignment horizontal="distributed" vertical="center"/>
      <protection/>
    </xf>
    <xf numFmtId="0" fontId="1" fillId="0" borderId="11" xfId="46" applyFont="1" applyBorder="1" applyAlignment="1">
      <alignment horizontal="distributed" vertical="center"/>
      <protection/>
    </xf>
    <xf numFmtId="0" fontId="0" fillId="0" borderId="5" xfId="46" applyBorder="1" applyAlignment="1">
      <alignment horizontal="distributed" vertical="center"/>
      <protection/>
    </xf>
    <xf numFmtId="0" fontId="1" fillId="0" borderId="4" xfId="46" applyFont="1" applyBorder="1" applyAlignment="1">
      <alignment horizontal="distributed" vertical="center"/>
      <protection/>
    </xf>
    <xf numFmtId="0" fontId="1" fillId="0" borderId="8" xfId="46" applyFont="1" applyBorder="1" applyAlignment="1">
      <alignment horizontal="distributed" vertical="center"/>
      <protection/>
    </xf>
    <xf numFmtId="0" fontId="1" fillId="0" borderId="9" xfId="46" applyFont="1" applyBorder="1" applyAlignment="1">
      <alignment horizontal="distributed" vertical="center"/>
      <protection/>
    </xf>
    <xf numFmtId="38" fontId="1" fillId="0" borderId="16" xfId="17" applyFont="1" applyBorder="1" applyAlignment="1">
      <alignment horizontal="center" vertical="center"/>
    </xf>
    <xf numFmtId="0" fontId="13" fillId="0" borderId="3" xfId="47" applyFont="1" applyBorder="1" applyAlignment="1">
      <alignment horizontal="center" vertical="center"/>
      <protection/>
    </xf>
    <xf numFmtId="0" fontId="13" fillId="0" borderId="7" xfId="47" applyFont="1" applyBorder="1" applyAlignment="1">
      <alignment horizontal="center" vertical="center"/>
      <protection/>
    </xf>
    <xf numFmtId="0" fontId="13" fillId="0" borderId="13" xfId="47" applyFont="1" applyBorder="1" applyAlignment="1">
      <alignment horizontal="distributed" vertical="center"/>
      <protection/>
    </xf>
    <xf numFmtId="0" fontId="0" fillId="0" borderId="32" xfId="47" applyBorder="1" applyAlignment="1">
      <alignment horizontal="distributed" vertical="center"/>
      <protection/>
    </xf>
    <xf numFmtId="0" fontId="0" fillId="0" borderId="2" xfId="47" applyBorder="1" applyAlignment="1">
      <alignment horizontal="distributed" vertical="center"/>
      <protection/>
    </xf>
    <xf numFmtId="0" fontId="8" fillId="0" borderId="11" xfId="17" applyNumberFormat="1" applyFont="1" applyBorder="1" applyAlignment="1">
      <alignment horizontal="distributed" vertical="center"/>
    </xf>
    <xf numFmtId="0" fontId="8" fillId="0" borderId="12" xfId="17" applyNumberFormat="1" applyFont="1" applyBorder="1" applyAlignment="1">
      <alignment horizontal="distributed" vertical="center"/>
    </xf>
    <xf numFmtId="0" fontId="1" fillId="0" borderId="31" xfId="17" applyNumberFormat="1" applyFont="1" applyBorder="1" applyAlignment="1">
      <alignment horizontal="distributed" vertical="center"/>
    </xf>
    <xf numFmtId="0" fontId="13" fillId="0" borderId="32" xfId="48" applyNumberFormat="1" applyFont="1" applyBorder="1" applyAlignment="1">
      <alignment horizontal="distributed" vertical="center"/>
      <protection/>
    </xf>
    <xf numFmtId="0" fontId="13" fillId="0" borderId="52" xfId="48" applyNumberFormat="1" applyFont="1" applyBorder="1" applyAlignment="1">
      <alignment horizontal="distributed" vertical="center"/>
      <protection/>
    </xf>
    <xf numFmtId="0" fontId="13" fillId="0" borderId="2" xfId="48" applyNumberFormat="1" applyFont="1" applyBorder="1" applyAlignment="1">
      <alignment horizontal="distributed" vertical="center"/>
      <protection/>
    </xf>
    <xf numFmtId="0" fontId="1" fillId="0" borderId="14" xfId="17" applyNumberFormat="1" applyFont="1" applyBorder="1" applyAlignment="1">
      <alignment horizontal="distributed" vertical="center"/>
    </xf>
    <xf numFmtId="0" fontId="1" fillId="0" borderId="20" xfId="17" applyNumberFormat="1" applyFont="1" applyBorder="1" applyAlignment="1">
      <alignment horizontal="distributed" vertical="center"/>
    </xf>
    <xf numFmtId="0" fontId="1" fillId="0" borderId="8" xfId="17" applyNumberFormat="1" applyFont="1" applyBorder="1" applyAlignment="1">
      <alignment horizontal="distributed" vertical="center"/>
    </xf>
    <xf numFmtId="0" fontId="1" fillId="0" borderId="10" xfId="17" applyNumberFormat="1" applyFont="1" applyBorder="1" applyAlignment="1">
      <alignment horizontal="distributed" vertical="center"/>
    </xf>
    <xf numFmtId="38" fontId="1" fillId="0" borderId="4" xfId="17" applyFont="1" applyBorder="1" applyAlignment="1">
      <alignment horizontal="center" vertical="center"/>
    </xf>
    <xf numFmtId="38" fontId="1" fillId="0" borderId="8" xfId="17" applyFont="1" applyBorder="1" applyAlignment="1">
      <alignment horizontal="center" vertical="center"/>
    </xf>
    <xf numFmtId="0" fontId="0" fillId="0" borderId="6" xfId="49" applyBorder="1" applyAlignment="1">
      <alignment horizontal="distributed" vertical="center"/>
      <protection/>
    </xf>
    <xf numFmtId="38" fontId="1" fillId="0" borderId="16" xfId="17" applyFont="1" applyBorder="1" applyAlignment="1">
      <alignment horizontal="distributed" vertical="center"/>
    </xf>
    <xf numFmtId="0" fontId="0" fillId="0" borderId="7" xfId="49" applyBorder="1" applyAlignment="1">
      <alignment horizontal="distributed" vertical="center"/>
      <protection/>
    </xf>
    <xf numFmtId="0" fontId="10" fillId="0" borderId="6" xfId="49" applyFont="1" applyBorder="1" applyAlignment="1">
      <alignment horizontal="distributed" vertical="center"/>
      <protection/>
    </xf>
    <xf numFmtId="38" fontId="1" fillId="0" borderId="14" xfId="17" applyFont="1" applyBorder="1" applyAlignment="1">
      <alignment horizontal="distributed" vertical="center" wrapText="1"/>
    </xf>
    <xf numFmtId="0" fontId="0" fillId="0" borderId="20" xfId="49" applyBorder="1" applyAlignment="1">
      <alignment horizontal="distributed" vertical="center"/>
      <protection/>
    </xf>
    <xf numFmtId="0" fontId="0" fillId="0" borderId="8" xfId="49" applyBorder="1" applyAlignment="1">
      <alignment horizontal="distributed" vertical="center"/>
      <protection/>
    </xf>
    <xf numFmtId="0" fontId="0" fillId="0" borderId="10" xfId="49" applyBorder="1" applyAlignment="1">
      <alignment horizontal="distributed" vertical="center"/>
      <protection/>
    </xf>
    <xf numFmtId="38" fontId="1" fillId="0" borderId="11" xfId="17" applyFont="1" applyBorder="1" applyAlignment="1">
      <alignment horizontal="left" vertical="center"/>
    </xf>
    <xf numFmtId="38" fontId="1" fillId="0" borderId="12" xfId="17" applyFont="1" applyBorder="1" applyAlignment="1">
      <alignment horizontal="left" vertical="center"/>
    </xf>
    <xf numFmtId="0" fontId="0" fillId="0" borderId="32" xfId="49" applyBorder="1" applyAlignment="1">
      <alignment horizontal="distributed" vertical="center"/>
      <protection/>
    </xf>
    <xf numFmtId="38" fontId="9" fillId="0" borderId="4" xfId="17" applyFont="1" applyBorder="1" applyAlignment="1">
      <alignment horizontal="left" vertical="center"/>
    </xf>
    <xf numFmtId="38" fontId="9" fillId="0" borderId="6" xfId="17" applyFont="1" applyBorder="1" applyAlignment="1">
      <alignment horizontal="left" vertical="center"/>
    </xf>
    <xf numFmtId="38" fontId="10" fillId="0" borderId="4" xfId="17" applyFont="1" applyBorder="1" applyAlignment="1">
      <alignment horizontal="distributed" vertical="center"/>
    </xf>
    <xf numFmtId="38" fontId="10" fillId="0" borderId="6" xfId="17" applyFont="1" applyBorder="1" applyAlignment="1">
      <alignment horizontal="distributed" vertical="center"/>
    </xf>
    <xf numFmtId="38" fontId="1" fillId="0" borderId="31" xfId="17" applyFont="1" applyFill="1" applyBorder="1" applyAlignment="1">
      <alignment horizontal="center" vertical="center" wrapText="1"/>
    </xf>
    <xf numFmtId="38" fontId="1" fillId="0" borderId="2" xfId="17" applyFont="1" applyFill="1" applyBorder="1" applyAlignment="1">
      <alignment horizontal="center" vertical="center" wrapText="1"/>
    </xf>
    <xf numFmtId="38" fontId="1" fillId="0" borderId="31" xfId="17" applyFont="1" applyFill="1" applyBorder="1" applyAlignment="1">
      <alignment horizontal="center"/>
    </xf>
    <xf numFmtId="38" fontId="1" fillId="0" borderId="32" xfId="17" applyFont="1" applyFill="1" applyBorder="1" applyAlignment="1">
      <alignment horizontal="center"/>
    </xf>
    <xf numFmtId="38" fontId="1" fillId="0" borderId="2" xfId="17" applyFont="1" applyFill="1" applyBorder="1" applyAlignment="1">
      <alignment horizontal="center"/>
    </xf>
    <xf numFmtId="38" fontId="1" fillId="0" borderId="6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5" xfId="17" applyFont="1" applyFill="1" applyBorder="1" applyAlignment="1">
      <alignment horizontal="center" wrapText="1"/>
    </xf>
    <xf numFmtId="38" fontId="1" fillId="0" borderId="7" xfId="17" applyFont="1" applyFill="1" applyBorder="1" applyAlignment="1">
      <alignment horizontal="center" wrapText="1"/>
    </xf>
    <xf numFmtId="0" fontId="0" fillId="0" borderId="32" xfId="50" applyBorder="1" applyAlignment="1">
      <alignment horizontal="distributed" vertical="center"/>
      <protection/>
    </xf>
    <xf numFmtId="0" fontId="0" fillId="0" borderId="2" xfId="50" applyBorder="1" applyAlignment="1">
      <alignment horizontal="distributed" vertical="center"/>
      <protection/>
    </xf>
    <xf numFmtId="38" fontId="1" fillId="0" borderId="11" xfId="17" applyFont="1" applyFill="1" applyBorder="1" applyAlignment="1">
      <alignment horizontal="center" vertical="center"/>
    </xf>
    <xf numFmtId="0" fontId="0" fillId="0" borderId="12" xfId="50" applyBorder="1" applyAlignment="1">
      <alignment horizontal="center" vertical="center"/>
      <protection/>
    </xf>
    <xf numFmtId="0" fontId="0" fillId="0" borderId="8" xfId="50" applyBorder="1" applyAlignment="1">
      <alignment horizontal="center" vertical="center"/>
      <protection/>
    </xf>
    <xf numFmtId="0" fontId="0" fillId="0" borderId="10" xfId="50" applyBorder="1" applyAlignment="1">
      <alignment horizontal="center" vertical="center"/>
      <protection/>
    </xf>
    <xf numFmtId="38" fontId="10" fillId="0" borderId="14" xfId="17" applyFont="1" applyBorder="1" applyAlignment="1">
      <alignment horizontal="center" vertical="center"/>
    </xf>
    <xf numFmtId="38" fontId="10" fillId="0" borderId="20" xfId="17" applyFont="1" applyBorder="1" applyAlignment="1">
      <alignment horizontal="center" vertical="center"/>
    </xf>
    <xf numFmtId="38" fontId="10" fillId="0" borderId="4" xfId="17" applyFont="1" applyBorder="1" applyAlignment="1">
      <alignment horizontal="center" vertical="center"/>
    </xf>
    <xf numFmtId="38" fontId="10" fillId="0" borderId="6" xfId="17" applyFont="1" applyBorder="1" applyAlignment="1">
      <alignment horizontal="center" vertical="center"/>
    </xf>
    <xf numFmtId="38" fontId="10" fillId="0" borderId="8" xfId="17" applyFont="1" applyBorder="1" applyAlignment="1">
      <alignment horizontal="center" vertical="center"/>
    </xf>
    <xf numFmtId="38" fontId="10" fillId="0" borderId="10" xfId="17" applyFont="1" applyBorder="1" applyAlignment="1">
      <alignment horizontal="center" vertical="center"/>
    </xf>
    <xf numFmtId="0" fontId="0" fillId="0" borderId="27" xfId="51" applyBorder="1" applyAlignment="1">
      <alignment horizontal="distributed" vertical="center"/>
      <protection/>
    </xf>
    <xf numFmtId="0" fontId="24" fillId="0" borderId="6" xfId="51" applyFont="1" applyBorder="1" applyAlignment="1">
      <alignment/>
      <protection/>
    </xf>
    <xf numFmtId="38" fontId="1" fillId="0" borderId="18" xfId="17" applyFont="1" applyBorder="1" applyAlignment="1">
      <alignment horizontal="center" vertical="center"/>
    </xf>
    <xf numFmtId="0" fontId="0" fillId="0" borderId="49" xfId="51" applyBorder="1" applyAlignment="1">
      <alignment horizontal="center" vertical="center"/>
      <protection/>
    </xf>
    <xf numFmtId="0" fontId="0" fillId="0" borderId="27" xfId="51" applyBorder="1" applyAlignment="1">
      <alignment horizontal="center" vertical="center"/>
      <protection/>
    </xf>
    <xf numFmtId="0" fontId="0" fillId="0" borderId="32" xfId="51" applyBorder="1" applyAlignment="1">
      <alignment horizontal="distributed" vertical="center"/>
      <protection/>
    </xf>
    <xf numFmtId="0" fontId="0" fillId="0" borderId="2" xfId="51" applyBorder="1" applyAlignment="1">
      <alignment horizontal="distributed" vertical="center"/>
      <protection/>
    </xf>
    <xf numFmtId="0" fontId="0" fillId="0" borderId="27" xfId="51" applyBorder="1" applyAlignment="1">
      <alignment vertical="center"/>
      <protection/>
    </xf>
    <xf numFmtId="38" fontId="9" fillId="0" borderId="6" xfId="17" applyFont="1" applyBorder="1" applyAlignment="1">
      <alignment horizontal="distributed" vertical="center"/>
    </xf>
    <xf numFmtId="0" fontId="24" fillId="0" borderId="6" xfId="51" applyFont="1" applyBorder="1" applyAlignment="1">
      <alignment horizontal="distributed" vertical="center"/>
      <protection/>
    </xf>
    <xf numFmtId="38" fontId="1" fillId="0" borderId="4" xfId="17" applyFont="1" applyBorder="1" applyAlignment="1">
      <alignment horizontal="distributed" vertical="center"/>
    </xf>
    <xf numFmtId="0" fontId="0" fillId="0" borderId="3" xfId="51" applyBorder="1" applyAlignment="1">
      <alignment horizontal="center" vertical="center"/>
      <protection/>
    </xf>
    <xf numFmtId="0" fontId="0" fillId="0" borderId="7" xfId="51" applyBorder="1" applyAlignment="1">
      <alignment horizontal="center" vertical="center"/>
      <protection/>
    </xf>
    <xf numFmtId="38" fontId="1" fillId="0" borderId="20" xfId="17" applyFont="1" applyBorder="1" applyAlignment="1">
      <alignment horizontal="center" vertical="center"/>
    </xf>
    <xf numFmtId="38" fontId="1" fillId="0" borderId="10" xfId="17" applyFont="1" applyBorder="1" applyAlignment="1">
      <alignment horizontal="center" vertical="center"/>
    </xf>
    <xf numFmtId="0" fontId="1" fillId="0" borderId="8" xfId="51" applyFont="1" applyBorder="1" applyAlignment="1">
      <alignment horizontal="center" vertical="center"/>
      <protection/>
    </xf>
    <xf numFmtId="0" fontId="18" fillId="0" borderId="10" xfId="51" applyFont="1" applyBorder="1" applyAlignment="1">
      <alignment horizontal="center" vertical="center"/>
      <protection/>
    </xf>
    <xf numFmtId="0" fontId="1" fillId="0" borderId="14" xfId="51" applyFont="1" applyBorder="1" applyAlignment="1">
      <alignment horizontal="distributed" vertical="center"/>
      <protection/>
    </xf>
    <xf numFmtId="0" fontId="18" fillId="0" borderId="20" xfId="51" applyFont="1" applyBorder="1" applyAlignment="1">
      <alignment horizontal="distributed" vertical="center"/>
      <protection/>
    </xf>
    <xf numFmtId="38" fontId="1" fillId="0" borderId="3" xfId="17" applyFont="1" applyBorder="1" applyAlignment="1">
      <alignment horizontal="center" vertical="center"/>
    </xf>
    <xf numFmtId="0" fontId="0" fillId="0" borderId="27" xfId="52" applyBorder="1" applyAlignment="1">
      <alignment horizontal="distributed" vertical="center"/>
      <protection/>
    </xf>
    <xf numFmtId="38" fontId="10" fillId="0" borderId="16" xfId="17" applyFont="1" applyBorder="1" applyAlignment="1">
      <alignment horizontal="center" vertical="center" shrinkToFit="1"/>
    </xf>
    <xf numFmtId="38" fontId="10" fillId="0" borderId="3" xfId="17" applyFont="1" applyBorder="1" applyAlignment="1">
      <alignment horizontal="center" vertical="center" shrinkToFit="1"/>
    </xf>
    <xf numFmtId="38" fontId="10" fillId="0" borderId="7" xfId="17" applyFont="1" applyBorder="1" applyAlignment="1">
      <alignment horizontal="center" vertical="center" shrinkToFit="1"/>
    </xf>
    <xf numFmtId="38" fontId="1" fillId="0" borderId="1" xfId="17" applyFont="1" applyBorder="1" applyAlignment="1">
      <alignment horizontal="center" vertical="center"/>
    </xf>
    <xf numFmtId="0" fontId="1" fillId="0" borderId="1" xfId="52" applyFont="1" applyBorder="1" applyAlignment="1">
      <alignment horizontal="center" vertical="center"/>
      <protection/>
    </xf>
    <xf numFmtId="38" fontId="1" fillId="0" borderId="15" xfId="17" applyFont="1" applyBorder="1" applyAlignment="1">
      <alignment horizontal="center" vertical="center"/>
    </xf>
    <xf numFmtId="0" fontId="0" fillId="0" borderId="7" xfId="52" applyBorder="1" applyAlignment="1">
      <alignment horizontal="center" vertical="center"/>
      <protection/>
    </xf>
    <xf numFmtId="38" fontId="1" fillId="0" borderId="49" xfId="17" applyFont="1" applyBorder="1" applyAlignment="1">
      <alignment horizontal="center" vertical="center"/>
    </xf>
    <xf numFmtId="38" fontId="1" fillId="0" borderId="27" xfId="17" applyFont="1" applyBorder="1" applyAlignment="1">
      <alignment horizontal="center" vertical="center"/>
    </xf>
    <xf numFmtId="0" fontId="0" fillId="0" borderId="32" xfId="52" applyBorder="1" applyAlignment="1">
      <alignment horizontal="distributed" vertical="center"/>
      <protection/>
    </xf>
    <xf numFmtId="0" fontId="0" fillId="0" borderId="2" xfId="52" applyBorder="1" applyAlignment="1">
      <alignment horizontal="distributed" vertical="center"/>
      <protection/>
    </xf>
    <xf numFmtId="0" fontId="0" fillId="0" borderId="27" xfId="52" applyBorder="1" applyAlignment="1">
      <alignment horizontal="center" vertical="center"/>
      <protection/>
    </xf>
    <xf numFmtId="38" fontId="1" fillId="0" borderId="1" xfId="17" applyFont="1" applyBorder="1" applyAlignment="1">
      <alignment horizontal="distributed" vertical="center"/>
    </xf>
    <xf numFmtId="38" fontId="10" fillId="0" borderId="0" xfId="17" applyFont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10" fillId="0" borderId="0" xfId="17" applyFont="1" applyBorder="1" applyAlignment="1">
      <alignment horizontal="left" vertical="center"/>
    </xf>
    <xf numFmtId="0" fontId="13" fillId="0" borderId="3" xfId="53" applyFont="1" applyBorder="1" applyAlignment="1">
      <alignment horizontal="center" vertical="center" wrapText="1"/>
      <protection/>
    </xf>
    <xf numFmtId="0" fontId="13" fillId="0" borderId="7" xfId="53" applyFont="1" applyBorder="1" applyAlignment="1">
      <alignment horizontal="center" vertical="center" wrapText="1"/>
      <protection/>
    </xf>
    <xf numFmtId="38" fontId="1" fillId="0" borderId="46" xfId="17" applyFont="1" applyBorder="1" applyAlignment="1">
      <alignment horizontal="center" vertical="center"/>
    </xf>
    <xf numFmtId="38" fontId="1" fillId="0" borderId="47" xfId="17" applyFont="1" applyBorder="1" applyAlignment="1">
      <alignment horizontal="center" vertical="center"/>
    </xf>
    <xf numFmtId="38" fontId="1" fillId="0" borderId="53" xfId="17" applyFont="1" applyBorder="1" applyAlignment="1">
      <alignment horizontal="center" vertical="center"/>
    </xf>
    <xf numFmtId="38" fontId="1" fillId="0" borderId="54" xfId="17" applyFont="1" applyBorder="1" applyAlignment="1">
      <alignment horizontal="center" vertical="center"/>
    </xf>
    <xf numFmtId="38" fontId="1" fillId="0" borderId="55" xfId="17" applyFont="1" applyBorder="1" applyAlignment="1">
      <alignment horizontal="center" vertical="center" wrapText="1"/>
    </xf>
    <xf numFmtId="38" fontId="1" fillId="0" borderId="40" xfId="17" applyFont="1" applyBorder="1" applyAlignment="1">
      <alignment horizontal="center" vertical="center" wrapText="1"/>
    </xf>
    <xf numFmtId="38" fontId="1" fillId="0" borderId="42" xfId="17" applyFont="1" applyBorder="1" applyAlignment="1">
      <alignment horizontal="center" vertical="center" wrapText="1"/>
    </xf>
    <xf numFmtId="0" fontId="1" fillId="0" borderId="54" xfId="53" applyFont="1" applyBorder="1" applyAlignment="1">
      <alignment horizontal="center"/>
      <protection/>
    </xf>
    <xf numFmtId="0" fontId="1" fillId="0" borderId="48" xfId="53" applyFont="1" applyBorder="1" applyAlignment="1">
      <alignment horizontal="center"/>
      <protection/>
    </xf>
    <xf numFmtId="38" fontId="1" fillId="0" borderId="56" xfId="17" applyFont="1" applyBorder="1" applyAlignment="1">
      <alignment horizontal="distributed" vertical="center"/>
    </xf>
    <xf numFmtId="0" fontId="13" fillId="0" borderId="19" xfId="53" applyFont="1" applyBorder="1" applyAlignment="1">
      <alignment horizontal="distributed" vertical="center"/>
      <protection/>
    </xf>
    <xf numFmtId="0" fontId="13" fillId="0" borderId="20" xfId="53" applyFont="1" applyBorder="1" applyAlignment="1">
      <alignment horizontal="distributed" vertical="center"/>
      <protection/>
    </xf>
    <xf numFmtId="38" fontId="1" fillId="0" borderId="57" xfId="17" applyFont="1" applyBorder="1" applyAlignment="1">
      <alignment horizontal="center" vertical="center"/>
    </xf>
    <xf numFmtId="0" fontId="13" fillId="0" borderId="43" xfId="53" applyFont="1" applyBorder="1" applyAlignment="1">
      <alignment/>
      <protection/>
    </xf>
    <xf numFmtId="0" fontId="13" fillId="0" borderId="58" xfId="53" applyFont="1" applyBorder="1" applyAlignment="1">
      <alignment/>
      <protection/>
    </xf>
    <xf numFmtId="0" fontId="13" fillId="0" borderId="41" xfId="53" applyFont="1" applyBorder="1" applyAlignment="1">
      <alignment/>
      <protection/>
    </xf>
    <xf numFmtId="0" fontId="1" fillId="0" borderId="59" xfId="53" applyFont="1" applyBorder="1" applyAlignment="1">
      <alignment horizontal="distributed"/>
      <protection/>
    </xf>
    <xf numFmtId="0" fontId="13" fillId="0" borderId="60" xfId="53" applyFont="1" applyBorder="1" applyAlignment="1">
      <alignment/>
      <protection/>
    </xf>
    <xf numFmtId="0" fontId="13" fillId="0" borderId="61" xfId="53" applyFont="1" applyBorder="1" applyAlignment="1">
      <alignment/>
      <protection/>
    </xf>
    <xf numFmtId="0" fontId="1" fillId="0" borderId="58" xfId="17" applyNumberFormat="1" applyFont="1" applyBorder="1" applyAlignment="1">
      <alignment horizontal="distributed" vertical="center"/>
    </xf>
    <xf numFmtId="0" fontId="13" fillId="0" borderId="41" xfId="53" applyNumberFormat="1" applyFont="1" applyBorder="1" applyAlignment="1">
      <alignment horizontal="distributed" vertical="center"/>
      <protection/>
    </xf>
    <xf numFmtId="0" fontId="13" fillId="0" borderId="9" xfId="53" applyNumberFormat="1" applyFont="1" applyBorder="1" applyAlignment="1">
      <alignment horizontal="distributed" vertical="center"/>
      <protection/>
    </xf>
    <xf numFmtId="38" fontId="1" fillId="0" borderId="5" xfId="17" applyFont="1" applyBorder="1" applyAlignment="1">
      <alignment vertical="center"/>
    </xf>
    <xf numFmtId="38" fontId="1" fillId="0" borderId="5" xfId="17" applyFont="1" applyBorder="1" applyAlignment="1">
      <alignment horizontal="center" vertical="center"/>
    </xf>
    <xf numFmtId="0" fontId="13" fillId="0" borderId="5" xfId="53" applyFont="1" applyBorder="1" applyAlignment="1">
      <alignment vertical="center"/>
      <protection/>
    </xf>
    <xf numFmtId="38" fontId="1" fillId="0" borderId="0" xfId="17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center" vertical="center"/>
    </xf>
    <xf numFmtId="0" fontId="1" fillId="0" borderId="0" xfId="53" applyFont="1" applyBorder="1" applyAlignment="1">
      <alignment vertical="center"/>
      <protection/>
    </xf>
    <xf numFmtId="41" fontId="1" fillId="0" borderId="0" xfId="17" applyNumberFormat="1" applyFont="1" applyBorder="1" applyAlignment="1">
      <alignment horizontal="right" vertical="center"/>
    </xf>
    <xf numFmtId="41" fontId="1" fillId="0" borderId="0" xfId="53" applyNumberFormat="1" applyFont="1" applyBorder="1" applyAlignment="1">
      <alignment vertical="center"/>
      <protection/>
    </xf>
    <xf numFmtId="38" fontId="1" fillId="0" borderId="0" xfId="17" applyFont="1" applyBorder="1" applyAlignment="1">
      <alignment vertical="center"/>
    </xf>
    <xf numFmtId="0" fontId="13" fillId="0" borderId="0" xfId="53" applyFont="1" applyBorder="1" applyAlignment="1">
      <alignment vertical="center"/>
      <protection/>
    </xf>
    <xf numFmtId="38" fontId="9" fillId="0" borderId="0" xfId="17" applyFont="1" applyBorder="1" applyAlignment="1">
      <alignment horizontal="right" vertical="center"/>
    </xf>
    <xf numFmtId="41" fontId="9" fillId="0" borderId="0" xfId="17" applyNumberFormat="1" applyFont="1" applyBorder="1" applyAlignment="1">
      <alignment horizontal="center" vertical="center"/>
    </xf>
    <xf numFmtId="0" fontId="9" fillId="0" borderId="0" xfId="53" applyFont="1" applyBorder="1" applyAlignment="1">
      <alignment vertical="center"/>
      <protection/>
    </xf>
    <xf numFmtId="38" fontId="1" fillId="0" borderId="9" xfId="17" applyFont="1" applyBorder="1" applyAlignment="1">
      <alignment horizontal="right" vertical="center"/>
    </xf>
    <xf numFmtId="0" fontId="1" fillId="0" borderId="9" xfId="53" applyFont="1" applyBorder="1" applyAlignment="1">
      <alignment vertical="center"/>
      <protection/>
    </xf>
    <xf numFmtId="41" fontId="1" fillId="0" borderId="9" xfId="17" applyNumberFormat="1" applyFont="1" applyBorder="1" applyAlignment="1">
      <alignment horizontal="center" vertical="center"/>
    </xf>
    <xf numFmtId="38" fontId="10" fillId="0" borderId="0" xfId="17" applyFont="1" applyFill="1" applyAlignment="1">
      <alignment/>
    </xf>
    <xf numFmtId="38" fontId="10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38" fontId="1" fillId="0" borderId="62" xfId="17" applyFont="1" applyFill="1" applyBorder="1" applyAlignment="1">
      <alignment horizontal="center"/>
    </xf>
    <xf numFmtId="38" fontId="1" fillId="0" borderId="63" xfId="17" applyFont="1" applyFill="1" applyBorder="1" applyAlignment="1">
      <alignment/>
    </xf>
    <xf numFmtId="38" fontId="1" fillId="0" borderId="62" xfId="17" applyFont="1" applyFill="1" applyBorder="1" applyAlignment="1">
      <alignment/>
    </xf>
    <xf numFmtId="0" fontId="1" fillId="0" borderId="62" xfId="45" applyFont="1" applyFill="1" applyBorder="1" applyAlignment="1">
      <alignment horizontal="center"/>
      <protection/>
    </xf>
    <xf numFmtId="0" fontId="1" fillId="0" borderId="62" xfId="45" applyFont="1" applyFill="1" applyBorder="1">
      <alignment/>
      <protection/>
    </xf>
    <xf numFmtId="38" fontId="1" fillId="0" borderId="64" xfId="17" applyFont="1" applyFill="1" applyBorder="1" applyAlignment="1">
      <alignment horizontal="distributed" vertical="center"/>
    </xf>
    <xf numFmtId="38" fontId="1" fillId="0" borderId="65" xfId="17" applyFont="1" applyFill="1" applyBorder="1" applyAlignment="1">
      <alignment horizontal="center"/>
    </xf>
    <xf numFmtId="38" fontId="1" fillId="0" borderId="65" xfId="17" applyFont="1" applyFill="1" applyBorder="1" applyAlignment="1">
      <alignment/>
    </xf>
    <xf numFmtId="38" fontId="1" fillId="0" borderId="66" xfId="17" applyFont="1" applyFill="1" applyBorder="1" applyAlignment="1">
      <alignment horizontal="center"/>
    </xf>
    <xf numFmtId="38" fontId="1" fillId="0" borderId="66" xfId="17" applyFont="1" applyFill="1" applyBorder="1" applyAlignment="1">
      <alignment/>
    </xf>
    <xf numFmtId="205" fontId="1" fillId="0" borderId="66" xfId="17" applyNumberFormat="1" applyFont="1" applyFill="1" applyBorder="1" applyAlignment="1" quotePrefix="1">
      <alignment horizontal="center"/>
    </xf>
    <xf numFmtId="38" fontId="8" fillId="0" borderId="66" xfId="17" applyFont="1" applyFill="1" applyBorder="1" applyAlignment="1">
      <alignment horizontal="center"/>
    </xf>
    <xf numFmtId="38" fontId="1" fillId="0" borderId="65" xfId="17" applyFont="1" applyFill="1" applyBorder="1" applyAlignment="1">
      <alignment horizontal="distributed" vertical="center"/>
    </xf>
    <xf numFmtId="38" fontId="1" fillId="0" borderId="67" xfId="17" applyFont="1" applyFill="1" applyBorder="1" applyAlignment="1">
      <alignment horizontal="right" shrinkToFit="1"/>
    </xf>
    <xf numFmtId="38" fontId="1" fillId="0" borderId="68" xfId="17" applyFont="1" applyFill="1" applyBorder="1" applyAlignment="1">
      <alignment horizontal="right" shrinkToFit="1"/>
    </xf>
    <xf numFmtId="38" fontId="1" fillId="0" borderId="68" xfId="17" applyFont="1" applyFill="1" applyBorder="1" applyAlignment="1">
      <alignment/>
    </xf>
    <xf numFmtId="38" fontId="1" fillId="0" borderId="69" xfId="17" applyFont="1" applyFill="1" applyBorder="1" applyAlignment="1">
      <alignment horizontal="right" shrinkToFit="1"/>
    </xf>
    <xf numFmtId="38" fontId="9" fillId="0" borderId="0" xfId="17" applyFont="1" applyFill="1" applyAlignment="1">
      <alignment/>
    </xf>
    <xf numFmtId="38" fontId="9" fillId="0" borderId="65" xfId="17" applyFont="1" applyFill="1" applyBorder="1" applyAlignment="1">
      <alignment horizontal="distributed" vertical="center"/>
    </xf>
    <xf numFmtId="38" fontId="9" fillId="0" borderId="69" xfId="17" applyFont="1" applyFill="1" applyBorder="1" applyAlignment="1">
      <alignment horizontal="right" shrinkToFit="1"/>
    </xf>
    <xf numFmtId="38" fontId="8" fillId="0" borderId="0" xfId="17" applyFont="1" applyFill="1" applyAlignment="1">
      <alignment/>
    </xf>
    <xf numFmtId="38" fontId="8" fillId="0" borderId="65" xfId="17" applyFont="1" applyFill="1" applyBorder="1" applyAlignment="1">
      <alignment horizontal="distributed" vertical="center"/>
    </xf>
    <xf numFmtId="38" fontId="8" fillId="0" borderId="69" xfId="17" applyFont="1" applyFill="1" applyBorder="1" applyAlignment="1">
      <alignment horizontal="right" shrinkToFit="1"/>
    </xf>
    <xf numFmtId="38" fontId="8" fillId="0" borderId="0" xfId="17" applyFont="1" applyFill="1" applyBorder="1" applyAlignment="1">
      <alignment/>
    </xf>
    <xf numFmtId="38" fontId="1" fillId="0" borderId="66" xfId="17" applyFont="1" applyFill="1" applyBorder="1" applyAlignment="1">
      <alignment horizontal="distributed" vertical="center"/>
    </xf>
    <xf numFmtId="38" fontId="1" fillId="0" borderId="70" xfId="17" applyFont="1" applyFill="1" applyBorder="1" applyAlignment="1">
      <alignment horizontal="right" shrinkToFit="1"/>
    </xf>
    <xf numFmtId="38" fontId="1" fillId="0" borderId="71" xfId="17" applyFont="1" applyFill="1" applyBorder="1" applyAlignment="1">
      <alignment horizontal="right" shrinkToFit="1"/>
    </xf>
    <xf numFmtId="0" fontId="13" fillId="0" borderId="72" xfId="45" applyFont="1" applyFill="1" applyBorder="1" applyAlignment="1">
      <alignment horizontal="distributed" vertical="center"/>
      <protection/>
    </xf>
    <xf numFmtId="0" fontId="13" fillId="0" borderId="73" xfId="45" applyFont="1" applyFill="1" applyBorder="1" applyAlignment="1">
      <alignment horizontal="distributed" vertical="center"/>
      <protection/>
    </xf>
    <xf numFmtId="38" fontId="1" fillId="0" borderId="72" xfId="17" applyFont="1" applyFill="1" applyBorder="1" applyAlignment="1">
      <alignment horizontal="distributed" vertical="center"/>
    </xf>
    <xf numFmtId="38" fontId="1" fillId="0" borderId="73" xfId="17" applyFont="1" applyFill="1" applyBorder="1" applyAlignment="1">
      <alignment horizontal="distributed" vertical="center"/>
    </xf>
    <xf numFmtId="38" fontId="1" fillId="0" borderId="66" xfId="17" applyFont="1" applyFill="1" applyBorder="1" applyAlignment="1">
      <alignment horizontal="center" vertical="center"/>
    </xf>
    <xf numFmtId="38" fontId="1" fillId="0" borderId="13" xfId="17" applyFont="1" applyFill="1" applyBorder="1" applyAlignment="1">
      <alignment horizontal="center" vertical="center"/>
    </xf>
    <xf numFmtId="38" fontId="1" fillId="0" borderId="13" xfId="17" applyFont="1" applyFill="1" applyBorder="1" applyAlignment="1">
      <alignment horizontal="center" vertical="center" wrapText="1"/>
    </xf>
    <xf numFmtId="0" fontId="13" fillId="0" borderId="13" xfId="45" applyFont="1" applyFill="1" applyBorder="1" applyAlignment="1">
      <alignment vertical="center"/>
      <protection/>
    </xf>
    <xf numFmtId="0" fontId="13" fillId="0" borderId="13" xfId="45" applyFont="1" applyFill="1" applyBorder="1" applyAlignment="1">
      <alignment vertical="center" wrapText="1"/>
      <protection/>
    </xf>
    <xf numFmtId="38" fontId="1" fillId="0" borderId="68" xfId="17" applyFont="1" applyFill="1" applyBorder="1" applyAlignment="1">
      <alignment vertical="center"/>
    </xf>
    <xf numFmtId="38" fontId="9" fillId="0" borderId="74" xfId="17" applyFont="1" applyFill="1" applyBorder="1" applyAlignment="1">
      <alignment horizontal="right" shrinkToFit="1"/>
    </xf>
    <xf numFmtId="0" fontId="13" fillId="0" borderId="0" xfId="45" applyFont="1" applyFill="1" applyBorder="1" applyAlignment="1">
      <alignment vertical="center"/>
      <protection/>
    </xf>
    <xf numFmtId="0" fontId="13" fillId="0" borderId="74" xfId="45" applyFont="1" applyFill="1" applyBorder="1" applyAlignment="1">
      <alignment vertical="center" wrapText="1"/>
      <protection/>
    </xf>
    <xf numFmtId="38" fontId="1" fillId="0" borderId="74" xfId="17" applyFont="1" applyFill="1" applyBorder="1" applyAlignment="1">
      <alignment horizontal="right" shrinkToFit="1"/>
    </xf>
    <xf numFmtId="38" fontId="1" fillId="0" borderId="75" xfId="17" applyFont="1" applyFill="1" applyBorder="1" applyAlignment="1">
      <alignment horizontal="right" shrinkToFit="1"/>
    </xf>
  </cellXfs>
  <cellStyles count="4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-02-h02" xfId="21"/>
    <cellStyle name="標準_02-05-h02" xfId="22"/>
    <cellStyle name="標準_02-21-h02" xfId="23"/>
    <cellStyle name="標準_03-01-h02" xfId="24"/>
    <cellStyle name="標準_04-01-h02" xfId="25"/>
    <cellStyle name="標準_04-02-h02" xfId="26"/>
    <cellStyle name="標準_04-12-h02" xfId="27"/>
    <cellStyle name="標準_05-03-h02" xfId="28"/>
    <cellStyle name="標準_05-06-h02" xfId="29"/>
    <cellStyle name="標準_06-01-h02" xfId="30"/>
    <cellStyle name="標準_06-05-h02" xfId="31"/>
    <cellStyle name="標準_07-04-h02" xfId="32"/>
    <cellStyle name="標準_07-06-h02" xfId="33"/>
    <cellStyle name="標準_08-02-h02" xfId="34"/>
    <cellStyle name="標準_09-03-h02" xfId="35"/>
    <cellStyle name="標準_09-07-h02" xfId="36"/>
    <cellStyle name="標準_09-09-h02" xfId="37"/>
    <cellStyle name="標準_10-06-h02" xfId="38"/>
    <cellStyle name="標準_10-09-h02" xfId="39"/>
    <cellStyle name="標準_11-01-h02" xfId="40"/>
    <cellStyle name="標準_11-06-h02" xfId="41"/>
    <cellStyle name="標準_12-01-h02" xfId="42"/>
    <cellStyle name="標準_12-12-h02" xfId="43"/>
    <cellStyle name="標準_13-01-h02" xfId="44"/>
    <cellStyle name="標準_13-02-h02" xfId="45"/>
    <cellStyle name="標準_14-07-h02" xfId="46"/>
    <cellStyle name="標準_15-13-h02" xfId="47"/>
    <cellStyle name="標準_15-14-h02" xfId="48"/>
    <cellStyle name="標準_16-06-h02" xfId="49"/>
    <cellStyle name="標準_17-30-h02" xfId="50"/>
    <cellStyle name="標準_18-02-h02" xfId="51"/>
    <cellStyle name="標準_18-03-h02" xfId="52"/>
    <cellStyle name="標準_20-02-h02" xfId="53"/>
    <cellStyle name="標準_nenkan-S23-000" xfId="54"/>
    <cellStyle name="Followed Hyperlink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13</xdr:row>
      <xdr:rowOff>28575</xdr:rowOff>
    </xdr:from>
    <xdr:to>
      <xdr:col>2</xdr:col>
      <xdr:colOff>381000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43025" y="21907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209550</xdr:rowOff>
    </xdr:from>
    <xdr:to>
      <xdr:col>7</xdr:col>
      <xdr:colOff>133350</xdr:colOff>
      <xdr:row>4</xdr:row>
      <xdr:rowOff>676275</xdr:rowOff>
    </xdr:to>
    <xdr:sp>
      <xdr:nvSpPr>
        <xdr:cNvPr id="1" name="AutoShape 1"/>
        <xdr:cNvSpPr>
          <a:spLocks/>
        </xdr:cNvSpPr>
      </xdr:nvSpPr>
      <xdr:spPr>
        <a:xfrm>
          <a:off x="6257925" y="914400"/>
          <a:ext cx="7620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790575</xdr:colOff>
      <xdr:row>4</xdr:row>
      <xdr:rowOff>219075</xdr:rowOff>
    </xdr:from>
    <xdr:to>
      <xdr:col>7</xdr:col>
      <xdr:colOff>866775</xdr:colOff>
      <xdr:row>4</xdr:row>
      <xdr:rowOff>676275</xdr:rowOff>
    </xdr:to>
    <xdr:sp>
      <xdr:nvSpPr>
        <xdr:cNvPr id="2" name="AutoShape 2"/>
        <xdr:cNvSpPr>
          <a:spLocks/>
        </xdr:cNvSpPr>
      </xdr:nvSpPr>
      <xdr:spPr>
        <a:xfrm>
          <a:off x="6991350" y="923925"/>
          <a:ext cx="76200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790575</xdr:colOff>
      <xdr:row>4</xdr:row>
      <xdr:rowOff>219075</xdr:rowOff>
    </xdr:from>
    <xdr:to>
      <xdr:col>8</xdr:col>
      <xdr:colOff>866775</xdr:colOff>
      <xdr:row>4</xdr:row>
      <xdr:rowOff>676275</xdr:rowOff>
    </xdr:to>
    <xdr:sp>
      <xdr:nvSpPr>
        <xdr:cNvPr id="3" name="AutoShape 3"/>
        <xdr:cNvSpPr>
          <a:spLocks/>
        </xdr:cNvSpPr>
      </xdr:nvSpPr>
      <xdr:spPr>
        <a:xfrm>
          <a:off x="7915275" y="923925"/>
          <a:ext cx="76200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209550</xdr:rowOff>
    </xdr:from>
    <xdr:to>
      <xdr:col>8</xdr:col>
      <xdr:colOff>133350</xdr:colOff>
      <xdr:row>4</xdr:row>
      <xdr:rowOff>676275</xdr:rowOff>
    </xdr:to>
    <xdr:sp>
      <xdr:nvSpPr>
        <xdr:cNvPr id="4" name="AutoShape 4"/>
        <xdr:cNvSpPr>
          <a:spLocks/>
        </xdr:cNvSpPr>
      </xdr:nvSpPr>
      <xdr:spPr>
        <a:xfrm>
          <a:off x="7181850" y="914400"/>
          <a:ext cx="7620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13</xdr:row>
      <xdr:rowOff>28575</xdr:rowOff>
    </xdr:from>
    <xdr:to>
      <xdr:col>2</xdr:col>
      <xdr:colOff>19050</xdr:colOff>
      <xdr:row>38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90550" y="2343150"/>
          <a:ext cx="161925" cy="423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31</xdr:row>
      <xdr:rowOff>28575</xdr:rowOff>
    </xdr:from>
    <xdr:to>
      <xdr:col>4</xdr:col>
      <xdr:colOff>142875</xdr:colOff>
      <xdr:row>34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076325" y="5095875"/>
          <a:ext cx="16192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19</xdr:row>
      <xdr:rowOff>19050</xdr:rowOff>
    </xdr:from>
    <xdr:to>
      <xdr:col>9</xdr:col>
      <xdr:colOff>1543050</xdr:colOff>
      <xdr:row>20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724525" y="3638550"/>
          <a:ext cx="91440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66675</xdr:rowOff>
    </xdr:from>
    <xdr:to>
      <xdr:col>3</xdr:col>
      <xdr:colOff>152400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85950" y="828675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76200</xdr:rowOff>
    </xdr:from>
    <xdr:to>
      <xdr:col>3</xdr:col>
      <xdr:colOff>752475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2486025" y="838200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533400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3400425" y="952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4</xdr:row>
      <xdr:rowOff>76200</xdr:rowOff>
    </xdr:from>
    <xdr:to>
      <xdr:col>5</xdr:col>
      <xdr:colOff>619125</xdr:colOff>
      <xdr:row>5</xdr:row>
      <xdr:rowOff>123825</xdr:rowOff>
    </xdr:to>
    <xdr:sp>
      <xdr:nvSpPr>
        <xdr:cNvPr id="4" name="Arc 4"/>
        <xdr:cNvSpPr>
          <a:spLocks/>
        </xdr:cNvSpPr>
      </xdr:nvSpPr>
      <xdr:spPr>
        <a:xfrm>
          <a:off x="3724275" y="838200"/>
          <a:ext cx="171450" cy="238125"/>
        </a:xfrm>
        <a:prstGeom prst="arc">
          <a:avLst>
            <a:gd name="adj1" fmla="val -15125504"/>
            <a:gd name="adj2" fmla="val 16408217"/>
            <a:gd name="adj3" fmla="val 26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57150</xdr:rowOff>
    </xdr:from>
    <xdr:to>
      <xdr:col>5</xdr:col>
      <xdr:colOff>200025</xdr:colOff>
      <xdr:row>5</xdr:row>
      <xdr:rowOff>104775</xdr:rowOff>
    </xdr:to>
    <xdr:sp>
      <xdr:nvSpPr>
        <xdr:cNvPr id="5" name="Arc 5"/>
        <xdr:cNvSpPr>
          <a:spLocks/>
        </xdr:cNvSpPr>
      </xdr:nvSpPr>
      <xdr:spPr>
        <a:xfrm rot="10800000">
          <a:off x="3305175" y="819150"/>
          <a:ext cx="171450" cy="238125"/>
        </a:xfrm>
        <a:prstGeom prst="arc">
          <a:avLst>
            <a:gd name="adj1" fmla="val -15125504"/>
            <a:gd name="adj2" fmla="val 16408217"/>
            <a:gd name="adj3" fmla="val 26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038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38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9525</xdr:rowOff>
    </xdr:from>
    <xdr:to>
      <xdr:col>2</xdr:col>
      <xdr:colOff>371475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33500" y="21717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94.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834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1448</v>
      </c>
      <c r="C3" s="1"/>
      <c r="E3" s="1"/>
      <c r="F3" s="1"/>
    </row>
    <row r="4" spans="2:6" ht="12" customHeight="1">
      <c r="B4" s="3" t="s">
        <v>1417</v>
      </c>
      <c r="C4" s="1" t="s">
        <v>835</v>
      </c>
      <c r="E4" s="1"/>
      <c r="F4" s="1"/>
    </row>
    <row r="5" spans="2:3" ht="26.25" customHeight="1">
      <c r="B5" s="3" t="s">
        <v>1418</v>
      </c>
      <c r="C5" s="5" t="s">
        <v>1367</v>
      </c>
    </row>
    <row r="6" spans="2:6" ht="12" customHeight="1">
      <c r="B6" s="3" t="s">
        <v>1455</v>
      </c>
      <c r="C6" s="5" t="s">
        <v>1368</v>
      </c>
      <c r="E6" s="1"/>
      <c r="F6" s="1"/>
    </row>
    <row r="7" spans="2:6" ht="12" customHeight="1">
      <c r="B7" s="3"/>
      <c r="C7" s="5" t="s">
        <v>1468</v>
      </c>
      <c r="E7" s="1"/>
      <c r="F7" s="1"/>
    </row>
    <row r="8" spans="2:6" ht="12" customHeight="1">
      <c r="B8" s="3"/>
      <c r="C8" s="5" t="s">
        <v>1369</v>
      </c>
      <c r="E8" s="1"/>
      <c r="F8" s="1"/>
    </row>
    <row r="9" spans="2:6" ht="12" customHeight="1">
      <c r="B9" s="3"/>
      <c r="C9" s="5" t="s">
        <v>1469</v>
      </c>
      <c r="E9" s="1"/>
      <c r="F9" s="1"/>
    </row>
    <row r="10" spans="2:6" ht="12" customHeight="1">
      <c r="B10" s="3"/>
      <c r="C10" s="5" t="s">
        <v>1470</v>
      </c>
      <c r="E10" s="1"/>
      <c r="F10" s="1"/>
    </row>
    <row r="11" spans="2:6" ht="12" customHeight="1">
      <c r="B11" s="3"/>
      <c r="C11" s="5" t="s">
        <v>1471</v>
      </c>
      <c r="E11" s="1"/>
      <c r="F11" s="1"/>
    </row>
    <row r="12" spans="2:6" ht="12" customHeight="1">
      <c r="B12" s="3" t="s">
        <v>1419</v>
      </c>
      <c r="C12" s="4" t="s">
        <v>1370</v>
      </c>
      <c r="E12" s="1"/>
      <c r="F12" s="1"/>
    </row>
    <row r="13" spans="2:3" ht="12" customHeight="1">
      <c r="B13" s="3" t="s">
        <v>1420</v>
      </c>
      <c r="C13" s="5" t="s">
        <v>1723</v>
      </c>
    </row>
    <row r="14" spans="2:3" ht="12" customHeight="1">
      <c r="B14" s="3"/>
      <c r="C14" s="5" t="s">
        <v>1663</v>
      </c>
    </row>
    <row r="15" spans="2:3" ht="12" customHeight="1">
      <c r="B15" s="3"/>
      <c r="C15" s="5" t="s">
        <v>1421</v>
      </c>
    </row>
    <row r="16" spans="2:3" ht="12" customHeight="1">
      <c r="B16" s="3"/>
      <c r="C16" s="5" t="s">
        <v>1371</v>
      </c>
    </row>
    <row r="17" spans="2:3" ht="12" customHeight="1">
      <c r="B17" s="3"/>
      <c r="C17" s="5" t="s">
        <v>1649</v>
      </c>
    </row>
    <row r="18" spans="2:3" ht="24.75" customHeight="1">
      <c r="B18" s="3" t="s">
        <v>1422</v>
      </c>
      <c r="C18" s="5" t="s">
        <v>1372</v>
      </c>
    </row>
    <row r="19" spans="2:3" ht="24" customHeight="1">
      <c r="B19" s="3" t="s">
        <v>1423</v>
      </c>
      <c r="C19" s="5" t="s">
        <v>1650</v>
      </c>
    </row>
    <row r="20" spans="2:3" ht="12" customHeight="1">
      <c r="B20" s="1"/>
      <c r="C20" s="5"/>
    </row>
    <row r="21" spans="2:6" ht="12" customHeight="1">
      <c r="B21" s="1"/>
      <c r="C21" s="1" t="s">
        <v>833</v>
      </c>
      <c r="F21" s="1"/>
    </row>
    <row r="22" spans="2:6" ht="12">
      <c r="B22" s="1"/>
      <c r="C22" s="1" t="s">
        <v>1689</v>
      </c>
      <c r="E22" s="1"/>
      <c r="F22" s="1"/>
    </row>
    <row r="23" spans="1:6" ht="12">
      <c r="A23" s="1"/>
      <c r="B23" s="1"/>
      <c r="C23" s="1"/>
      <c r="D23" s="1"/>
      <c r="E23" s="1"/>
      <c r="F23" s="1"/>
    </row>
    <row r="24" spans="1:4" ht="12">
      <c r="A24" s="1"/>
      <c r="B24" s="1"/>
      <c r="C24" s="1"/>
      <c r="D24" s="1"/>
    </row>
    <row r="25" spans="2:4" ht="12">
      <c r="B25" s="1" t="s">
        <v>1449</v>
      </c>
      <c r="C25" s="1" t="s">
        <v>836</v>
      </c>
      <c r="D25" s="1"/>
    </row>
    <row r="26" ht="12">
      <c r="C26" s="6"/>
    </row>
    <row r="27" ht="12">
      <c r="B27" s="2" t="s">
        <v>1459</v>
      </c>
    </row>
    <row r="28" spans="2:3" ht="12">
      <c r="B28" s="2">
        <v>1</v>
      </c>
      <c r="C28" s="6" t="s">
        <v>1378</v>
      </c>
    </row>
    <row r="29" spans="2:3" ht="12">
      <c r="B29" s="2">
        <v>2</v>
      </c>
      <c r="C29" s="2" t="s">
        <v>1381</v>
      </c>
    </row>
    <row r="30" spans="2:3" ht="12">
      <c r="B30" s="2">
        <v>3</v>
      </c>
      <c r="C30" s="2" t="s">
        <v>820</v>
      </c>
    </row>
    <row r="32" ht="12">
      <c r="B32" s="2" t="s">
        <v>1460</v>
      </c>
    </row>
    <row r="33" spans="2:3" ht="12">
      <c r="B33" s="2">
        <v>4</v>
      </c>
      <c r="C33" s="2" t="s">
        <v>1658</v>
      </c>
    </row>
    <row r="35" ht="12">
      <c r="B35" s="2" t="s">
        <v>1461</v>
      </c>
    </row>
    <row r="36" spans="2:3" ht="12">
      <c r="B36" s="2">
        <v>5</v>
      </c>
      <c r="C36" s="2" t="s">
        <v>1744</v>
      </c>
    </row>
    <row r="37" spans="2:3" ht="12">
      <c r="B37" s="2">
        <v>6</v>
      </c>
      <c r="C37" s="8" t="s">
        <v>1747</v>
      </c>
    </row>
    <row r="38" spans="2:3" ht="12">
      <c r="B38" s="2">
        <v>7</v>
      </c>
      <c r="C38" s="2" t="s">
        <v>1297</v>
      </c>
    </row>
    <row r="39" ht="12">
      <c r="C39" s="8"/>
    </row>
    <row r="40" ht="12">
      <c r="B40" s="2" t="s">
        <v>1462</v>
      </c>
    </row>
    <row r="41" spans="2:3" ht="12">
      <c r="B41" s="2">
        <v>8</v>
      </c>
      <c r="C41" s="2" t="s">
        <v>1713</v>
      </c>
    </row>
    <row r="42" spans="2:3" ht="12">
      <c r="B42" s="2">
        <v>9</v>
      </c>
      <c r="C42" s="6" t="s">
        <v>1472</v>
      </c>
    </row>
    <row r="43" ht="12">
      <c r="C43" s="6"/>
    </row>
    <row r="44" ht="12">
      <c r="B44" s="2" t="s">
        <v>1463</v>
      </c>
    </row>
    <row r="45" spans="2:3" ht="12">
      <c r="B45" s="2">
        <v>10</v>
      </c>
      <c r="C45" s="7" t="s">
        <v>1651</v>
      </c>
    </row>
    <row r="46" spans="2:3" ht="12">
      <c r="B46" s="2">
        <v>11</v>
      </c>
      <c r="C46" s="2" t="s">
        <v>1655</v>
      </c>
    </row>
    <row r="47" ht="12">
      <c r="C47" s="6"/>
    </row>
    <row r="48" ht="12">
      <c r="B48" s="2" t="s">
        <v>1447</v>
      </c>
    </row>
    <row r="49" spans="2:3" ht="24" customHeight="1">
      <c r="B49" s="2">
        <v>12</v>
      </c>
      <c r="C49" s="7" t="s">
        <v>1485</v>
      </c>
    </row>
    <row r="50" spans="2:3" ht="12">
      <c r="B50" s="2">
        <v>13</v>
      </c>
      <c r="C50" s="9" t="s">
        <v>1484</v>
      </c>
    </row>
    <row r="52" ht="12">
      <c r="B52" s="2" t="s">
        <v>1464</v>
      </c>
    </row>
    <row r="53" spans="2:3" ht="12">
      <c r="B53" s="2">
        <v>14</v>
      </c>
      <c r="C53" s="2" t="s">
        <v>46</v>
      </c>
    </row>
    <row r="55" ht="12">
      <c r="B55" s="2" t="s">
        <v>66</v>
      </c>
    </row>
    <row r="56" spans="2:3" ht="12">
      <c r="B56" s="2">
        <v>15</v>
      </c>
      <c r="C56" s="2" t="s">
        <v>1498</v>
      </c>
    </row>
    <row r="57" ht="12">
      <c r="C57" s="2" t="s">
        <v>1502</v>
      </c>
    </row>
    <row r="58" spans="2:3" ht="12">
      <c r="B58" s="2">
        <v>16</v>
      </c>
      <c r="C58" s="2" t="s">
        <v>1319</v>
      </c>
    </row>
    <row r="59" spans="2:3" ht="12">
      <c r="B59" s="2">
        <v>17</v>
      </c>
      <c r="C59" s="2" t="s">
        <v>1504</v>
      </c>
    </row>
    <row r="61" ht="12">
      <c r="B61" s="2" t="s">
        <v>65</v>
      </c>
    </row>
    <row r="62" ht="12">
      <c r="C62" s="2" t="s">
        <v>1508</v>
      </c>
    </row>
    <row r="63" spans="2:3" ht="12">
      <c r="B63" s="2">
        <v>18</v>
      </c>
      <c r="C63" s="2" t="s">
        <v>1509</v>
      </c>
    </row>
    <row r="64" ht="12">
      <c r="C64" s="2" t="s">
        <v>1517</v>
      </c>
    </row>
    <row r="65" spans="2:3" ht="12">
      <c r="B65" s="2">
        <v>19</v>
      </c>
      <c r="C65" s="2" t="s">
        <v>1518</v>
      </c>
    </row>
    <row r="67" ht="12">
      <c r="B67" s="2" t="s">
        <v>1330</v>
      </c>
    </row>
    <row r="68" spans="2:3" ht="12">
      <c r="B68" s="2">
        <v>20</v>
      </c>
      <c r="C68" s="2" t="s">
        <v>1390</v>
      </c>
    </row>
    <row r="69" spans="2:3" ht="12">
      <c r="B69" s="2">
        <v>21</v>
      </c>
      <c r="C69" s="2" t="s">
        <v>1526</v>
      </c>
    </row>
    <row r="71" ht="12">
      <c r="B71" s="2" t="s">
        <v>1466</v>
      </c>
    </row>
    <row r="72" spans="2:3" ht="12">
      <c r="B72" s="2">
        <v>22</v>
      </c>
      <c r="C72" s="2" t="s">
        <v>1437</v>
      </c>
    </row>
    <row r="73" spans="2:3" ht="12">
      <c r="B73" s="2">
        <v>23</v>
      </c>
      <c r="C73" s="2" t="s">
        <v>1545</v>
      </c>
    </row>
    <row r="75" ht="12">
      <c r="B75" s="2" t="s">
        <v>1445</v>
      </c>
    </row>
    <row r="76" ht="12">
      <c r="C76" s="2" t="s">
        <v>1550</v>
      </c>
    </row>
    <row r="77" spans="2:3" ht="12">
      <c r="B77" s="2">
        <v>24</v>
      </c>
      <c r="C77" s="2" t="s">
        <v>1439</v>
      </c>
    </row>
    <row r="78" spans="2:3" ht="12">
      <c r="B78" s="2">
        <v>25</v>
      </c>
      <c r="C78" s="2" t="s">
        <v>1551</v>
      </c>
    </row>
    <row r="80" ht="12">
      <c r="B80" s="2" t="s">
        <v>1331</v>
      </c>
    </row>
    <row r="81" spans="2:3" ht="11.25" customHeight="1">
      <c r="B81" s="2">
        <v>26</v>
      </c>
      <c r="C81" s="2" t="s">
        <v>1564</v>
      </c>
    </row>
    <row r="83" ht="12">
      <c r="B83" s="2" t="s">
        <v>1424</v>
      </c>
    </row>
    <row r="84" spans="2:3" ht="12">
      <c r="B84" s="2">
        <v>27</v>
      </c>
      <c r="C84" s="2" t="s">
        <v>1581</v>
      </c>
    </row>
    <row r="85" spans="2:3" ht="12">
      <c r="B85" s="2">
        <v>28</v>
      </c>
      <c r="C85" s="2" t="s">
        <v>1574</v>
      </c>
    </row>
    <row r="87" ht="12">
      <c r="B87" s="2" t="s">
        <v>1446</v>
      </c>
    </row>
    <row r="88" ht="12">
      <c r="C88" s="2" t="s">
        <v>1589</v>
      </c>
    </row>
    <row r="89" spans="2:3" ht="12">
      <c r="B89" s="2">
        <v>29</v>
      </c>
      <c r="C89" s="2" t="s">
        <v>1431</v>
      </c>
    </row>
    <row r="90" spans="2:3" ht="12">
      <c r="B90" s="2">
        <v>30</v>
      </c>
      <c r="C90" s="10" t="s">
        <v>1583</v>
      </c>
    </row>
    <row r="92" ht="12">
      <c r="B92" s="2" t="s">
        <v>1435</v>
      </c>
    </row>
    <row r="93" spans="2:3" ht="12">
      <c r="B93" s="2">
        <v>31</v>
      </c>
      <c r="C93" s="2" t="s">
        <v>1602</v>
      </c>
    </row>
    <row r="94" spans="2:3" ht="12">
      <c r="B94" s="2">
        <v>32</v>
      </c>
      <c r="C94" s="2" t="s">
        <v>1600</v>
      </c>
    </row>
    <row r="96" ht="12">
      <c r="B96" s="2" t="s">
        <v>45</v>
      </c>
    </row>
    <row r="97" spans="2:3" ht="12">
      <c r="B97" s="2">
        <v>33</v>
      </c>
      <c r="C97" s="2" t="s">
        <v>1634</v>
      </c>
    </row>
    <row r="98" spans="2:3" ht="12">
      <c r="B98" s="2">
        <v>34</v>
      </c>
      <c r="C98" s="2" t="s">
        <v>1635</v>
      </c>
    </row>
    <row r="100" ht="12">
      <c r="B100" s="2" t="s">
        <v>1467</v>
      </c>
    </row>
    <row r="101" ht="12">
      <c r="C101" s="2" t="s">
        <v>1400</v>
      </c>
    </row>
    <row r="102" spans="2:3" ht="12">
      <c r="B102" s="2">
        <v>35</v>
      </c>
      <c r="C102" s="2" t="s">
        <v>1401</v>
      </c>
    </row>
    <row r="104" ht="12">
      <c r="B104" s="2" t="s">
        <v>1675</v>
      </c>
    </row>
    <row r="105" ht="12">
      <c r="C105" s="2" t="s">
        <v>1676</v>
      </c>
    </row>
    <row r="106" spans="2:3" ht="12">
      <c r="B106" s="2">
        <v>36</v>
      </c>
      <c r="C106" s="2" t="s">
        <v>1414</v>
      </c>
    </row>
    <row r="107" ht="12">
      <c r="C107" s="2" t="s">
        <v>1415</v>
      </c>
    </row>
    <row r="108" spans="2:3" ht="12">
      <c r="B108" s="2">
        <v>37</v>
      </c>
      <c r="C108" s="2" t="s">
        <v>1680</v>
      </c>
    </row>
  </sheetData>
  <printOptions/>
  <pageMargins left="0.75" right="0.75" top="1" bottom="1" header="0.512" footer="0.512"/>
  <pageSetup horizontalDpi="600" verticalDpi="6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00390625" defaultRowHeight="13.5"/>
  <cols>
    <col min="1" max="1" width="12.125" style="21" customWidth="1"/>
    <col min="2" max="3" width="10.125" style="21" bestFit="1" customWidth="1"/>
    <col min="4" max="5" width="8.625" style="21" customWidth="1"/>
    <col min="6" max="7" width="10.125" style="21" bestFit="1" customWidth="1"/>
    <col min="8" max="8" width="12.125" style="21" bestFit="1" customWidth="1"/>
    <col min="9" max="13" width="10.125" style="21" bestFit="1" customWidth="1"/>
    <col min="14" max="14" width="9.125" style="21" customWidth="1"/>
    <col min="15" max="15" width="10.125" style="21" bestFit="1" customWidth="1"/>
    <col min="16" max="16" width="9.125" style="21" customWidth="1"/>
    <col min="17" max="17" width="10.125" style="21" bestFit="1" customWidth="1"/>
    <col min="18" max="18" width="10.00390625" style="21" customWidth="1"/>
    <col min="19" max="19" width="11.25390625" style="21" customWidth="1"/>
    <col min="20" max="20" width="9.50390625" style="21" customWidth="1"/>
    <col min="21" max="16384" width="9.00390625" style="21" customWidth="1"/>
  </cols>
  <sheetData>
    <row r="1" ht="14.25">
      <c r="A1" s="342" t="s">
        <v>1056</v>
      </c>
    </row>
    <row r="2" spans="1:20" ht="12.75" thickBo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5"/>
      <c r="S2" s="343"/>
      <c r="T2" s="346" t="s">
        <v>1038</v>
      </c>
    </row>
    <row r="3" spans="1:20" ht="15" customHeight="1" thickTop="1">
      <c r="A3" s="1232" t="s">
        <v>889</v>
      </c>
      <c r="B3" s="1224" t="s">
        <v>1039</v>
      </c>
      <c r="C3" s="1216"/>
      <c r="D3" s="1216"/>
      <c r="E3" s="1216"/>
      <c r="F3" s="1217"/>
      <c r="G3" s="1315" t="s">
        <v>1040</v>
      </c>
      <c r="H3" s="1316"/>
      <c r="I3" s="1316"/>
      <c r="J3" s="1316"/>
      <c r="K3" s="1316"/>
      <c r="L3" s="1317"/>
      <c r="M3" s="1317"/>
      <c r="N3" s="1317"/>
      <c r="O3" s="1317"/>
      <c r="P3" s="1317"/>
      <c r="Q3" s="1317"/>
      <c r="R3" s="1317"/>
      <c r="S3" s="1318"/>
      <c r="T3" s="1221" t="s">
        <v>1041</v>
      </c>
    </row>
    <row r="4" spans="1:20" ht="15" customHeight="1">
      <c r="A4" s="1232"/>
      <c r="B4" s="1218"/>
      <c r="C4" s="1219"/>
      <c r="D4" s="1219"/>
      <c r="E4" s="1219"/>
      <c r="F4" s="1220"/>
      <c r="G4" s="1226" t="s">
        <v>917</v>
      </c>
      <c r="H4" s="1212" t="s">
        <v>1042</v>
      </c>
      <c r="I4" s="1319"/>
      <c r="J4" s="1319"/>
      <c r="K4" s="1319"/>
      <c r="L4" s="1313"/>
      <c r="M4" s="1313"/>
      <c r="N4" s="1313"/>
      <c r="O4" s="1313"/>
      <c r="P4" s="1313"/>
      <c r="Q4" s="1314"/>
      <c r="R4" s="1226" t="s">
        <v>1033</v>
      </c>
      <c r="S4" s="1213" t="s">
        <v>1043</v>
      </c>
      <c r="T4" s="1221"/>
    </row>
    <row r="5" spans="1:20" ht="15" customHeight="1">
      <c r="A5" s="1232"/>
      <c r="B5" s="1226" t="s">
        <v>917</v>
      </c>
      <c r="C5" s="1226" t="s">
        <v>1044</v>
      </c>
      <c r="D5" s="344" t="s">
        <v>1045</v>
      </c>
      <c r="E5" s="1226" t="s">
        <v>1046</v>
      </c>
      <c r="F5" s="1226" t="s">
        <v>1047</v>
      </c>
      <c r="G5" s="1232"/>
      <c r="H5" s="1226" t="s">
        <v>917</v>
      </c>
      <c r="I5" s="347" t="s">
        <v>1048</v>
      </c>
      <c r="J5" s="1227" t="s">
        <v>1049</v>
      </c>
      <c r="K5" s="1223"/>
      <c r="L5" s="1212" t="s">
        <v>1050</v>
      </c>
      <c r="M5" s="1319"/>
      <c r="N5" s="1320"/>
      <c r="O5" s="1212" t="s">
        <v>1051</v>
      </c>
      <c r="P5" s="1313"/>
      <c r="Q5" s="1314"/>
      <c r="R5" s="1232"/>
      <c r="S5" s="1214"/>
      <c r="T5" s="1221"/>
    </row>
    <row r="6" spans="1:20" ht="15" customHeight="1">
      <c r="A6" s="1225"/>
      <c r="B6" s="1225"/>
      <c r="C6" s="1225"/>
      <c r="D6" s="232" t="s">
        <v>1052</v>
      </c>
      <c r="E6" s="1225"/>
      <c r="F6" s="1225"/>
      <c r="G6" s="1225"/>
      <c r="H6" s="1225"/>
      <c r="I6" s="135" t="s">
        <v>917</v>
      </c>
      <c r="J6" s="135" t="s">
        <v>1053</v>
      </c>
      <c r="K6" s="135" t="s">
        <v>1054</v>
      </c>
      <c r="L6" s="135" t="s">
        <v>917</v>
      </c>
      <c r="M6" s="135" t="s">
        <v>1053</v>
      </c>
      <c r="N6" s="135" t="s">
        <v>1054</v>
      </c>
      <c r="O6" s="135" t="s">
        <v>917</v>
      </c>
      <c r="P6" s="135" t="s">
        <v>1053</v>
      </c>
      <c r="Q6" s="135" t="s">
        <v>1054</v>
      </c>
      <c r="R6" s="1225"/>
      <c r="S6" s="1215"/>
      <c r="T6" s="1222"/>
    </row>
    <row r="7" spans="1:20" ht="8.25" customHeight="1">
      <c r="A7" s="348"/>
      <c r="B7" s="34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50"/>
      <c r="R7" s="31"/>
      <c r="S7" s="351"/>
      <c r="T7" s="352"/>
    </row>
    <row r="8" spans="1:20" s="38" customFormat="1" ht="19.5" customHeight="1">
      <c r="A8" s="353" t="s">
        <v>837</v>
      </c>
      <c r="B8" s="354">
        <f aca="true" t="shared" si="0" ref="B8:T8">SUM(B14:B63)</f>
        <v>646279</v>
      </c>
      <c r="C8" s="76">
        <f t="shared" si="0"/>
        <v>337905</v>
      </c>
      <c r="D8" s="76">
        <f t="shared" si="0"/>
        <v>5172</v>
      </c>
      <c r="E8" s="76">
        <f t="shared" si="0"/>
        <v>39861</v>
      </c>
      <c r="F8" s="76">
        <f t="shared" si="0"/>
        <v>263341</v>
      </c>
      <c r="G8" s="77">
        <f t="shared" si="0"/>
        <v>643608</v>
      </c>
      <c r="H8" s="77">
        <f t="shared" si="0"/>
        <v>643544</v>
      </c>
      <c r="I8" s="77">
        <f t="shared" si="0"/>
        <v>625190</v>
      </c>
      <c r="J8" s="76">
        <f t="shared" si="0"/>
        <v>191919</v>
      </c>
      <c r="K8" s="76">
        <f t="shared" si="0"/>
        <v>433271</v>
      </c>
      <c r="L8" s="76">
        <f t="shared" si="0"/>
        <v>174401</v>
      </c>
      <c r="M8" s="76">
        <f t="shared" si="0"/>
        <v>173669</v>
      </c>
      <c r="N8" s="76">
        <f t="shared" si="0"/>
        <v>732</v>
      </c>
      <c r="O8" s="76">
        <f t="shared" si="0"/>
        <v>450789</v>
      </c>
      <c r="P8" s="76">
        <f t="shared" si="0"/>
        <v>18250</v>
      </c>
      <c r="Q8" s="76">
        <f t="shared" si="0"/>
        <v>432539</v>
      </c>
      <c r="R8" s="76">
        <f t="shared" si="0"/>
        <v>18354</v>
      </c>
      <c r="S8" s="76">
        <f t="shared" si="0"/>
        <v>434</v>
      </c>
      <c r="T8" s="78">
        <f t="shared" si="0"/>
        <v>2671</v>
      </c>
    </row>
    <row r="9" spans="1:20" s="38" customFormat="1" ht="13.5" customHeight="1">
      <c r="A9" s="353" t="s">
        <v>846</v>
      </c>
      <c r="B9" s="354">
        <f aca="true" t="shared" si="1" ref="B9:T9">B14+B20+B21+B22+B25+B26+B27+B30+B31+B32+B33+B34+B35+B36</f>
        <v>168110</v>
      </c>
      <c r="C9" s="76">
        <f t="shared" si="1"/>
        <v>73096</v>
      </c>
      <c r="D9" s="76">
        <f t="shared" si="1"/>
        <v>1142</v>
      </c>
      <c r="E9" s="76">
        <f t="shared" si="1"/>
        <v>9800</v>
      </c>
      <c r="F9" s="76">
        <f t="shared" si="1"/>
        <v>84072</v>
      </c>
      <c r="G9" s="77">
        <f t="shared" si="1"/>
        <v>167400</v>
      </c>
      <c r="H9" s="77">
        <f t="shared" si="1"/>
        <v>167551</v>
      </c>
      <c r="I9" s="77">
        <f t="shared" si="1"/>
        <v>163527</v>
      </c>
      <c r="J9" s="76">
        <f t="shared" si="1"/>
        <v>48914</v>
      </c>
      <c r="K9" s="76">
        <f t="shared" si="1"/>
        <v>114613</v>
      </c>
      <c r="L9" s="76">
        <f t="shared" si="1"/>
        <v>43871</v>
      </c>
      <c r="M9" s="76">
        <f t="shared" si="1"/>
        <v>43581</v>
      </c>
      <c r="N9" s="76">
        <f t="shared" si="1"/>
        <v>290</v>
      </c>
      <c r="O9" s="76">
        <f t="shared" si="1"/>
        <v>119656</v>
      </c>
      <c r="P9" s="76">
        <f t="shared" si="1"/>
        <v>5333</v>
      </c>
      <c r="Q9" s="76">
        <f t="shared" si="1"/>
        <v>114323</v>
      </c>
      <c r="R9" s="76">
        <f t="shared" si="1"/>
        <v>4024</v>
      </c>
      <c r="S9" s="76">
        <f t="shared" si="1"/>
        <v>172</v>
      </c>
      <c r="T9" s="78">
        <f t="shared" si="1"/>
        <v>710</v>
      </c>
    </row>
    <row r="10" spans="1:20" s="38" customFormat="1" ht="13.5" customHeight="1">
      <c r="A10" s="353" t="s">
        <v>848</v>
      </c>
      <c r="B10" s="354">
        <f aca="true" t="shared" si="2" ref="B10:T10">B19+B38+B39+B40+B41+B42+B43+B44</f>
        <v>139624</v>
      </c>
      <c r="C10" s="76">
        <f t="shared" si="2"/>
        <v>105341</v>
      </c>
      <c r="D10" s="76">
        <f t="shared" si="2"/>
        <v>0</v>
      </c>
      <c r="E10" s="76">
        <f t="shared" si="2"/>
        <v>2865</v>
      </c>
      <c r="F10" s="76">
        <f t="shared" si="2"/>
        <v>31418</v>
      </c>
      <c r="G10" s="77">
        <f t="shared" si="2"/>
        <v>138954</v>
      </c>
      <c r="H10" s="77">
        <f t="shared" si="2"/>
        <v>138803</v>
      </c>
      <c r="I10" s="77">
        <f t="shared" si="2"/>
        <v>136183</v>
      </c>
      <c r="J10" s="76">
        <f t="shared" si="2"/>
        <v>47964</v>
      </c>
      <c r="K10" s="76">
        <f t="shared" si="2"/>
        <v>88219</v>
      </c>
      <c r="L10" s="76">
        <f t="shared" si="2"/>
        <v>45609</v>
      </c>
      <c r="M10" s="76">
        <f t="shared" si="2"/>
        <v>45506</v>
      </c>
      <c r="N10" s="76">
        <f t="shared" si="2"/>
        <v>103</v>
      </c>
      <c r="O10" s="76">
        <f t="shared" si="2"/>
        <v>90574</v>
      </c>
      <c r="P10" s="76">
        <f t="shared" si="2"/>
        <v>2458</v>
      </c>
      <c r="Q10" s="76">
        <f t="shared" si="2"/>
        <v>88116</v>
      </c>
      <c r="R10" s="76">
        <f t="shared" si="2"/>
        <v>2620</v>
      </c>
      <c r="S10" s="76">
        <f t="shared" si="2"/>
        <v>11</v>
      </c>
      <c r="T10" s="78">
        <f t="shared" si="2"/>
        <v>670</v>
      </c>
    </row>
    <row r="11" spans="1:20" s="38" customFormat="1" ht="13.5" customHeight="1">
      <c r="A11" s="353" t="s">
        <v>850</v>
      </c>
      <c r="B11" s="354">
        <f aca="true" t="shared" si="3" ref="B11:T11">B15+B24+B28+B46+B47+B48+B49+B50</f>
        <v>186297</v>
      </c>
      <c r="C11" s="76">
        <f t="shared" si="3"/>
        <v>75038</v>
      </c>
      <c r="D11" s="76">
        <f t="shared" si="3"/>
        <v>3401</v>
      </c>
      <c r="E11" s="76">
        <f t="shared" si="3"/>
        <v>20590</v>
      </c>
      <c r="F11" s="76">
        <f t="shared" si="3"/>
        <v>87268</v>
      </c>
      <c r="G11" s="77">
        <f t="shared" si="3"/>
        <v>185240</v>
      </c>
      <c r="H11" s="77">
        <f t="shared" si="3"/>
        <v>185132</v>
      </c>
      <c r="I11" s="77">
        <f t="shared" si="3"/>
        <v>180522</v>
      </c>
      <c r="J11" s="76">
        <f t="shared" si="3"/>
        <v>45748</v>
      </c>
      <c r="K11" s="76">
        <f t="shared" si="3"/>
        <v>134774</v>
      </c>
      <c r="L11" s="76">
        <f t="shared" si="3"/>
        <v>36638</v>
      </c>
      <c r="M11" s="76">
        <f t="shared" si="3"/>
        <v>36507</v>
      </c>
      <c r="N11" s="76">
        <f t="shared" si="3"/>
        <v>131</v>
      </c>
      <c r="O11" s="76">
        <f t="shared" si="3"/>
        <v>143884</v>
      </c>
      <c r="P11" s="76">
        <f t="shared" si="3"/>
        <v>9241</v>
      </c>
      <c r="Q11" s="76">
        <f t="shared" si="3"/>
        <v>134643</v>
      </c>
      <c r="R11" s="76">
        <f t="shared" si="3"/>
        <v>4610</v>
      </c>
      <c r="S11" s="76">
        <f t="shared" si="3"/>
        <v>173</v>
      </c>
      <c r="T11" s="78">
        <f t="shared" si="3"/>
        <v>1057</v>
      </c>
    </row>
    <row r="12" spans="1:20" s="38" customFormat="1" ht="13.5" customHeight="1">
      <c r="A12" s="353" t="s">
        <v>852</v>
      </c>
      <c r="B12" s="354">
        <f aca="true" t="shared" si="4" ref="B12:T12">B16+B17+B52+B53+B54+B55+B56+B57+B58+B59+B60+B61+B62+B63</f>
        <v>152248</v>
      </c>
      <c r="C12" s="76">
        <f t="shared" si="4"/>
        <v>84430</v>
      </c>
      <c r="D12" s="76">
        <f t="shared" si="4"/>
        <v>629</v>
      </c>
      <c r="E12" s="76">
        <f t="shared" si="4"/>
        <v>6606</v>
      </c>
      <c r="F12" s="76">
        <f t="shared" si="4"/>
        <v>60583</v>
      </c>
      <c r="G12" s="77">
        <f t="shared" si="4"/>
        <v>152014</v>
      </c>
      <c r="H12" s="77">
        <f t="shared" si="4"/>
        <v>152058</v>
      </c>
      <c r="I12" s="77">
        <f t="shared" si="4"/>
        <v>144958</v>
      </c>
      <c r="J12" s="76">
        <f t="shared" si="4"/>
        <v>49293</v>
      </c>
      <c r="K12" s="76">
        <f t="shared" si="4"/>
        <v>95665</v>
      </c>
      <c r="L12" s="76">
        <f t="shared" si="4"/>
        <v>48283</v>
      </c>
      <c r="M12" s="76">
        <f t="shared" si="4"/>
        <v>48075</v>
      </c>
      <c r="N12" s="76">
        <f t="shared" si="4"/>
        <v>208</v>
      </c>
      <c r="O12" s="76">
        <f t="shared" si="4"/>
        <v>96675</v>
      </c>
      <c r="P12" s="76">
        <f t="shared" si="4"/>
        <v>1218</v>
      </c>
      <c r="Q12" s="76">
        <f t="shared" si="4"/>
        <v>95457</v>
      </c>
      <c r="R12" s="76">
        <f t="shared" si="4"/>
        <v>7100</v>
      </c>
      <c r="S12" s="76">
        <f t="shared" si="4"/>
        <v>78</v>
      </c>
      <c r="T12" s="78">
        <f t="shared" si="4"/>
        <v>234</v>
      </c>
    </row>
    <row r="13" spans="1:20" ht="6" customHeight="1">
      <c r="A13" s="29"/>
      <c r="B13" s="355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2"/>
    </row>
    <row r="14" spans="1:20" ht="13.5" customHeight="1">
      <c r="A14" s="29" t="s">
        <v>855</v>
      </c>
      <c r="B14" s="355">
        <f>SUM(C14:F14)</f>
        <v>21022</v>
      </c>
      <c r="C14" s="356">
        <v>8123</v>
      </c>
      <c r="D14" s="356">
        <v>97</v>
      </c>
      <c r="E14" s="356">
        <v>1367</v>
      </c>
      <c r="F14" s="356">
        <v>11435</v>
      </c>
      <c r="G14" s="356">
        <v>20937</v>
      </c>
      <c r="H14" s="356">
        <v>20837</v>
      </c>
      <c r="I14" s="356">
        <f>J14+K14</f>
        <v>20463</v>
      </c>
      <c r="J14" s="356">
        <v>6035</v>
      </c>
      <c r="K14" s="356">
        <v>14428</v>
      </c>
      <c r="L14" s="356">
        <f>M14+N14</f>
        <v>4978</v>
      </c>
      <c r="M14" s="356">
        <v>4940</v>
      </c>
      <c r="N14" s="356">
        <v>38</v>
      </c>
      <c r="O14" s="356">
        <f>P14+Q14</f>
        <v>15485</v>
      </c>
      <c r="P14" s="356">
        <v>1095</v>
      </c>
      <c r="Q14" s="356">
        <v>14390</v>
      </c>
      <c r="R14" s="356">
        <v>374</v>
      </c>
      <c r="S14" s="356">
        <v>86</v>
      </c>
      <c r="T14" s="32">
        <v>85</v>
      </c>
    </row>
    <row r="15" spans="1:20" ht="13.5" customHeight="1">
      <c r="A15" s="29" t="s">
        <v>857</v>
      </c>
      <c r="B15" s="355">
        <f>SUM(C15:F15)</f>
        <v>41689</v>
      </c>
      <c r="C15" s="356">
        <v>9776</v>
      </c>
      <c r="D15" s="356">
        <v>280</v>
      </c>
      <c r="E15" s="356">
        <v>2299</v>
      </c>
      <c r="F15" s="356">
        <v>29334</v>
      </c>
      <c r="G15" s="356">
        <v>41501</v>
      </c>
      <c r="H15" s="356">
        <v>41493</v>
      </c>
      <c r="I15" s="356">
        <f>J15+K15</f>
        <v>40502</v>
      </c>
      <c r="J15" s="356">
        <v>11483</v>
      </c>
      <c r="K15" s="356">
        <v>29019</v>
      </c>
      <c r="L15" s="356">
        <f>M15+N15</f>
        <v>7888</v>
      </c>
      <c r="M15" s="356">
        <v>7806</v>
      </c>
      <c r="N15" s="356">
        <v>82</v>
      </c>
      <c r="O15" s="356">
        <f>P15+Q15</f>
        <v>32614</v>
      </c>
      <c r="P15" s="356">
        <v>3677</v>
      </c>
      <c r="Q15" s="356">
        <v>28937</v>
      </c>
      <c r="R15" s="356">
        <v>991</v>
      </c>
      <c r="S15" s="356">
        <v>45</v>
      </c>
      <c r="T15" s="32">
        <v>188</v>
      </c>
    </row>
    <row r="16" spans="1:20" ht="13.5" customHeight="1">
      <c r="A16" s="29" t="s">
        <v>858</v>
      </c>
      <c r="B16" s="355">
        <f>SUM(C16:F16)</f>
        <v>10309</v>
      </c>
      <c r="C16" s="356">
        <v>576</v>
      </c>
      <c r="D16" s="356">
        <v>263</v>
      </c>
      <c r="E16" s="356">
        <v>905</v>
      </c>
      <c r="F16" s="356">
        <v>8565</v>
      </c>
      <c r="G16" s="356">
        <v>10308</v>
      </c>
      <c r="H16" s="356">
        <v>10328</v>
      </c>
      <c r="I16" s="356">
        <f>J16+K16</f>
        <v>9680</v>
      </c>
      <c r="J16" s="356">
        <v>5940</v>
      </c>
      <c r="K16" s="356">
        <v>3740</v>
      </c>
      <c r="L16" s="356">
        <f>M16+N16</f>
        <v>5932</v>
      </c>
      <c r="M16" s="356">
        <v>5894</v>
      </c>
      <c r="N16" s="356">
        <v>38</v>
      </c>
      <c r="O16" s="356">
        <f>P16+Q16</f>
        <v>3748</v>
      </c>
      <c r="P16" s="356">
        <v>46</v>
      </c>
      <c r="Q16" s="356">
        <v>3702</v>
      </c>
      <c r="R16" s="356">
        <v>648</v>
      </c>
      <c r="S16" s="356">
        <v>0</v>
      </c>
      <c r="T16" s="32">
        <v>1</v>
      </c>
    </row>
    <row r="17" spans="1:20" ht="13.5" customHeight="1">
      <c r="A17" s="29" t="s">
        <v>860</v>
      </c>
      <c r="B17" s="355">
        <f>SUM(C17:F17)</f>
        <v>2462</v>
      </c>
      <c r="C17" s="356">
        <v>516</v>
      </c>
      <c r="D17" s="356">
        <v>0</v>
      </c>
      <c r="E17" s="356">
        <v>236</v>
      </c>
      <c r="F17" s="356">
        <v>1710</v>
      </c>
      <c r="G17" s="356">
        <v>2460</v>
      </c>
      <c r="H17" s="356">
        <v>2460</v>
      </c>
      <c r="I17" s="356">
        <f>J17+K17</f>
        <v>2159</v>
      </c>
      <c r="J17" s="356">
        <v>1948</v>
      </c>
      <c r="K17" s="356">
        <v>211</v>
      </c>
      <c r="L17" s="356">
        <f>M17+N17</f>
        <v>1711</v>
      </c>
      <c r="M17" s="356">
        <v>1711</v>
      </c>
      <c r="N17" s="356">
        <v>0</v>
      </c>
      <c r="O17" s="356">
        <f>P17+Q17</f>
        <v>448</v>
      </c>
      <c r="P17" s="356">
        <v>237</v>
      </c>
      <c r="Q17" s="356">
        <v>211</v>
      </c>
      <c r="R17" s="356">
        <v>301</v>
      </c>
      <c r="S17" s="356">
        <v>0</v>
      </c>
      <c r="T17" s="32">
        <v>2</v>
      </c>
    </row>
    <row r="18" spans="1:20" ht="6" customHeight="1">
      <c r="A18" s="29"/>
      <c r="B18" s="355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2"/>
    </row>
    <row r="19" spans="1:20" ht="13.5" customHeight="1">
      <c r="A19" s="29" t="s">
        <v>863</v>
      </c>
      <c r="B19" s="355">
        <f>SUM(C19:F19)</f>
        <v>12370</v>
      </c>
      <c r="C19" s="356">
        <v>8180</v>
      </c>
      <c r="D19" s="356">
        <v>0</v>
      </c>
      <c r="E19" s="356">
        <v>160</v>
      </c>
      <c r="F19" s="356">
        <v>4030</v>
      </c>
      <c r="G19" s="356">
        <v>12085</v>
      </c>
      <c r="H19" s="356">
        <v>12085</v>
      </c>
      <c r="I19" s="356">
        <f>J19+K19</f>
        <v>11729</v>
      </c>
      <c r="J19" s="356">
        <v>3392</v>
      </c>
      <c r="K19" s="356">
        <v>8337</v>
      </c>
      <c r="L19" s="356">
        <f>M19+N19</f>
        <v>3190</v>
      </c>
      <c r="M19" s="356">
        <v>3185</v>
      </c>
      <c r="N19" s="356">
        <v>5</v>
      </c>
      <c r="O19" s="356">
        <f>P19+Q19</f>
        <v>8539</v>
      </c>
      <c r="P19" s="356">
        <v>207</v>
      </c>
      <c r="Q19" s="356">
        <v>8332</v>
      </c>
      <c r="R19" s="356">
        <v>356</v>
      </c>
      <c r="S19" s="356">
        <v>0</v>
      </c>
      <c r="T19" s="32">
        <v>285</v>
      </c>
    </row>
    <row r="20" spans="1:20" ht="13.5" customHeight="1">
      <c r="A20" s="29" t="s">
        <v>865</v>
      </c>
      <c r="B20" s="355">
        <f>SUM(C20:F20)</f>
        <v>6908</v>
      </c>
      <c r="C20" s="356">
        <v>2250</v>
      </c>
      <c r="D20" s="356">
        <v>0</v>
      </c>
      <c r="E20" s="356">
        <v>1745</v>
      </c>
      <c r="F20" s="356">
        <v>2913</v>
      </c>
      <c r="G20" s="356">
        <v>6908</v>
      </c>
      <c r="H20" s="356">
        <v>6980</v>
      </c>
      <c r="I20" s="356">
        <f>J20+K20</f>
        <v>6794</v>
      </c>
      <c r="J20" s="356">
        <v>2135</v>
      </c>
      <c r="K20" s="356">
        <v>4659</v>
      </c>
      <c r="L20" s="356">
        <f>M20+N20</f>
        <v>1746</v>
      </c>
      <c r="M20" s="356">
        <v>1734</v>
      </c>
      <c r="N20" s="356">
        <v>12</v>
      </c>
      <c r="O20" s="356">
        <f>P20+Q20</f>
        <v>5048</v>
      </c>
      <c r="P20" s="356">
        <v>401</v>
      </c>
      <c r="Q20" s="356">
        <v>4647</v>
      </c>
      <c r="R20" s="356">
        <v>186</v>
      </c>
      <c r="S20" s="356">
        <v>0</v>
      </c>
      <c r="T20" s="275">
        <v>0</v>
      </c>
    </row>
    <row r="21" spans="1:20" ht="13.5" customHeight="1">
      <c r="A21" s="29" t="s">
        <v>867</v>
      </c>
      <c r="B21" s="355">
        <f>SUM(C21:F21)</f>
        <v>16819</v>
      </c>
      <c r="C21" s="356">
        <v>4633</v>
      </c>
      <c r="D21" s="356">
        <v>472</v>
      </c>
      <c r="E21" s="356">
        <v>770</v>
      </c>
      <c r="F21" s="356">
        <v>10944</v>
      </c>
      <c r="G21" s="356">
        <v>16526</v>
      </c>
      <c r="H21" s="356">
        <v>16429</v>
      </c>
      <c r="I21" s="356">
        <f>J21+K21</f>
        <v>16072</v>
      </c>
      <c r="J21" s="356">
        <v>6246</v>
      </c>
      <c r="K21" s="356">
        <v>9826</v>
      </c>
      <c r="L21" s="356">
        <f>M21+N21</f>
        <v>5395</v>
      </c>
      <c r="M21" s="356">
        <v>5380</v>
      </c>
      <c r="N21" s="356">
        <v>15</v>
      </c>
      <c r="O21" s="356">
        <f>P21+Q21</f>
        <v>10677</v>
      </c>
      <c r="P21" s="356">
        <v>866</v>
      </c>
      <c r="Q21" s="356">
        <v>9811</v>
      </c>
      <c r="R21" s="356">
        <v>357</v>
      </c>
      <c r="S21" s="356">
        <v>61</v>
      </c>
      <c r="T21" s="32">
        <v>293</v>
      </c>
    </row>
    <row r="22" spans="1:20" ht="13.5" customHeight="1">
      <c r="A22" s="29" t="s">
        <v>868</v>
      </c>
      <c r="B22" s="355">
        <f>SUM(C22:F22)</f>
        <v>11229</v>
      </c>
      <c r="C22" s="356">
        <v>4766</v>
      </c>
      <c r="D22" s="356">
        <v>51</v>
      </c>
      <c r="E22" s="356">
        <v>653</v>
      </c>
      <c r="F22" s="356">
        <v>5759</v>
      </c>
      <c r="G22" s="356">
        <v>11148</v>
      </c>
      <c r="H22" s="356">
        <v>11125</v>
      </c>
      <c r="I22" s="356">
        <f>J22+K22</f>
        <v>10858</v>
      </c>
      <c r="J22" s="356">
        <v>3484</v>
      </c>
      <c r="K22" s="356">
        <v>7374</v>
      </c>
      <c r="L22" s="356">
        <f>M22+N22</f>
        <v>3259</v>
      </c>
      <c r="M22" s="356">
        <v>3210</v>
      </c>
      <c r="N22" s="356">
        <v>49</v>
      </c>
      <c r="O22" s="356">
        <f>P22+Q22</f>
        <v>7599</v>
      </c>
      <c r="P22" s="356">
        <v>274</v>
      </c>
      <c r="Q22" s="356">
        <v>7325</v>
      </c>
      <c r="R22" s="356">
        <v>267</v>
      </c>
      <c r="S22" s="356">
        <v>4</v>
      </c>
      <c r="T22" s="32">
        <v>81</v>
      </c>
    </row>
    <row r="23" spans="1:20" ht="6" customHeight="1">
      <c r="A23" s="29"/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2"/>
    </row>
    <row r="24" spans="1:20" ht="13.5" customHeight="1">
      <c r="A24" s="29" t="s">
        <v>871</v>
      </c>
      <c r="B24" s="355">
        <f>SUM(C24:F24)</f>
        <v>13857</v>
      </c>
      <c r="C24" s="356">
        <v>8249</v>
      </c>
      <c r="D24" s="356">
        <v>96</v>
      </c>
      <c r="E24" s="356">
        <v>163</v>
      </c>
      <c r="F24" s="356">
        <v>5349</v>
      </c>
      <c r="G24" s="356">
        <v>13738</v>
      </c>
      <c r="H24" s="356">
        <v>13785</v>
      </c>
      <c r="I24" s="356">
        <f>J24+K24</f>
        <v>13628</v>
      </c>
      <c r="J24" s="356">
        <v>2136</v>
      </c>
      <c r="K24" s="356">
        <v>11492</v>
      </c>
      <c r="L24" s="356">
        <f>M24+N24</f>
        <v>1665</v>
      </c>
      <c r="M24" s="356">
        <v>1657</v>
      </c>
      <c r="N24" s="356">
        <v>8</v>
      </c>
      <c r="O24" s="356">
        <f>P24+Q24</f>
        <v>11963</v>
      </c>
      <c r="P24" s="356">
        <v>479</v>
      </c>
      <c r="Q24" s="356">
        <v>11484</v>
      </c>
      <c r="R24" s="356">
        <v>157</v>
      </c>
      <c r="S24" s="356">
        <v>0</v>
      </c>
      <c r="T24" s="32">
        <v>119</v>
      </c>
    </row>
    <row r="25" spans="1:20" ht="13.5" customHeight="1">
      <c r="A25" s="29" t="s">
        <v>873</v>
      </c>
      <c r="B25" s="355">
        <f>SUM(C25:F25)</f>
        <v>3839</v>
      </c>
      <c r="C25" s="356">
        <v>243</v>
      </c>
      <c r="D25" s="356">
        <v>118</v>
      </c>
      <c r="E25" s="356">
        <v>607</v>
      </c>
      <c r="F25" s="356">
        <v>2871</v>
      </c>
      <c r="G25" s="356">
        <v>3774</v>
      </c>
      <c r="H25" s="356">
        <v>3774</v>
      </c>
      <c r="I25" s="356">
        <f>J25+K25</f>
        <v>3674</v>
      </c>
      <c r="J25" s="356">
        <v>1453</v>
      </c>
      <c r="K25" s="356">
        <v>2221</v>
      </c>
      <c r="L25" s="356">
        <f>M25+N25</f>
        <v>1300</v>
      </c>
      <c r="M25" s="356">
        <v>1258</v>
      </c>
      <c r="N25" s="356">
        <v>42</v>
      </c>
      <c r="O25" s="356">
        <f>P25+Q25</f>
        <v>2374</v>
      </c>
      <c r="P25" s="356">
        <v>195</v>
      </c>
      <c r="Q25" s="356">
        <v>2179</v>
      </c>
      <c r="R25" s="356">
        <v>100</v>
      </c>
      <c r="S25" s="356">
        <v>0</v>
      </c>
      <c r="T25" s="32">
        <v>65</v>
      </c>
    </row>
    <row r="26" spans="1:20" ht="13.5" customHeight="1">
      <c r="A26" s="29" t="s">
        <v>875</v>
      </c>
      <c r="B26" s="355">
        <f>SUM(C26:F26)</f>
        <v>13324</v>
      </c>
      <c r="C26" s="356">
        <v>3036</v>
      </c>
      <c r="D26" s="356">
        <v>235</v>
      </c>
      <c r="E26" s="356">
        <v>1361</v>
      </c>
      <c r="F26" s="356">
        <v>8692</v>
      </c>
      <c r="G26" s="356">
        <v>13320</v>
      </c>
      <c r="H26" s="356">
        <v>13295</v>
      </c>
      <c r="I26" s="356">
        <f>J26+K26</f>
        <v>13049</v>
      </c>
      <c r="J26" s="356">
        <v>3152</v>
      </c>
      <c r="K26" s="356">
        <v>9897</v>
      </c>
      <c r="L26" s="356">
        <f>M26+N26</f>
        <v>2651</v>
      </c>
      <c r="M26" s="356">
        <v>2626</v>
      </c>
      <c r="N26" s="356">
        <v>25</v>
      </c>
      <c r="O26" s="356">
        <f>P26+Q26</f>
        <v>10398</v>
      </c>
      <c r="P26" s="356">
        <v>526</v>
      </c>
      <c r="Q26" s="356">
        <v>9872</v>
      </c>
      <c r="R26" s="356">
        <v>246</v>
      </c>
      <c r="S26" s="356">
        <v>15</v>
      </c>
      <c r="T26" s="32">
        <v>4</v>
      </c>
    </row>
    <row r="27" spans="1:20" ht="13.5" customHeight="1">
      <c r="A27" s="29" t="s">
        <v>877</v>
      </c>
      <c r="B27" s="355">
        <f>SUM(C27:F27)</f>
        <v>25984</v>
      </c>
      <c r="C27" s="356">
        <v>15960</v>
      </c>
      <c r="D27" s="356">
        <v>132</v>
      </c>
      <c r="E27" s="356">
        <v>912</v>
      </c>
      <c r="F27" s="356">
        <v>8980</v>
      </c>
      <c r="G27" s="356">
        <v>25983</v>
      </c>
      <c r="H27" s="356">
        <v>25956</v>
      </c>
      <c r="I27" s="356">
        <f>J27+K27</f>
        <v>25595</v>
      </c>
      <c r="J27" s="356">
        <v>7412</v>
      </c>
      <c r="K27" s="356">
        <v>18183</v>
      </c>
      <c r="L27" s="356">
        <f>M27+N27</f>
        <v>7148</v>
      </c>
      <c r="M27" s="356">
        <v>7137</v>
      </c>
      <c r="N27" s="356">
        <v>11</v>
      </c>
      <c r="O27" s="356">
        <f>P27+Q27</f>
        <v>18447</v>
      </c>
      <c r="P27" s="356">
        <v>275</v>
      </c>
      <c r="Q27" s="356">
        <v>18172</v>
      </c>
      <c r="R27" s="356">
        <v>361</v>
      </c>
      <c r="S27" s="356">
        <v>0</v>
      </c>
      <c r="T27" s="32">
        <v>1</v>
      </c>
    </row>
    <row r="28" spans="1:20" ht="13.5" customHeight="1">
      <c r="A28" s="29" t="s">
        <v>879</v>
      </c>
      <c r="B28" s="355">
        <f>SUM(C28:F28)</f>
        <v>9574</v>
      </c>
      <c r="C28" s="356">
        <v>412</v>
      </c>
      <c r="D28" s="356">
        <v>205</v>
      </c>
      <c r="E28" s="356">
        <v>1516</v>
      </c>
      <c r="F28" s="356">
        <v>7441</v>
      </c>
      <c r="G28" s="356">
        <v>9569</v>
      </c>
      <c r="H28" s="356">
        <v>9539</v>
      </c>
      <c r="I28" s="356">
        <f>J28+K28</f>
        <v>9275</v>
      </c>
      <c r="J28" s="356">
        <v>4451</v>
      </c>
      <c r="K28" s="356">
        <v>4824</v>
      </c>
      <c r="L28" s="356">
        <f>M28+N28</f>
        <v>3814</v>
      </c>
      <c r="M28" s="356">
        <v>3801</v>
      </c>
      <c r="N28" s="356">
        <v>13</v>
      </c>
      <c r="O28" s="356">
        <f>P28+Q28</f>
        <v>5461</v>
      </c>
      <c r="P28" s="356">
        <v>650</v>
      </c>
      <c r="Q28" s="356">
        <v>4811</v>
      </c>
      <c r="R28" s="356">
        <v>264</v>
      </c>
      <c r="S28" s="356">
        <v>33</v>
      </c>
      <c r="T28" s="32">
        <v>5</v>
      </c>
    </row>
    <row r="29" spans="1:20" ht="6" customHeight="1">
      <c r="A29" s="29"/>
      <c r="B29" s="355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2"/>
    </row>
    <row r="30" spans="1:20" ht="13.5" customHeight="1">
      <c r="A30" s="29" t="s">
        <v>882</v>
      </c>
      <c r="B30" s="355">
        <f aca="true" t="shared" si="5" ref="B30:B36">SUM(C30:F30)</f>
        <v>3406</v>
      </c>
      <c r="C30" s="356">
        <v>286</v>
      </c>
      <c r="D30" s="356">
        <v>0</v>
      </c>
      <c r="E30" s="356">
        <v>324</v>
      </c>
      <c r="F30" s="356">
        <v>2796</v>
      </c>
      <c r="G30" s="356">
        <v>3336</v>
      </c>
      <c r="H30" s="356">
        <v>3334</v>
      </c>
      <c r="I30" s="356">
        <f aca="true" t="shared" si="6" ref="I30:I36">J30+K30</f>
        <v>3194</v>
      </c>
      <c r="J30" s="356">
        <v>1599</v>
      </c>
      <c r="K30" s="356">
        <v>1595</v>
      </c>
      <c r="L30" s="356">
        <f aca="true" t="shared" si="7" ref="L30:L36">M30+N30</f>
        <v>1520</v>
      </c>
      <c r="M30" s="356">
        <v>1494</v>
      </c>
      <c r="N30" s="356">
        <v>26</v>
      </c>
      <c r="O30" s="356">
        <f aca="true" t="shared" si="8" ref="O30:O36">P30+Q30</f>
        <v>1674</v>
      </c>
      <c r="P30" s="356">
        <v>105</v>
      </c>
      <c r="Q30" s="356">
        <v>1569</v>
      </c>
      <c r="R30" s="356">
        <v>140</v>
      </c>
      <c r="S30" s="356">
        <v>2</v>
      </c>
      <c r="T30" s="32">
        <v>70</v>
      </c>
    </row>
    <row r="31" spans="1:20" ht="13.5" customHeight="1">
      <c r="A31" s="29" t="s">
        <v>884</v>
      </c>
      <c r="B31" s="355">
        <f t="shared" si="5"/>
        <v>1029</v>
      </c>
      <c r="C31" s="356">
        <v>0</v>
      </c>
      <c r="D31" s="356">
        <v>0</v>
      </c>
      <c r="E31" s="356">
        <v>6</v>
      </c>
      <c r="F31" s="356">
        <v>1023</v>
      </c>
      <c r="G31" s="356">
        <v>1029</v>
      </c>
      <c r="H31" s="356">
        <v>1029</v>
      </c>
      <c r="I31" s="356">
        <f t="shared" si="6"/>
        <v>965</v>
      </c>
      <c r="J31" s="356">
        <v>402</v>
      </c>
      <c r="K31" s="356">
        <v>563</v>
      </c>
      <c r="L31" s="356">
        <f t="shared" si="7"/>
        <v>294</v>
      </c>
      <c r="M31" s="356">
        <v>291</v>
      </c>
      <c r="N31" s="356">
        <v>3</v>
      </c>
      <c r="O31" s="356">
        <f t="shared" si="8"/>
        <v>671</v>
      </c>
      <c r="P31" s="356">
        <v>111</v>
      </c>
      <c r="Q31" s="356">
        <v>560</v>
      </c>
      <c r="R31" s="356">
        <v>64</v>
      </c>
      <c r="S31" s="356">
        <v>0</v>
      </c>
      <c r="T31" s="275">
        <v>0</v>
      </c>
    </row>
    <row r="32" spans="1:20" ht="13.5" customHeight="1">
      <c r="A32" s="29" t="s">
        <v>838</v>
      </c>
      <c r="B32" s="355">
        <f t="shared" si="5"/>
        <v>1362</v>
      </c>
      <c r="C32" s="356">
        <v>0</v>
      </c>
      <c r="D32" s="356">
        <v>0</v>
      </c>
      <c r="E32" s="356">
        <v>112</v>
      </c>
      <c r="F32" s="356">
        <v>1250</v>
      </c>
      <c r="G32" s="356">
        <v>1362</v>
      </c>
      <c r="H32" s="356">
        <v>1362</v>
      </c>
      <c r="I32" s="356">
        <f t="shared" si="6"/>
        <v>1324</v>
      </c>
      <c r="J32" s="356">
        <v>706</v>
      </c>
      <c r="K32" s="356">
        <v>618</v>
      </c>
      <c r="L32" s="356">
        <f t="shared" si="7"/>
        <v>469</v>
      </c>
      <c r="M32" s="356">
        <v>466</v>
      </c>
      <c r="N32" s="356">
        <v>3</v>
      </c>
      <c r="O32" s="356">
        <f t="shared" si="8"/>
        <v>855</v>
      </c>
      <c r="P32" s="356">
        <v>240</v>
      </c>
      <c r="Q32" s="356">
        <v>615</v>
      </c>
      <c r="R32" s="356">
        <v>38</v>
      </c>
      <c r="S32" s="356">
        <v>0</v>
      </c>
      <c r="T32" s="275">
        <v>0</v>
      </c>
    </row>
    <row r="33" spans="1:20" ht="13.5" customHeight="1">
      <c r="A33" s="29" t="s">
        <v>839</v>
      </c>
      <c r="B33" s="355">
        <f t="shared" si="5"/>
        <v>32707</v>
      </c>
      <c r="C33" s="356">
        <v>19642</v>
      </c>
      <c r="D33" s="356">
        <v>0</v>
      </c>
      <c r="E33" s="356">
        <v>1238</v>
      </c>
      <c r="F33" s="356">
        <v>11827</v>
      </c>
      <c r="G33" s="356">
        <v>32598</v>
      </c>
      <c r="H33" s="356">
        <v>32800</v>
      </c>
      <c r="I33" s="356">
        <f t="shared" si="6"/>
        <v>31759</v>
      </c>
      <c r="J33" s="356">
        <v>7484</v>
      </c>
      <c r="K33" s="356">
        <v>24275</v>
      </c>
      <c r="L33" s="356">
        <f t="shared" si="7"/>
        <v>7151</v>
      </c>
      <c r="M33" s="356">
        <v>7140</v>
      </c>
      <c r="N33" s="356">
        <v>11</v>
      </c>
      <c r="O33" s="356">
        <f t="shared" si="8"/>
        <v>24608</v>
      </c>
      <c r="P33" s="356">
        <v>344</v>
      </c>
      <c r="Q33" s="356">
        <v>24264</v>
      </c>
      <c r="R33" s="356">
        <v>1041</v>
      </c>
      <c r="S33" s="356">
        <v>0</v>
      </c>
      <c r="T33" s="32">
        <v>109</v>
      </c>
    </row>
    <row r="34" spans="1:20" ht="13.5" customHeight="1">
      <c r="A34" s="29" t="s">
        <v>840</v>
      </c>
      <c r="B34" s="355">
        <f t="shared" si="5"/>
        <v>14313</v>
      </c>
      <c r="C34" s="356">
        <v>8484</v>
      </c>
      <c r="D34" s="356">
        <v>33</v>
      </c>
      <c r="E34" s="356">
        <v>331</v>
      </c>
      <c r="F34" s="356">
        <v>5465</v>
      </c>
      <c r="G34" s="356">
        <v>14311</v>
      </c>
      <c r="H34" s="356">
        <v>14387</v>
      </c>
      <c r="I34" s="356">
        <f t="shared" si="6"/>
        <v>14170</v>
      </c>
      <c r="J34" s="356">
        <v>3534</v>
      </c>
      <c r="K34" s="356">
        <v>10636</v>
      </c>
      <c r="L34" s="356">
        <f t="shared" si="7"/>
        <v>2942</v>
      </c>
      <c r="M34" s="356">
        <v>2915</v>
      </c>
      <c r="N34" s="356">
        <v>27</v>
      </c>
      <c r="O34" s="356">
        <f t="shared" si="8"/>
        <v>11228</v>
      </c>
      <c r="P34" s="356">
        <v>619</v>
      </c>
      <c r="Q34" s="356">
        <v>10609</v>
      </c>
      <c r="R34" s="356">
        <v>217</v>
      </c>
      <c r="S34" s="356">
        <v>0</v>
      </c>
      <c r="T34" s="32">
        <v>2</v>
      </c>
    </row>
    <row r="35" spans="1:20" ht="13.5" customHeight="1">
      <c r="A35" s="29" t="s">
        <v>842</v>
      </c>
      <c r="B35" s="355">
        <f t="shared" si="5"/>
        <v>12008</v>
      </c>
      <c r="C35" s="356">
        <v>4318</v>
      </c>
      <c r="D35" s="356">
        <v>4</v>
      </c>
      <c r="E35" s="356">
        <v>191</v>
      </c>
      <c r="F35" s="356">
        <v>7495</v>
      </c>
      <c r="G35" s="356">
        <v>12008</v>
      </c>
      <c r="H35" s="356">
        <v>12094</v>
      </c>
      <c r="I35" s="356">
        <f t="shared" si="6"/>
        <v>11631</v>
      </c>
      <c r="J35" s="356">
        <v>4061</v>
      </c>
      <c r="K35" s="356">
        <v>7570</v>
      </c>
      <c r="L35" s="356">
        <f t="shared" si="7"/>
        <v>3834</v>
      </c>
      <c r="M35" s="356">
        <v>3809</v>
      </c>
      <c r="N35" s="356">
        <v>25</v>
      </c>
      <c r="O35" s="356">
        <f t="shared" si="8"/>
        <v>7797</v>
      </c>
      <c r="P35" s="356">
        <v>252</v>
      </c>
      <c r="Q35" s="356">
        <v>7545</v>
      </c>
      <c r="R35" s="356">
        <v>463</v>
      </c>
      <c r="S35" s="356">
        <v>0</v>
      </c>
      <c r="T35" s="275">
        <v>0</v>
      </c>
    </row>
    <row r="36" spans="1:20" ht="13.5" customHeight="1">
      <c r="A36" s="29" t="s">
        <v>844</v>
      </c>
      <c r="B36" s="355">
        <f t="shared" si="5"/>
        <v>4160</v>
      </c>
      <c r="C36" s="356">
        <v>1355</v>
      </c>
      <c r="D36" s="356">
        <v>0</v>
      </c>
      <c r="E36" s="356">
        <v>183</v>
      </c>
      <c r="F36" s="356">
        <v>2622</v>
      </c>
      <c r="G36" s="356">
        <v>4160</v>
      </c>
      <c r="H36" s="356">
        <v>4149</v>
      </c>
      <c r="I36" s="356">
        <f t="shared" si="6"/>
        <v>3979</v>
      </c>
      <c r="J36" s="356">
        <v>1211</v>
      </c>
      <c r="K36" s="356">
        <v>2768</v>
      </c>
      <c r="L36" s="356">
        <f t="shared" si="7"/>
        <v>1184</v>
      </c>
      <c r="M36" s="356">
        <v>1181</v>
      </c>
      <c r="N36" s="356">
        <v>3</v>
      </c>
      <c r="O36" s="356">
        <f t="shared" si="8"/>
        <v>2795</v>
      </c>
      <c r="P36" s="356">
        <v>30</v>
      </c>
      <c r="Q36" s="356">
        <v>2765</v>
      </c>
      <c r="R36" s="356">
        <v>170</v>
      </c>
      <c r="S36" s="356">
        <v>4</v>
      </c>
      <c r="T36" s="275">
        <v>0</v>
      </c>
    </row>
    <row r="37" spans="1:20" ht="6" customHeight="1">
      <c r="A37" s="29"/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2"/>
    </row>
    <row r="38" spans="1:20" ht="13.5" customHeight="1">
      <c r="A38" s="29" t="s">
        <v>845</v>
      </c>
      <c r="B38" s="355">
        <f aca="true" t="shared" si="9" ref="B38:B44">SUM(C38:F38)</f>
        <v>12567</v>
      </c>
      <c r="C38" s="356">
        <v>6859</v>
      </c>
      <c r="D38" s="356">
        <v>0</v>
      </c>
      <c r="E38" s="356">
        <v>45</v>
      </c>
      <c r="F38" s="356">
        <v>5663</v>
      </c>
      <c r="G38" s="356">
        <v>12556</v>
      </c>
      <c r="H38" s="356">
        <v>12556</v>
      </c>
      <c r="I38" s="356">
        <f aca="true" t="shared" si="10" ref="I38:I44">J38+K38</f>
        <v>12361</v>
      </c>
      <c r="J38" s="356">
        <v>5074</v>
      </c>
      <c r="K38" s="356">
        <v>7287</v>
      </c>
      <c r="L38" s="356">
        <f aca="true" t="shared" si="11" ref="L38:L44">M38+N38</f>
        <v>4808</v>
      </c>
      <c r="M38" s="356">
        <v>4798</v>
      </c>
      <c r="N38" s="356">
        <v>10</v>
      </c>
      <c r="O38" s="356">
        <f aca="true" t="shared" si="12" ref="O38:O44">P38+Q38</f>
        <v>7553</v>
      </c>
      <c r="P38" s="356">
        <v>276</v>
      </c>
      <c r="Q38" s="356">
        <v>7277</v>
      </c>
      <c r="R38" s="356">
        <v>195</v>
      </c>
      <c r="S38" s="356">
        <v>0</v>
      </c>
      <c r="T38" s="32">
        <v>11</v>
      </c>
    </row>
    <row r="39" spans="1:20" ht="13.5" customHeight="1">
      <c r="A39" s="29" t="s">
        <v>847</v>
      </c>
      <c r="B39" s="355">
        <f t="shared" si="9"/>
        <v>27145</v>
      </c>
      <c r="C39" s="356">
        <v>21951</v>
      </c>
      <c r="D39" s="356">
        <v>0</v>
      </c>
      <c r="E39" s="356">
        <v>163</v>
      </c>
      <c r="F39" s="356">
        <v>5031</v>
      </c>
      <c r="G39" s="356">
        <v>27081</v>
      </c>
      <c r="H39" s="356">
        <v>27081</v>
      </c>
      <c r="I39" s="356">
        <f t="shared" si="10"/>
        <v>26791</v>
      </c>
      <c r="J39" s="356">
        <v>9762</v>
      </c>
      <c r="K39" s="356">
        <v>17029</v>
      </c>
      <c r="L39" s="356">
        <f t="shared" si="11"/>
        <v>9596</v>
      </c>
      <c r="M39" s="356">
        <v>9570</v>
      </c>
      <c r="N39" s="356">
        <v>26</v>
      </c>
      <c r="O39" s="356">
        <f t="shared" si="12"/>
        <v>17195</v>
      </c>
      <c r="P39" s="356">
        <v>192</v>
      </c>
      <c r="Q39" s="356">
        <v>17003</v>
      </c>
      <c r="R39" s="356">
        <v>290</v>
      </c>
      <c r="S39" s="356">
        <v>0</v>
      </c>
      <c r="T39" s="32">
        <v>64</v>
      </c>
    </row>
    <row r="40" spans="1:20" ht="13.5" customHeight="1">
      <c r="A40" s="29" t="s">
        <v>849</v>
      </c>
      <c r="B40" s="355">
        <f t="shared" si="9"/>
        <v>8321</v>
      </c>
      <c r="C40" s="356">
        <v>5028</v>
      </c>
      <c r="D40" s="356">
        <v>0</v>
      </c>
      <c r="E40" s="356">
        <v>338</v>
      </c>
      <c r="F40" s="356">
        <v>2955</v>
      </c>
      <c r="G40" s="356">
        <v>8295</v>
      </c>
      <c r="H40" s="356">
        <v>8206</v>
      </c>
      <c r="I40" s="356">
        <f t="shared" si="10"/>
        <v>7946</v>
      </c>
      <c r="J40" s="356">
        <v>2935</v>
      </c>
      <c r="K40" s="356">
        <v>5011</v>
      </c>
      <c r="L40" s="356">
        <f t="shared" si="11"/>
        <v>2762</v>
      </c>
      <c r="M40" s="356">
        <v>2744</v>
      </c>
      <c r="N40" s="356">
        <v>18</v>
      </c>
      <c r="O40" s="356">
        <f t="shared" si="12"/>
        <v>5184</v>
      </c>
      <c r="P40" s="356">
        <v>191</v>
      </c>
      <c r="Q40" s="356">
        <v>4993</v>
      </c>
      <c r="R40" s="356">
        <v>260</v>
      </c>
      <c r="S40" s="356">
        <v>0</v>
      </c>
      <c r="T40" s="32">
        <v>26</v>
      </c>
    </row>
    <row r="41" spans="1:20" ht="13.5" customHeight="1">
      <c r="A41" s="29" t="s">
        <v>851</v>
      </c>
      <c r="B41" s="355">
        <f t="shared" si="9"/>
        <v>32417</v>
      </c>
      <c r="C41" s="356">
        <v>25923</v>
      </c>
      <c r="D41" s="356">
        <v>0</v>
      </c>
      <c r="E41" s="356">
        <v>757</v>
      </c>
      <c r="F41" s="356">
        <v>5737</v>
      </c>
      <c r="G41" s="356">
        <v>32359</v>
      </c>
      <c r="H41" s="356">
        <v>32339</v>
      </c>
      <c r="I41" s="356">
        <f t="shared" si="10"/>
        <v>31808</v>
      </c>
      <c r="J41" s="356">
        <v>12954</v>
      </c>
      <c r="K41" s="356">
        <v>18854</v>
      </c>
      <c r="L41" s="356">
        <f t="shared" si="11"/>
        <v>11818</v>
      </c>
      <c r="M41" s="356">
        <v>11795</v>
      </c>
      <c r="N41" s="356">
        <v>23</v>
      </c>
      <c r="O41" s="356">
        <f t="shared" si="12"/>
        <v>19990</v>
      </c>
      <c r="P41" s="356">
        <v>1159</v>
      </c>
      <c r="Q41" s="356">
        <v>18831</v>
      </c>
      <c r="R41" s="356">
        <v>531</v>
      </c>
      <c r="S41" s="356">
        <v>0</v>
      </c>
      <c r="T41" s="32">
        <v>58</v>
      </c>
    </row>
    <row r="42" spans="1:20" ht="13.5" customHeight="1">
      <c r="A42" s="29" t="s">
        <v>853</v>
      </c>
      <c r="B42" s="355">
        <f t="shared" si="9"/>
        <v>17470</v>
      </c>
      <c r="C42" s="356">
        <v>14792</v>
      </c>
      <c r="D42" s="356">
        <v>0</v>
      </c>
      <c r="E42" s="356">
        <v>850</v>
      </c>
      <c r="F42" s="356">
        <v>1828</v>
      </c>
      <c r="G42" s="356">
        <v>17430</v>
      </c>
      <c r="H42" s="356">
        <v>17419</v>
      </c>
      <c r="I42" s="356">
        <f t="shared" si="10"/>
        <v>16906</v>
      </c>
      <c r="J42" s="356">
        <v>2674</v>
      </c>
      <c r="K42" s="356">
        <v>14232</v>
      </c>
      <c r="L42" s="356">
        <f t="shared" si="11"/>
        <v>2579</v>
      </c>
      <c r="M42" s="356">
        <v>2573</v>
      </c>
      <c r="N42" s="356">
        <v>6</v>
      </c>
      <c r="O42" s="356">
        <f t="shared" si="12"/>
        <v>14327</v>
      </c>
      <c r="P42" s="356">
        <v>101</v>
      </c>
      <c r="Q42" s="356">
        <v>14226</v>
      </c>
      <c r="R42" s="356">
        <v>513</v>
      </c>
      <c r="S42" s="356">
        <v>0</v>
      </c>
      <c r="T42" s="32">
        <v>40</v>
      </c>
    </row>
    <row r="43" spans="1:20" ht="13.5" customHeight="1">
      <c r="A43" s="29" t="s">
        <v>854</v>
      </c>
      <c r="B43" s="355">
        <f t="shared" si="9"/>
        <v>8118</v>
      </c>
      <c r="C43" s="356">
        <v>5053</v>
      </c>
      <c r="D43" s="356">
        <v>0</v>
      </c>
      <c r="E43" s="356">
        <v>112</v>
      </c>
      <c r="F43" s="356">
        <v>2953</v>
      </c>
      <c r="G43" s="356">
        <v>7946</v>
      </c>
      <c r="H43" s="356">
        <v>7941</v>
      </c>
      <c r="I43" s="356">
        <f t="shared" si="10"/>
        <v>7780</v>
      </c>
      <c r="J43" s="356">
        <v>3885</v>
      </c>
      <c r="K43" s="356">
        <v>3895</v>
      </c>
      <c r="L43" s="356">
        <f t="shared" si="11"/>
        <v>3852</v>
      </c>
      <c r="M43" s="356">
        <v>3846</v>
      </c>
      <c r="N43" s="356">
        <v>6</v>
      </c>
      <c r="O43" s="356">
        <f t="shared" si="12"/>
        <v>3928</v>
      </c>
      <c r="P43" s="356">
        <v>39</v>
      </c>
      <c r="Q43" s="356">
        <v>3889</v>
      </c>
      <c r="R43" s="356">
        <v>161</v>
      </c>
      <c r="S43" s="356">
        <v>0</v>
      </c>
      <c r="T43" s="32">
        <v>172</v>
      </c>
    </row>
    <row r="44" spans="1:20" ht="13.5" customHeight="1">
      <c r="A44" s="29" t="s">
        <v>856</v>
      </c>
      <c r="B44" s="355">
        <f t="shared" si="9"/>
        <v>21216</v>
      </c>
      <c r="C44" s="356">
        <v>17555</v>
      </c>
      <c r="D44" s="356">
        <v>0</v>
      </c>
      <c r="E44" s="356">
        <v>440</v>
      </c>
      <c r="F44" s="356">
        <v>3221</v>
      </c>
      <c r="G44" s="356">
        <v>21202</v>
      </c>
      <c r="H44" s="356">
        <v>21176</v>
      </c>
      <c r="I44" s="356">
        <f t="shared" si="10"/>
        <v>20862</v>
      </c>
      <c r="J44" s="356">
        <v>7288</v>
      </c>
      <c r="K44" s="356">
        <v>13574</v>
      </c>
      <c r="L44" s="356">
        <f t="shared" si="11"/>
        <v>7004</v>
      </c>
      <c r="M44" s="356">
        <v>6995</v>
      </c>
      <c r="N44" s="356">
        <v>9</v>
      </c>
      <c r="O44" s="356">
        <f t="shared" si="12"/>
        <v>13858</v>
      </c>
      <c r="P44" s="356">
        <v>293</v>
      </c>
      <c r="Q44" s="356">
        <v>13565</v>
      </c>
      <c r="R44" s="356">
        <v>314</v>
      </c>
      <c r="S44" s="356">
        <v>11</v>
      </c>
      <c r="T44" s="32">
        <v>14</v>
      </c>
    </row>
    <row r="45" spans="1:20" ht="6" customHeight="1">
      <c r="A45" s="29"/>
      <c r="B45" s="355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2"/>
    </row>
    <row r="46" spans="1:20" ht="13.5" customHeight="1">
      <c r="A46" s="29" t="s">
        <v>859</v>
      </c>
      <c r="B46" s="355">
        <f>SUM(C46:F46)</f>
        <v>10247</v>
      </c>
      <c r="C46" s="356">
        <v>1870</v>
      </c>
      <c r="D46" s="356">
        <v>173</v>
      </c>
      <c r="E46" s="356">
        <v>2298</v>
      </c>
      <c r="F46" s="356">
        <v>5906</v>
      </c>
      <c r="G46" s="356">
        <v>10244</v>
      </c>
      <c r="H46" s="356">
        <v>10231</v>
      </c>
      <c r="I46" s="356">
        <f>J46+K46</f>
        <v>10061</v>
      </c>
      <c r="J46" s="356">
        <v>4003</v>
      </c>
      <c r="K46" s="356">
        <v>6058</v>
      </c>
      <c r="L46" s="356">
        <f>M46+N46</f>
        <v>3077</v>
      </c>
      <c r="M46" s="356">
        <v>3074</v>
      </c>
      <c r="N46" s="356">
        <v>3</v>
      </c>
      <c r="O46" s="356">
        <f>P46+Q46</f>
        <v>6984</v>
      </c>
      <c r="P46" s="356">
        <v>929</v>
      </c>
      <c r="Q46" s="356">
        <v>6055</v>
      </c>
      <c r="R46" s="356">
        <v>170</v>
      </c>
      <c r="S46" s="356">
        <v>8</v>
      </c>
      <c r="T46" s="32">
        <v>3</v>
      </c>
    </row>
    <row r="47" spans="1:20" ht="13.5" customHeight="1">
      <c r="A47" s="29" t="s">
        <v>861</v>
      </c>
      <c r="B47" s="355">
        <f>SUM(C47:F47)</f>
        <v>7830</v>
      </c>
      <c r="C47" s="356">
        <v>294</v>
      </c>
      <c r="D47" s="356">
        <v>213</v>
      </c>
      <c r="E47" s="356">
        <v>581</v>
      </c>
      <c r="F47" s="356">
        <v>6742</v>
      </c>
      <c r="G47" s="356">
        <v>7778</v>
      </c>
      <c r="H47" s="356">
        <v>7726</v>
      </c>
      <c r="I47" s="356">
        <f>J47+K47</f>
        <v>7515</v>
      </c>
      <c r="J47" s="356">
        <v>2553</v>
      </c>
      <c r="K47" s="356">
        <v>4962</v>
      </c>
      <c r="L47" s="356">
        <f>M47+N47</f>
        <v>1380</v>
      </c>
      <c r="M47" s="356">
        <v>1379</v>
      </c>
      <c r="N47" s="356">
        <v>1</v>
      </c>
      <c r="O47" s="356">
        <f>P47+Q47</f>
        <v>6135</v>
      </c>
      <c r="P47" s="356">
        <v>1174</v>
      </c>
      <c r="Q47" s="356">
        <v>4961</v>
      </c>
      <c r="R47" s="356">
        <v>211</v>
      </c>
      <c r="S47" s="356">
        <v>67</v>
      </c>
      <c r="T47" s="32">
        <v>52</v>
      </c>
    </row>
    <row r="48" spans="1:20" ht="13.5" customHeight="1">
      <c r="A48" s="29" t="s">
        <v>862</v>
      </c>
      <c r="B48" s="355">
        <f>SUM(C48:F48)</f>
        <v>66183</v>
      </c>
      <c r="C48" s="356">
        <v>47417</v>
      </c>
      <c r="D48" s="356">
        <v>196</v>
      </c>
      <c r="E48" s="356">
        <v>2785</v>
      </c>
      <c r="F48" s="356">
        <v>15785</v>
      </c>
      <c r="G48" s="356">
        <v>65687</v>
      </c>
      <c r="H48" s="356">
        <v>65751</v>
      </c>
      <c r="I48" s="356">
        <f>J48+K48</f>
        <v>64012</v>
      </c>
      <c r="J48" s="356">
        <v>10899</v>
      </c>
      <c r="K48" s="356">
        <v>53113</v>
      </c>
      <c r="L48" s="356">
        <f>M48+N48</f>
        <v>9216</v>
      </c>
      <c r="M48" s="356">
        <v>9200</v>
      </c>
      <c r="N48" s="356">
        <v>16</v>
      </c>
      <c r="O48" s="356">
        <f>P48+Q48</f>
        <v>54796</v>
      </c>
      <c r="P48" s="356">
        <v>1699</v>
      </c>
      <c r="Q48" s="356">
        <v>53097</v>
      </c>
      <c r="R48" s="356">
        <v>1739</v>
      </c>
      <c r="S48" s="356">
        <v>20</v>
      </c>
      <c r="T48" s="32">
        <v>496</v>
      </c>
    </row>
    <row r="49" spans="1:20" ht="13.5" customHeight="1">
      <c r="A49" s="29" t="s">
        <v>864</v>
      </c>
      <c r="B49" s="355">
        <f>SUM(C49:F49)</f>
        <v>10081</v>
      </c>
      <c r="C49" s="356">
        <v>747</v>
      </c>
      <c r="D49" s="356">
        <v>968</v>
      </c>
      <c r="E49" s="356">
        <v>1675</v>
      </c>
      <c r="F49" s="356">
        <v>6691</v>
      </c>
      <c r="G49" s="356">
        <v>10009</v>
      </c>
      <c r="H49" s="356">
        <v>9992</v>
      </c>
      <c r="I49" s="356">
        <f>J49+K49</f>
        <v>9831</v>
      </c>
      <c r="J49" s="356">
        <v>5418</v>
      </c>
      <c r="K49" s="356">
        <v>4413</v>
      </c>
      <c r="L49" s="356">
        <f>M49+N49</f>
        <v>5239</v>
      </c>
      <c r="M49" s="356">
        <v>5234</v>
      </c>
      <c r="N49" s="356">
        <v>5</v>
      </c>
      <c r="O49" s="356">
        <f>P49+Q49</f>
        <v>4592</v>
      </c>
      <c r="P49" s="356">
        <v>184</v>
      </c>
      <c r="Q49" s="356">
        <v>4408</v>
      </c>
      <c r="R49" s="356">
        <v>161</v>
      </c>
      <c r="S49" s="356">
        <v>0</v>
      </c>
      <c r="T49" s="32">
        <v>72</v>
      </c>
    </row>
    <row r="50" spans="1:20" ht="13.5" customHeight="1">
      <c r="A50" s="29" t="s">
        <v>866</v>
      </c>
      <c r="B50" s="355">
        <f>SUM(C50:F50)</f>
        <v>26836</v>
      </c>
      <c r="C50" s="356">
        <v>6273</v>
      </c>
      <c r="D50" s="356">
        <v>1270</v>
      </c>
      <c r="E50" s="356">
        <v>9273</v>
      </c>
      <c r="F50" s="356">
        <v>10020</v>
      </c>
      <c r="G50" s="356">
        <v>26714</v>
      </c>
      <c r="H50" s="356">
        <v>26615</v>
      </c>
      <c r="I50" s="356">
        <f>J50+K50</f>
        <v>25698</v>
      </c>
      <c r="J50" s="356">
        <v>4805</v>
      </c>
      <c r="K50" s="356">
        <v>20893</v>
      </c>
      <c r="L50" s="356">
        <f>M50+N50</f>
        <v>4359</v>
      </c>
      <c r="M50" s="356">
        <v>4356</v>
      </c>
      <c r="N50" s="356">
        <v>3</v>
      </c>
      <c r="O50" s="356">
        <f>P50+Q50</f>
        <v>21339</v>
      </c>
      <c r="P50" s="356">
        <v>449</v>
      </c>
      <c r="Q50" s="356">
        <v>20890</v>
      </c>
      <c r="R50" s="356">
        <v>917</v>
      </c>
      <c r="S50" s="356">
        <v>0</v>
      </c>
      <c r="T50" s="32">
        <v>122</v>
      </c>
    </row>
    <row r="51" spans="1:20" ht="6" customHeight="1">
      <c r="A51" s="29"/>
      <c r="B51" s="355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2"/>
    </row>
    <row r="52" spans="1:20" ht="13.5" customHeight="1">
      <c r="A52" s="29" t="s">
        <v>869</v>
      </c>
      <c r="B52" s="355">
        <f aca="true" t="shared" si="13" ref="B52:B63">SUM(C52:F52)</f>
        <v>14285</v>
      </c>
      <c r="C52" s="356">
        <v>9871</v>
      </c>
      <c r="D52" s="356">
        <v>35</v>
      </c>
      <c r="E52" s="356">
        <v>512</v>
      </c>
      <c r="F52" s="356">
        <v>3867</v>
      </c>
      <c r="G52" s="356">
        <v>14285</v>
      </c>
      <c r="H52" s="356">
        <v>14285</v>
      </c>
      <c r="I52" s="356">
        <f aca="true" t="shared" si="14" ref="I52:I63">J52+K52</f>
        <v>13649</v>
      </c>
      <c r="J52" s="356">
        <v>3802</v>
      </c>
      <c r="K52" s="356">
        <v>9847</v>
      </c>
      <c r="L52" s="356">
        <f aca="true" t="shared" si="15" ref="L52:L63">M52+N52</f>
        <v>3737</v>
      </c>
      <c r="M52" s="356">
        <v>3735</v>
      </c>
      <c r="N52" s="356">
        <v>2</v>
      </c>
      <c r="O52" s="356">
        <f aca="true" t="shared" si="16" ref="O52:O63">P52+Q52</f>
        <v>9912</v>
      </c>
      <c r="P52" s="356">
        <v>67</v>
      </c>
      <c r="Q52" s="356">
        <v>9845</v>
      </c>
      <c r="R52" s="356">
        <v>636</v>
      </c>
      <c r="S52" s="356">
        <v>0</v>
      </c>
      <c r="T52" s="275">
        <v>0</v>
      </c>
    </row>
    <row r="53" spans="1:20" ht="13.5" customHeight="1">
      <c r="A53" s="29" t="s">
        <v>870</v>
      </c>
      <c r="B53" s="355">
        <f t="shared" si="13"/>
        <v>0</v>
      </c>
      <c r="C53" s="356">
        <v>0</v>
      </c>
      <c r="D53" s="356">
        <v>0</v>
      </c>
      <c r="E53" s="356">
        <v>0</v>
      </c>
      <c r="F53" s="356">
        <v>0</v>
      </c>
      <c r="G53" s="356">
        <v>0</v>
      </c>
      <c r="H53" s="356">
        <v>0</v>
      </c>
      <c r="I53" s="356">
        <f t="shared" si="14"/>
        <v>0</v>
      </c>
      <c r="J53" s="356">
        <f>K53+L53</f>
        <v>0</v>
      </c>
      <c r="K53" s="356">
        <f>L53+M53</f>
        <v>0</v>
      </c>
      <c r="L53" s="356">
        <f t="shared" si="15"/>
        <v>0</v>
      </c>
      <c r="M53" s="356">
        <v>0</v>
      </c>
      <c r="N53" s="356">
        <v>0</v>
      </c>
      <c r="O53" s="356">
        <f t="shared" si="16"/>
        <v>0</v>
      </c>
      <c r="P53" s="356">
        <v>0</v>
      </c>
      <c r="Q53" s="356">
        <v>0</v>
      </c>
      <c r="R53" s="356">
        <v>0</v>
      </c>
      <c r="S53" s="356">
        <v>0</v>
      </c>
      <c r="T53" s="275">
        <v>0</v>
      </c>
    </row>
    <row r="54" spans="1:20" ht="13.5" customHeight="1">
      <c r="A54" s="29" t="s">
        <v>872</v>
      </c>
      <c r="B54" s="355">
        <f t="shared" si="13"/>
        <v>1086</v>
      </c>
      <c r="C54" s="356">
        <v>380</v>
      </c>
      <c r="D54" s="356">
        <v>0</v>
      </c>
      <c r="E54" s="356">
        <v>139</v>
      </c>
      <c r="F54" s="356">
        <v>567</v>
      </c>
      <c r="G54" s="356">
        <v>1086</v>
      </c>
      <c r="H54" s="356">
        <v>1086</v>
      </c>
      <c r="I54" s="356">
        <f t="shared" si="14"/>
        <v>1069</v>
      </c>
      <c r="J54" s="356">
        <v>646</v>
      </c>
      <c r="K54" s="356">
        <v>423</v>
      </c>
      <c r="L54" s="356">
        <f t="shared" si="15"/>
        <v>638</v>
      </c>
      <c r="M54" s="356">
        <v>637</v>
      </c>
      <c r="N54" s="356">
        <v>1</v>
      </c>
      <c r="O54" s="356">
        <f t="shared" si="16"/>
        <v>431</v>
      </c>
      <c r="P54" s="356">
        <v>9</v>
      </c>
      <c r="Q54" s="356">
        <v>422</v>
      </c>
      <c r="R54" s="356">
        <v>17</v>
      </c>
      <c r="S54" s="356">
        <v>0</v>
      </c>
      <c r="T54" s="275">
        <v>0</v>
      </c>
    </row>
    <row r="55" spans="1:20" ht="13.5" customHeight="1">
      <c r="A55" s="29" t="s">
        <v>874</v>
      </c>
      <c r="B55" s="355">
        <f t="shared" si="13"/>
        <v>4385</v>
      </c>
      <c r="C55" s="356">
        <v>1981</v>
      </c>
      <c r="D55" s="356">
        <v>0</v>
      </c>
      <c r="E55" s="356">
        <v>162</v>
      </c>
      <c r="F55" s="356">
        <v>2242</v>
      </c>
      <c r="G55" s="356">
        <v>4228</v>
      </c>
      <c r="H55" s="356">
        <v>4149</v>
      </c>
      <c r="I55" s="356">
        <f t="shared" si="14"/>
        <v>3525</v>
      </c>
      <c r="J55" s="356">
        <v>1732</v>
      </c>
      <c r="K55" s="356">
        <v>1793</v>
      </c>
      <c r="L55" s="356">
        <f t="shared" si="15"/>
        <v>1709</v>
      </c>
      <c r="M55" s="356">
        <v>1703</v>
      </c>
      <c r="N55" s="356">
        <v>6</v>
      </c>
      <c r="O55" s="356">
        <f t="shared" si="16"/>
        <v>1816</v>
      </c>
      <c r="P55" s="356">
        <v>29</v>
      </c>
      <c r="Q55" s="356">
        <v>1787</v>
      </c>
      <c r="R55" s="356">
        <v>624</v>
      </c>
      <c r="S55" s="356">
        <v>78</v>
      </c>
      <c r="T55" s="32">
        <v>157</v>
      </c>
    </row>
    <row r="56" spans="1:20" ht="13.5" customHeight="1">
      <c r="A56" s="29" t="s">
        <v>876</v>
      </c>
      <c r="B56" s="355">
        <f t="shared" si="13"/>
        <v>3716</v>
      </c>
      <c r="C56" s="356">
        <v>1643</v>
      </c>
      <c r="D56" s="356">
        <v>0</v>
      </c>
      <c r="E56" s="356">
        <v>196</v>
      </c>
      <c r="F56" s="356">
        <v>1877</v>
      </c>
      <c r="G56" s="356">
        <v>3699</v>
      </c>
      <c r="H56" s="356">
        <v>3718</v>
      </c>
      <c r="I56" s="356">
        <f t="shared" si="14"/>
        <v>3650</v>
      </c>
      <c r="J56" s="356">
        <v>1616</v>
      </c>
      <c r="K56" s="356">
        <v>2034</v>
      </c>
      <c r="L56" s="356">
        <f t="shared" si="15"/>
        <v>1605</v>
      </c>
      <c r="M56" s="356">
        <v>1601</v>
      </c>
      <c r="N56" s="356">
        <v>4</v>
      </c>
      <c r="O56" s="356">
        <f t="shared" si="16"/>
        <v>2045</v>
      </c>
      <c r="P56" s="356">
        <v>15</v>
      </c>
      <c r="Q56" s="356">
        <v>2030</v>
      </c>
      <c r="R56" s="356">
        <v>68</v>
      </c>
      <c r="S56" s="356">
        <v>0</v>
      </c>
      <c r="T56" s="32">
        <v>17</v>
      </c>
    </row>
    <row r="57" spans="1:20" ht="13.5" customHeight="1">
      <c r="A57" s="29" t="s">
        <v>878</v>
      </c>
      <c r="B57" s="355">
        <f t="shared" si="13"/>
        <v>0</v>
      </c>
      <c r="C57" s="356">
        <v>0</v>
      </c>
      <c r="D57" s="356">
        <v>0</v>
      </c>
      <c r="E57" s="356">
        <v>0</v>
      </c>
      <c r="F57" s="356">
        <v>0</v>
      </c>
      <c r="G57" s="356">
        <v>0</v>
      </c>
      <c r="H57" s="356">
        <v>0</v>
      </c>
      <c r="I57" s="356">
        <f t="shared" si="14"/>
        <v>0</v>
      </c>
      <c r="J57" s="356">
        <f>K57+L57</f>
        <v>0</v>
      </c>
      <c r="K57" s="356">
        <f>L57+M57</f>
        <v>0</v>
      </c>
      <c r="L57" s="356">
        <f t="shared" si="15"/>
        <v>0</v>
      </c>
      <c r="M57" s="356">
        <v>0</v>
      </c>
      <c r="N57" s="356">
        <v>0</v>
      </c>
      <c r="O57" s="356">
        <f t="shared" si="16"/>
        <v>0</v>
      </c>
      <c r="P57" s="356">
        <v>0</v>
      </c>
      <c r="Q57" s="356">
        <v>0</v>
      </c>
      <c r="R57" s="356">
        <v>0</v>
      </c>
      <c r="S57" s="356">
        <v>0</v>
      </c>
      <c r="T57" s="275">
        <v>0</v>
      </c>
    </row>
    <row r="58" spans="1:20" ht="13.5" customHeight="1">
      <c r="A58" s="29" t="s">
        <v>880</v>
      </c>
      <c r="B58" s="355">
        <f t="shared" si="13"/>
        <v>49128</v>
      </c>
      <c r="C58" s="356">
        <v>35195</v>
      </c>
      <c r="D58" s="356">
        <v>71</v>
      </c>
      <c r="E58" s="356">
        <v>2695</v>
      </c>
      <c r="F58" s="356">
        <v>11167</v>
      </c>
      <c r="G58" s="356">
        <v>49125</v>
      </c>
      <c r="H58" s="356">
        <v>49195</v>
      </c>
      <c r="I58" s="356">
        <f t="shared" si="14"/>
        <v>47508</v>
      </c>
      <c r="J58" s="356">
        <v>5974</v>
      </c>
      <c r="K58" s="356">
        <v>41534</v>
      </c>
      <c r="L58" s="356">
        <f t="shared" si="15"/>
        <v>5439</v>
      </c>
      <c r="M58" s="356">
        <v>5379</v>
      </c>
      <c r="N58" s="356">
        <v>60</v>
      </c>
      <c r="O58" s="356">
        <f t="shared" si="16"/>
        <v>42069</v>
      </c>
      <c r="P58" s="356">
        <v>595</v>
      </c>
      <c r="Q58" s="356">
        <v>41474</v>
      </c>
      <c r="R58" s="356">
        <v>1687</v>
      </c>
      <c r="S58" s="356">
        <v>0</v>
      </c>
      <c r="T58" s="32">
        <v>3</v>
      </c>
    </row>
    <row r="59" spans="1:20" ht="13.5" customHeight="1">
      <c r="A59" s="29" t="s">
        <v>881</v>
      </c>
      <c r="B59" s="355">
        <f t="shared" si="13"/>
        <v>22550</v>
      </c>
      <c r="C59" s="356">
        <v>6670</v>
      </c>
      <c r="D59" s="356">
        <v>260</v>
      </c>
      <c r="E59" s="356">
        <v>726</v>
      </c>
      <c r="F59" s="356">
        <v>14894</v>
      </c>
      <c r="G59" s="356">
        <v>22550</v>
      </c>
      <c r="H59" s="356">
        <v>22573</v>
      </c>
      <c r="I59" s="356">
        <f t="shared" si="14"/>
        <v>21652</v>
      </c>
      <c r="J59" s="356">
        <v>9091</v>
      </c>
      <c r="K59" s="356">
        <v>12561</v>
      </c>
      <c r="L59" s="356">
        <f t="shared" si="15"/>
        <v>9118</v>
      </c>
      <c r="M59" s="356">
        <v>9055</v>
      </c>
      <c r="N59" s="356">
        <v>63</v>
      </c>
      <c r="O59" s="356">
        <f t="shared" si="16"/>
        <v>12534</v>
      </c>
      <c r="P59" s="356">
        <v>36</v>
      </c>
      <c r="Q59" s="356">
        <v>12498</v>
      </c>
      <c r="R59" s="356">
        <v>921</v>
      </c>
      <c r="S59" s="356">
        <v>0</v>
      </c>
      <c r="T59" s="275">
        <v>0</v>
      </c>
    </row>
    <row r="60" spans="1:20" ht="13.5" customHeight="1">
      <c r="A60" s="29" t="s">
        <v>883</v>
      </c>
      <c r="B60" s="355">
        <f t="shared" si="13"/>
        <v>10815</v>
      </c>
      <c r="C60" s="356">
        <v>5552</v>
      </c>
      <c r="D60" s="356">
        <v>0</v>
      </c>
      <c r="E60" s="356">
        <v>392</v>
      </c>
      <c r="F60" s="356">
        <v>4871</v>
      </c>
      <c r="G60" s="356">
        <v>10761</v>
      </c>
      <c r="H60" s="356">
        <v>10754</v>
      </c>
      <c r="I60" s="356">
        <f t="shared" si="14"/>
        <v>9791</v>
      </c>
      <c r="J60" s="356">
        <v>4998</v>
      </c>
      <c r="K60" s="356">
        <v>4793</v>
      </c>
      <c r="L60" s="356">
        <f t="shared" si="15"/>
        <v>4965</v>
      </c>
      <c r="M60" s="356">
        <v>4953</v>
      </c>
      <c r="N60" s="356">
        <v>12</v>
      </c>
      <c r="O60" s="356">
        <f t="shared" si="16"/>
        <v>4826</v>
      </c>
      <c r="P60" s="356">
        <v>45</v>
      </c>
      <c r="Q60" s="356">
        <v>4781</v>
      </c>
      <c r="R60" s="356">
        <v>963</v>
      </c>
      <c r="S60" s="356">
        <v>0</v>
      </c>
      <c r="T60" s="32">
        <v>54</v>
      </c>
    </row>
    <row r="61" spans="1:20" ht="13.5" customHeight="1">
      <c r="A61" s="29" t="s">
        <v>885</v>
      </c>
      <c r="B61" s="355">
        <f t="shared" si="13"/>
        <v>16901</v>
      </c>
      <c r="C61" s="356">
        <v>12013</v>
      </c>
      <c r="D61" s="356">
        <v>0</v>
      </c>
      <c r="E61" s="356">
        <v>184</v>
      </c>
      <c r="F61" s="356">
        <v>4704</v>
      </c>
      <c r="G61" s="356">
        <v>16901</v>
      </c>
      <c r="H61" s="356">
        <v>16886</v>
      </c>
      <c r="I61" s="356">
        <f t="shared" si="14"/>
        <v>16248</v>
      </c>
      <c r="J61" s="356">
        <v>6590</v>
      </c>
      <c r="K61" s="356">
        <v>9658</v>
      </c>
      <c r="L61" s="356">
        <f t="shared" si="15"/>
        <v>6576</v>
      </c>
      <c r="M61" s="356">
        <v>6557</v>
      </c>
      <c r="N61" s="356">
        <v>19</v>
      </c>
      <c r="O61" s="356">
        <f t="shared" si="16"/>
        <v>9672</v>
      </c>
      <c r="P61" s="356">
        <v>33</v>
      </c>
      <c r="Q61" s="356">
        <v>9639</v>
      </c>
      <c r="R61" s="356">
        <v>638</v>
      </c>
      <c r="S61" s="356">
        <v>0</v>
      </c>
      <c r="T61" s="275">
        <v>0</v>
      </c>
    </row>
    <row r="62" spans="1:20" ht="13.5" customHeight="1">
      <c r="A62" s="29" t="s">
        <v>886</v>
      </c>
      <c r="B62" s="355">
        <f t="shared" si="13"/>
        <v>2121</v>
      </c>
      <c r="C62" s="356">
        <v>229</v>
      </c>
      <c r="D62" s="356">
        <v>0</v>
      </c>
      <c r="E62" s="356">
        <v>207</v>
      </c>
      <c r="F62" s="356">
        <v>1685</v>
      </c>
      <c r="G62" s="356">
        <v>2121</v>
      </c>
      <c r="H62" s="356">
        <v>2125</v>
      </c>
      <c r="I62" s="356">
        <f t="shared" si="14"/>
        <v>2004</v>
      </c>
      <c r="J62" s="356">
        <v>1555</v>
      </c>
      <c r="K62" s="356">
        <v>449</v>
      </c>
      <c r="L62" s="356">
        <f t="shared" si="15"/>
        <v>1510</v>
      </c>
      <c r="M62" s="356">
        <v>1510</v>
      </c>
      <c r="N62" s="357">
        <v>0</v>
      </c>
      <c r="O62" s="356">
        <f t="shared" si="16"/>
        <v>494</v>
      </c>
      <c r="P62" s="356">
        <v>45</v>
      </c>
      <c r="Q62" s="356">
        <v>449</v>
      </c>
      <c r="R62" s="356">
        <v>121</v>
      </c>
      <c r="S62" s="356">
        <v>0</v>
      </c>
      <c r="T62" s="275">
        <v>0</v>
      </c>
    </row>
    <row r="63" spans="1:20" ht="13.5" customHeight="1">
      <c r="A63" s="137" t="s">
        <v>887</v>
      </c>
      <c r="B63" s="358">
        <f t="shared" si="13"/>
        <v>14490</v>
      </c>
      <c r="C63" s="359">
        <v>9804</v>
      </c>
      <c r="D63" s="359">
        <v>0</v>
      </c>
      <c r="E63" s="359">
        <v>252</v>
      </c>
      <c r="F63" s="359">
        <v>4434</v>
      </c>
      <c r="G63" s="359">
        <v>14490</v>
      </c>
      <c r="H63" s="359">
        <v>14499</v>
      </c>
      <c r="I63" s="359">
        <f t="shared" si="14"/>
        <v>14023</v>
      </c>
      <c r="J63" s="359">
        <v>5401</v>
      </c>
      <c r="K63" s="359">
        <v>8622</v>
      </c>
      <c r="L63" s="359">
        <f t="shared" si="15"/>
        <v>5343</v>
      </c>
      <c r="M63" s="359">
        <v>5340</v>
      </c>
      <c r="N63" s="359">
        <v>3</v>
      </c>
      <c r="O63" s="359">
        <f t="shared" si="16"/>
        <v>8680</v>
      </c>
      <c r="P63" s="359">
        <v>61</v>
      </c>
      <c r="Q63" s="359">
        <v>8619</v>
      </c>
      <c r="R63" s="359">
        <v>476</v>
      </c>
      <c r="S63" s="359">
        <v>0</v>
      </c>
      <c r="T63" s="360">
        <v>0</v>
      </c>
    </row>
    <row r="64" ht="12">
      <c r="A64" s="38" t="s">
        <v>1055</v>
      </c>
    </row>
  </sheetData>
  <mergeCells count="16">
    <mergeCell ref="T3:T6"/>
    <mergeCell ref="S4:S6"/>
    <mergeCell ref="R4:R6"/>
    <mergeCell ref="O5:Q5"/>
    <mergeCell ref="G3:S3"/>
    <mergeCell ref="H4:Q4"/>
    <mergeCell ref="L5:N5"/>
    <mergeCell ref="A3:A6"/>
    <mergeCell ref="G4:G6"/>
    <mergeCell ref="H5:H6"/>
    <mergeCell ref="J5:K5"/>
    <mergeCell ref="B3:F4"/>
    <mergeCell ref="B5:B6"/>
    <mergeCell ref="C5:C6"/>
    <mergeCell ref="E5:E6"/>
    <mergeCell ref="F5:F6"/>
  </mergeCells>
  <printOptions/>
  <pageMargins left="0.75" right="0.75" top="1" bottom="1" header="0.512" footer="0.512"/>
  <pageSetup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44"/>
  <sheetViews>
    <sheetView workbookViewId="0" topLeftCell="A1">
      <selection activeCell="A1" sqref="A1"/>
    </sheetView>
  </sheetViews>
  <sheetFormatPr defaultColWidth="9.00390625" defaultRowHeight="13.5"/>
  <cols>
    <col min="1" max="1" width="2.625" style="362" customWidth="1"/>
    <col min="2" max="2" width="14.25390625" style="362" customWidth="1"/>
    <col min="3" max="9" width="8.125" style="362" customWidth="1"/>
    <col min="10" max="15" width="6.125" style="362" customWidth="1"/>
    <col min="16" max="16384" width="9.00390625" style="362" customWidth="1"/>
  </cols>
  <sheetData>
    <row r="2" ht="18" customHeight="1">
      <c r="A2" s="361" t="s">
        <v>1115</v>
      </c>
    </row>
    <row r="3" ht="18" customHeight="1">
      <c r="A3" s="361" t="s">
        <v>1088</v>
      </c>
    </row>
    <row r="4" ht="12.75" thickBot="1"/>
    <row r="5" spans="2:15" ht="18" customHeight="1" thickTop="1">
      <c r="B5" s="363"/>
      <c r="C5" s="1321" t="s">
        <v>1057</v>
      </c>
      <c r="D5" s="1325" t="s">
        <v>1058</v>
      </c>
      <c r="E5" s="1326"/>
      <c r="F5" s="1326"/>
      <c r="G5" s="1326"/>
      <c r="H5" s="1326"/>
      <c r="I5" s="1327"/>
      <c r="J5" s="1325" t="s">
        <v>1059</v>
      </c>
      <c r="K5" s="1326"/>
      <c r="L5" s="1326"/>
      <c r="M5" s="1326"/>
      <c r="N5" s="1326"/>
      <c r="O5" s="1327"/>
    </row>
    <row r="6" spans="2:15" ht="18" customHeight="1">
      <c r="B6" s="364" t="s">
        <v>952</v>
      </c>
      <c r="C6" s="1322"/>
      <c r="D6" s="365" t="s">
        <v>1060</v>
      </c>
      <c r="E6" s="365" t="s">
        <v>1061</v>
      </c>
      <c r="F6" s="365" t="s">
        <v>1062</v>
      </c>
      <c r="G6" s="365" t="s">
        <v>1062</v>
      </c>
      <c r="H6" s="365" t="s">
        <v>1063</v>
      </c>
      <c r="I6" s="365" t="s">
        <v>1064</v>
      </c>
      <c r="J6" s="365" t="s">
        <v>1089</v>
      </c>
      <c r="K6" s="366">
        <v>30</v>
      </c>
      <c r="L6" s="366">
        <v>90</v>
      </c>
      <c r="M6" s="366">
        <v>150</v>
      </c>
      <c r="N6" s="366">
        <v>200</v>
      </c>
      <c r="O6" s="366">
        <v>250</v>
      </c>
    </row>
    <row r="7" spans="2:15" ht="18" customHeight="1">
      <c r="B7" s="364" t="s">
        <v>1065</v>
      </c>
      <c r="C7" s="1323" t="s">
        <v>1090</v>
      </c>
      <c r="D7" s="368"/>
      <c r="E7" s="368"/>
      <c r="F7" s="368" t="s">
        <v>1066</v>
      </c>
      <c r="G7" s="368" t="s">
        <v>1067</v>
      </c>
      <c r="H7" s="368"/>
      <c r="I7" s="368" t="s">
        <v>1068</v>
      </c>
      <c r="J7" s="368"/>
      <c r="K7" s="368" t="s">
        <v>1091</v>
      </c>
      <c r="L7" s="367" t="s">
        <v>1069</v>
      </c>
      <c r="M7" s="367" t="s">
        <v>1069</v>
      </c>
      <c r="N7" s="367" t="s">
        <v>1069</v>
      </c>
      <c r="O7" s="368"/>
    </row>
    <row r="8" spans="2:15" ht="18" customHeight="1">
      <c r="B8" s="369" t="s">
        <v>1070</v>
      </c>
      <c r="C8" s="1324"/>
      <c r="D8" s="370" t="s">
        <v>1071</v>
      </c>
      <c r="E8" s="370" t="s">
        <v>1072</v>
      </c>
      <c r="F8" s="370" t="s">
        <v>1073</v>
      </c>
      <c r="G8" s="370" t="s">
        <v>1073</v>
      </c>
      <c r="H8" s="370" t="s">
        <v>1071</v>
      </c>
      <c r="I8" s="370" t="s">
        <v>1074</v>
      </c>
      <c r="J8" s="370" t="s">
        <v>1092</v>
      </c>
      <c r="K8" s="370">
        <v>89</v>
      </c>
      <c r="L8" s="371">
        <v>149</v>
      </c>
      <c r="M8" s="371">
        <v>199</v>
      </c>
      <c r="N8" s="371">
        <v>249</v>
      </c>
      <c r="O8" s="370" t="s">
        <v>1075</v>
      </c>
    </row>
    <row r="9" spans="2:15" ht="15" customHeight="1">
      <c r="B9" s="367" t="s">
        <v>1093</v>
      </c>
      <c r="C9" s="372">
        <f>SUM(D9:I9)</f>
        <v>688</v>
      </c>
      <c r="D9" s="373">
        <v>666</v>
      </c>
      <c r="E9" s="373">
        <v>9</v>
      </c>
      <c r="F9" s="373">
        <v>0</v>
      </c>
      <c r="G9" s="373">
        <v>2</v>
      </c>
      <c r="H9" s="373">
        <v>8</v>
      </c>
      <c r="I9" s="373">
        <v>3</v>
      </c>
      <c r="J9" s="373">
        <v>2</v>
      </c>
      <c r="K9" s="373">
        <v>232</v>
      </c>
      <c r="L9" s="373">
        <v>284</v>
      </c>
      <c r="M9" s="373">
        <v>128</v>
      </c>
      <c r="N9" s="373">
        <v>29</v>
      </c>
      <c r="O9" s="374">
        <v>13</v>
      </c>
    </row>
    <row r="10" spans="2:15" ht="15" customHeight="1">
      <c r="B10" s="375" t="s">
        <v>1094</v>
      </c>
      <c r="C10" s="376">
        <f>SUM(D10:I10)</f>
        <v>677</v>
      </c>
      <c r="D10" s="377">
        <v>657</v>
      </c>
      <c r="E10" s="377">
        <v>7</v>
      </c>
      <c r="F10" s="377">
        <v>0</v>
      </c>
      <c r="G10" s="377">
        <v>2</v>
      </c>
      <c r="H10" s="377">
        <v>8</v>
      </c>
      <c r="I10" s="377">
        <v>3</v>
      </c>
      <c r="J10" s="377">
        <v>2</v>
      </c>
      <c r="K10" s="377">
        <v>259</v>
      </c>
      <c r="L10" s="377">
        <v>262</v>
      </c>
      <c r="M10" s="377">
        <v>114</v>
      </c>
      <c r="N10" s="377">
        <v>28</v>
      </c>
      <c r="O10" s="378">
        <v>12</v>
      </c>
    </row>
    <row r="11" spans="2:15" ht="15" customHeight="1">
      <c r="B11" s="375" t="s">
        <v>1095</v>
      </c>
      <c r="C11" s="376">
        <f>SUM(D11:I11)</f>
        <v>661</v>
      </c>
      <c r="D11" s="377">
        <v>641</v>
      </c>
      <c r="E11" s="377">
        <v>7</v>
      </c>
      <c r="F11" s="377">
        <v>0</v>
      </c>
      <c r="G11" s="377">
        <v>3</v>
      </c>
      <c r="H11" s="377">
        <v>7</v>
      </c>
      <c r="I11" s="377">
        <v>3</v>
      </c>
      <c r="J11" s="377">
        <v>1</v>
      </c>
      <c r="K11" s="377">
        <v>255</v>
      </c>
      <c r="L11" s="377">
        <v>256</v>
      </c>
      <c r="M11" s="377">
        <v>113</v>
      </c>
      <c r="N11" s="377">
        <v>27</v>
      </c>
      <c r="O11" s="378">
        <v>9</v>
      </c>
    </row>
    <row r="12" spans="2:15" ht="15" customHeight="1">
      <c r="B12" s="375" t="s">
        <v>1096</v>
      </c>
      <c r="C12" s="376">
        <f>SUM(D12:I12)</f>
        <v>661</v>
      </c>
      <c r="D12" s="377">
        <v>638</v>
      </c>
      <c r="E12" s="377">
        <v>8</v>
      </c>
      <c r="F12" s="377">
        <v>1</v>
      </c>
      <c r="G12" s="377">
        <v>7</v>
      </c>
      <c r="H12" s="377">
        <v>5</v>
      </c>
      <c r="I12" s="377">
        <v>2</v>
      </c>
      <c r="J12" s="377">
        <v>0</v>
      </c>
      <c r="K12" s="377">
        <v>140</v>
      </c>
      <c r="L12" s="377">
        <v>225</v>
      </c>
      <c r="M12" s="377">
        <v>140</v>
      </c>
      <c r="N12" s="377">
        <v>122</v>
      </c>
      <c r="O12" s="378">
        <v>34</v>
      </c>
    </row>
    <row r="13" spans="1:15" s="385" customFormat="1" ht="15" customHeight="1">
      <c r="A13" s="379"/>
      <c r="B13" s="380" t="s">
        <v>1097</v>
      </c>
      <c r="C13" s="381">
        <f>SUM(D13:I13)</f>
        <v>647</v>
      </c>
      <c r="D13" s="382">
        <f aca="true" t="shared" si="0" ref="D13:O13">SUM(D16:D31)</f>
        <v>620</v>
      </c>
      <c r="E13" s="382">
        <f t="shared" si="0"/>
        <v>8</v>
      </c>
      <c r="F13" s="382">
        <f t="shared" si="0"/>
        <v>0</v>
      </c>
      <c r="G13" s="382">
        <f t="shared" si="0"/>
        <v>5</v>
      </c>
      <c r="H13" s="382">
        <f t="shared" si="0"/>
        <v>11</v>
      </c>
      <c r="I13" s="382">
        <f t="shared" si="0"/>
        <v>3</v>
      </c>
      <c r="J13" s="382">
        <f t="shared" si="0"/>
        <v>7</v>
      </c>
      <c r="K13" s="383">
        <f t="shared" si="0"/>
        <v>222</v>
      </c>
      <c r="L13" s="382">
        <f t="shared" si="0"/>
        <v>230</v>
      </c>
      <c r="M13" s="382">
        <f t="shared" si="0"/>
        <v>107</v>
      </c>
      <c r="N13" s="382">
        <f t="shared" si="0"/>
        <v>67</v>
      </c>
      <c r="O13" s="384">
        <f t="shared" si="0"/>
        <v>14</v>
      </c>
    </row>
    <row r="14" spans="1:15" ht="9.75" customHeight="1">
      <c r="A14" s="386"/>
      <c r="B14" s="387"/>
      <c r="C14" s="388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90"/>
    </row>
    <row r="15" spans="2:15" ht="24" customHeight="1">
      <c r="B15" s="391" t="s">
        <v>1076</v>
      </c>
      <c r="C15" s="376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8"/>
    </row>
    <row r="16" spans="2:15" ht="13.5" customHeight="1">
      <c r="B16" s="368" t="s">
        <v>1077</v>
      </c>
      <c r="C16" s="376">
        <f aca="true" t="shared" si="1" ref="C16:C31">SUM(D16:I16)</f>
        <v>30</v>
      </c>
      <c r="D16" s="377">
        <v>29</v>
      </c>
      <c r="E16" s="377">
        <v>0</v>
      </c>
      <c r="F16" s="377">
        <v>0</v>
      </c>
      <c r="G16" s="377">
        <v>1</v>
      </c>
      <c r="H16" s="377">
        <v>0</v>
      </c>
      <c r="I16" s="377">
        <v>0</v>
      </c>
      <c r="J16" s="377">
        <v>1</v>
      </c>
      <c r="K16" s="392">
        <v>22</v>
      </c>
      <c r="L16" s="377">
        <v>6</v>
      </c>
      <c r="M16" s="377">
        <v>1</v>
      </c>
      <c r="N16" s="377">
        <v>0</v>
      </c>
      <c r="O16" s="378">
        <v>0</v>
      </c>
    </row>
    <row r="17" spans="2:15" ht="13.5" customHeight="1">
      <c r="B17" s="368" t="s">
        <v>1098</v>
      </c>
      <c r="C17" s="376">
        <f t="shared" si="1"/>
        <v>1</v>
      </c>
      <c r="D17" s="377">
        <v>1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1</v>
      </c>
      <c r="M17" s="377">
        <v>0</v>
      </c>
      <c r="N17" s="377">
        <v>0</v>
      </c>
      <c r="O17" s="378">
        <v>0</v>
      </c>
    </row>
    <row r="18" spans="2:15" ht="13.5" customHeight="1">
      <c r="B18" s="368" t="s">
        <v>1099</v>
      </c>
      <c r="C18" s="376">
        <f t="shared" si="1"/>
        <v>147</v>
      </c>
      <c r="D18" s="377">
        <v>141</v>
      </c>
      <c r="E18" s="377">
        <v>0</v>
      </c>
      <c r="F18" s="377">
        <v>0</v>
      </c>
      <c r="G18" s="377">
        <v>0</v>
      </c>
      <c r="H18" s="377">
        <v>6</v>
      </c>
      <c r="I18" s="377">
        <v>0</v>
      </c>
      <c r="J18" s="377">
        <v>6</v>
      </c>
      <c r="K18" s="377">
        <v>100</v>
      </c>
      <c r="L18" s="377">
        <v>32</v>
      </c>
      <c r="M18" s="377">
        <v>8</v>
      </c>
      <c r="N18" s="377">
        <v>1</v>
      </c>
      <c r="O18" s="378">
        <v>0</v>
      </c>
    </row>
    <row r="19" spans="2:15" ht="13.5" customHeight="1">
      <c r="B19" s="393" t="s">
        <v>1100</v>
      </c>
      <c r="C19" s="376">
        <f t="shared" si="1"/>
        <v>275</v>
      </c>
      <c r="D19" s="377">
        <v>275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85</v>
      </c>
      <c r="L19" s="377">
        <v>136</v>
      </c>
      <c r="M19" s="377">
        <v>35</v>
      </c>
      <c r="N19" s="377">
        <v>19</v>
      </c>
      <c r="O19" s="378">
        <v>0</v>
      </c>
    </row>
    <row r="20" spans="2:15" ht="13.5" customHeight="1">
      <c r="B20" s="393" t="s">
        <v>1101</v>
      </c>
      <c r="C20" s="376">
        <f t="shared" si="1"/>
        <v>90</v>
      </c>
      <c r="D20" s="377">
        <v>89</v>
      </c>
      <c r="E20" s="377">
        <v>0</v>
      </c>
      <c r="F20" s="377">
        <v>0</v>
      </c>
      <c r="G20" s="377">
        <v>0</v>
      </c>
      <c r="H20" s="377">
        <v>1</v>
      </c>
      <c r="I20" s="377">
        <v>0</v>
      </c>
      <c r="J20" s="377">
        <v>0</v>
      </c>
      <c r="K20" s="377">
        <v>7</v>
      </c>
      <c r="L20" s="377">
        <v>26</v>
      </c>
      <c r="M20" s="377">
        <v>40</v>
      </c>
      <c r="N20" s="377">
        <v>16</v>
      </c>
      <c r="O20" s="378">
        <v>1</v>
      </c>
    </row>
    <row r="21" spans="2:15" ht="13.5" customHeight="1">
      <c r="B21" s="393" t="s">
        <v>1102</v>
      </c>
      <c r="C21" s="376">
        <f t="shared" si="1"/>
        <v>42</v>
      </c>
      <c r="D21" s="377">
        <v>42</v>
      </c>
      <c r="E21" s="377">
        <v>0</v>
      </c>
      <c r="F21" s="377">
        <v>0</v>
      </c>
      <c r="G21" s="377">
        <v>0</v>
      </c>
      <c r="H21" s="377">
        <v>0</v>
      </c>
      <c r="I21" s="377">
        <v>0</v>
      </c>
      <c r="J21" s="377">
        <v>0</v>
      </c>
      <c r="K21" s="377">
        <v>0</v>
      </c>
      <c r="L21" s="377">
        <v>9</v>
      </c>
      <c r="M21" s="377">
        <v>12</v>
      </c>
      <c r="N21" s="377">
        <v>18</v>
      </c>
      <c r="O21" s="378">
        <v>3</v>
      </c>
    </row>
    <row r="22" spans="2:15" ht="13.5" customHeight="1">
      <c r="B22" s="393" t="s">
        <v>1103</v>
      </c>
      <c r="C22" s="376">
        <f t="shared" si="1"/>
        <v>27</v>
      </c>
      <c r="D22" s="377">
        <v>26</v>
      </c>
      <c r="E22" s="377">
        <v>1</v>
      </c>
      <c r="F22" s="377">
        <v>0</v>
      </c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15</v>
      </c>
      <c r="M22" s="377">
        <v>6</v>
      </c>
      <c r="N22" s="377">
        <v>5</v>
      </c>
      <c r="O22" s="378">
        <v>1</v>
      </c>
    </row>
    <row r="23" spans="2:15" ht="13.5" customHeight="1">
      <c r="B23" s="393" t="s">
        <v>1104</v>
      </c>
      <c r="C23" s="376">
        <f t="shared" si="1"/>
        <v>2</v>
      </c>
      <c r="D23" s="377">
        <v>2</v>
      </c>
      <c r="E23" s="377">
        <v>0</v>
      </c>
      <c r="F23" s="377">
        <v>0</v>
      </c>
      <c r="G23" s="377">
        <v>0</v>
      </c>
      <c r="H23" s="377">
        <v>0</v>
      </c>
      <c r="I23" s="377">
        <v>0</v>
      </c>
      <c r="J23" s="377">
        <v>0</v>
      </c>
      <c r="K23" s="377">
        <v>0</v>
      </c>
      <c r="L23" s="377">
        <v>0</v>
      </c>
      <c r="M23" s="377">
        <v>1</v>
      </c>
      <c r="N23" s="377">
        <v>0</v>
      </c>
      <c r="O23" s="378">
        <v>1</v>
      </c>
    </row>
    <row r="24" spans="2:15" ht="13.5" customHeight="1">
      <c r="B24" s="393" t="s">
        <v>1105</v>
      </c>
      <c r="C24" s="376">
        <f t="shared" si="1"/>
        <v>9</v>
      </c>
      <c r="D24" s="377">
        <v>8</v>
      </c>
      <c r="E24" s="377">
        <v>1</v>
      </c>
      <c r="F24" s="377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2</v>
      </c>
      <c r="N24" s="377">
        <v>6</v>
      </c>
      <c r="O24" s="378">
        <v>1</v>
      </c>
    </row>
    <row r="25" spans="2:15" ht="13.5" customHeight="1">
      <c r="B25" s="393" t="s">
        <v>1106</v>
      </c>
      <c r="C25" s="376">
        <f t="shared" si="1"/>
        <v>4</v>
      </c>
      <c r="D25" s="377">
        <v>2</v>
      </c>
      <c r="E25" s="377">
        <v>2</v>
      </c>
      <c r="F25" s="377">
        <v>0</v>
      </c>
      <c r="G25" s="377">
        <v>0</v>
      </c>
      <c r="H25" s="377">
        <v>0</v>
      </c>
      <c r="I25" s="377">
        <v>0</v>
      </c>
      <c r="J25" s="377">
        <v>0</v>
      </c>
      <c r="K25" s="377">
        <v>0</v>
      </c>
      <c r="L25" s="377">
        <v>0</v>
      </c>
      <c r="M25" s="377">
        <v>0</v>
      </c>
      <c r="N25" s="377">
        <v>1</v>
      </c>
      <c r="O25" s="378">
        <v>3</v>
      </c>
    </row>
    <row r="26" spans="2:15" ht="13.5" customHeight="1">
      <c r="B26" s="393" t="s">
        <v>1107</v>
      </c>
      <c r="C26" s="376">
        <f t="shared" si="1"/>
        <v>2</v>
      </c>
      <c r="D26" s="377">
        <v>0</v>
      </c>
      <c r="E26" s="377">
        <v>1</v>
      </c>
      <c r="F26" s="377">
        <v>0</v>
      </c>
      <c r="G26" s="377">
        <v>0</v>
      </c>
      <c r="H26" s="377">
        <v>0</v>
      </c>
      <c r="I26" s="377">
        <v>1</v>
      </c>
      <c r="J26" s="377">
        <v>0</v>
      </c>
      <c r="K26" s="377">
        <v>1</v>
      </c>
      <c r="L26" s="377">
        <v>0</v>
      </c>
      <c r="M26" s="377">
        <v>0</v>
      </c>
      <c r="N26" s="377">
        <v>0</v>
      </c>
      <c r="O26" s="378">
        <v>1</v>
      </c>
    </row>
    <row r="27" spans="2:15" ht="13.5" customHeight="1">
      <c r="B27" s="393" t="s">
        <v>1108</v>
      </c>
      <c r="C27" s="376">
        <f t="shared" si="1"/>
        <v>2</v>
      </c>
      <c r="D27" s="377">
        <v>0</v>
      </c>
      <c r="E27" s="377">
        <v>1</v>
      </c>
      <c r="F27" s="377">
        <v>0</v>
      </c>
      <c r="G27" s="377">
        <v>0</v>
      </c>
      <c r="H27" s="377">
        <v>0</v>
      </c>
      <c r="I27" s="377">
        <v>1</v>
      </c>
      <c r="J27" s="377">
        <v>0</v>
      </c>
      <c r="K27" s="377">
        <v>0</v>
      </c>
      <c r="L27" s="377">
        <v>0</v>
      </c>
      <c r="M27" s="377">
        <v>0</v>
      </c>
      <c r="N27" s="377">
        <v>1</v>
      </c>
      <c r="O27" s="378">
        <v>1</v>
      </c>
    </row>
    <row r="28" spans="2:15" ht="13.5" customHeight="1">
      <c r="B28" s="393" t="s">
        <v>1109</v>
      </c>
      <c r="C28" s="376">
        <f t="shared" si="1"/>
        <v>0</v>
      </c>
      <c r="D28" s="377">
        <v>0</v>
      </c>
      <c r="E28" s="377">
        <v>0</v>
      </c>
      <c r="F28" s="377">
        <v>0</v>
      </c>
      <c r="G28" s="377">
        <v>0</v>
      </c>
      <c r="H28" s="377">
        <v>0</v>
      </c>
      <c r="I28" s="377">
        <v>0</v>
      </c>
      <c r="J28" s="377">
        <v>0</v>
      </c>
      <c r="K28" s="377">
        <v>0</v>
      </c>
      <c r="L28" s="377">
        <v>0</v>
      </c>
      <c r="M28" s="377">
        <v>0</v>
      </c>
      <c r="N28" s="377">
        <v>0</v>
      </c>
      <c r="O28" s="378">
        <v>0</v>
      </c>
    </row>
    <row r="29" spans="2:15" ht="13.5" customHeight="1">
      <c r="B29" s="368" t="s">
        <v>1078</v>
      </c>
      <c r="C29" s="376">
        <f t="shared" si="1"/>
        <v>14</v>
      </c>
      <c r="D29" s="377">
        <v>5</v>
      </c>
      <c r="E29" s="377">
        <v>2</v>
      </c>
      <c r="F29" s="377">
        <v>0</v>
      </c>
      <c r="G29" s="377">
        <v>3</v>
      </c>
      <c r="H29" s="377">
        <v>4</v>
      </c>
      <c r="I29" s="377">
        <v>0</v>
      </c>
      <c r="J29" s="377">
        <v>0</v>
      </c>
      <c r="K29" s="377">
        <v>7</v>
      </c>
      <c r="L29" s="377">
        <v>5</v>
      </c>
      <c r="M29" s="377">
        <v>2</v>
      </c>
      <c r="N29" s="377">
        <v>0</v>
      </c>
      <c r="O29" s="378">
        <v>0</v>
      </c>
    </row>
    <row r="30" spans="2:15" ht="13.5" customHeight="1">
      <c r="B30" s="368" t="s">
        <v>1110</v>
      </c>
      <c r="C30" s="376">
        <f t="shared" si="1"/>
        <v>0</v>
      </c>
      <c r="D30" s="377">
        <v>0</v>
      </c>
      <c r="E30" s="377">
        <v>0</v>
      </c>
      <c r="F30" s="377">
        <v>0</v>
      </c>
      <c r="G30" s="377">
        <v>0</v>
      </c>
      <c r="H30" s="377">
        <v>0</v>
      </c>
      <c r="I30" s="377">
        <v>0</v>
      </c>
      <c r="J30" s="377">
        <v>0</v>
      </c>
      <c r="K30" s="377">
        <v>0</v>
      </c>
      <c r="L30" s="377">
        <v>0</v>
      </c>
      <c r="M30" s="377">
        <v>0</v>
      </c>
      <c r="N30" s="377">
        <v>0</v>
      </c>
      <c r="O30" s="378">
        <v>0</v>
      </c>
    </row>
    <row r="31" spans="2:15" ht="13.5" customHeight="1">
      <c r="B31" s="368" t="s">
        <v>1079</v>
      </c>
      <c r="C31" s="376">
        <f t="shared" si="1"/>
        <v>2</v>
      </c>
      <c r="D31" s="377">
        <v>0</v>
      </c>
      <c r="E31" s="377">
        <v>0</v>
      </c>
      <c r="F31" s="377">
        <v>0</v>
      </c>
      <c r="G31" s="377">
        <v>1</v>
      </c>
      <c r="H31" s="377">
        <v>0</v>
      </c>
      <c r="I31" s="377">
        <v>1</v>
      </c>
      <c r="J31" s="377">
        <v>0</v>
      </c>
      <c r="K31" s="377">
        <v>0</v>
      </c>
      <c r="L31" s="377">
        <v>0</v>
      </c>
      <c r="M31" s="377">
        <v>0</v>
      </c>
      <c r="N31" s="377">
        <v>0</v>
      </c>
      <c r="O31" s="378">
        <v>2</v>
      </c>
    </row>
    <row r="32" spans="2:15" ht="9.75" customHeight="1">
      <c r="B32" s="368"/>
      <c r="C32" s="376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8"/>
    </row>
    <row r="33" spans="2:15" ht="19.5" customHeight="1">
      <c r="B33" s="391" t="s">
        <v>1080</v>
      </c>
      <c r="C33" s="376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8"/>
    </row>
    <row r="34" spans="2:15" ht="13.5" customHeight="1">
      <c r="B34" s="368" t="s">
        <v>1111</v>
      </c>
      <c r="C34" s="376">
        <f aca="true" t="shared" si="2" ref="C34:C42">SUM(D34:I34)</f>
        <v>62</v>
      </c>
      <c r="D34" s="377">
        <v>60</v>
      </c>
      <c r="E34" s="377">
        <v>1</v>
      </c>
      <c r="F34" s="377">
        <v>0</v>
      </c>
      <c r="G34" s="377">
        <v>1</v>
      </c>
      <c r="H34" s="377">
        <v>0</v>
      </c>
      <c r="I34" s="377">
        <v>0</v>
      </c>
      <c r="J34" s="377">
        <v>0</v>
      </c>
      <c r="K34" s="377">
        <v>26</v>
      </c>
      <c r="L34" s="377">
        <v>18</v>
      </c>
      <c r="M34" s="377">
        <v>8</v>
      </c>
      <c r="N34" s="377">
        <v>10</v>
      </c>
      <c r="O34" s="378">
        <v>0</v>
      </c>
    </row>
    <row r="35" spans="2:15" ht="13.5" customHeight="1">
      <c r="B35" s="368" t="s">
        <v>1112</v>
      </c>
      <c r="C35" s="376">
        <f t="shared" si="2"/>
        <v>14</v>
      </c>
      <c r="D35" s="377">
        <v>13</v>
      </c>
      <c r="E35" s="377">
        <v>0</v>
      </c>
      <c r="F35" s="377">
        <v>0</v>
      </c>
      <c r="G35" s="377">
        <v>0</v>
      </c>
      <c r="H35" s="377">
        <v>1</v>
      </c>
      <c r="I35" s="377">
        <v>0</v>
      </c>
      <c r="J35" s="377">
        <v>0</v>
      </c>
      <c r="K35" s="377">
        <v>4</v>
      </c>
      <c r="L35" s="377">
        <v>7</v>
      </c>
      <c r="M35" s="377">
        <v>1</v>
      </c>
      <c r="N35" s="377">
        <v>2</v>
      </c>
      <c r="O35" s="378">
        <v>0</v>
      </c>
    </row>
    <row r="36" spans="2:15" ht="13.5" customHeight="1">
      <c r="B36" s="368" t="s">
        <v>1081</v>
      </c>
      <c r="C36" s="376">
        <f t="shared" si="2"/>
        <v>112</v>
      </c>
      <c r="D36" s="377">
        <v>106</v>
      </c>
      <c r="E36" s="377">
        <v>4</v>
      </c>
      <c r="F36" s="377">
        <v>0</v>
      </c>
      <c r="G36" s="377">
        <v>0</v>
      </c>
      <c r="H36" s="377">
        <v>2</v>
      </c>
      <c r="I36" s="377">
        <v>0</v>
      </c>
      <c r="J36" s="377">
        <v>0</v>
      </c>
      <c r="K36" s="377">
        <v>23</v>
      </c>
      <c r="L36" s="377">
        <v>38</v>
      </c>
      <c r="M36" s="377">
        <v>34</v>
      </c>
      <c r="N36" s="377">
        <v>14</v>
      </c>
      <c r="O36" s="378">
        <v>3</v>
      </c>
    </row>
    <row r="37" spans="2:15" ht="13.5" customHeight="1">
      <c r="B37" s="368" t="s">
        <v>1082</v>
      </c>
      <c r="C37" s="376">
        <f t="shared" si="2"/>
        <v>132</v>
      </c>
      <c r="D37" s="377">
        <v>129</v>
      </c>
      <c r="E37" s="377">
        <v>0</v>
      </c>
      <c r="F37" s="377">
        <v>0</v>
      </c>
      <c r="G37" s="377">
        <v>2</v>
      </c>
      <c r="H37" s="377">
        <v>1</v>
      </c>
      <c r="I37" s="377">
        <v>0</v>
      </c>
      <c r="J37" s="377">
        <v>1</v>
      </c>
      <c r="K37" s="377">
        <v>17</v>
      </c>
      <c r="L37" s="377">
        <v>23</v>
      </c>
      <c r="M37" s="377">
        <v>49</v>
      </c>
      <c r="N37" s="377">
        <v>35</v>
      </c>
      <c r="O37" s="378">
        <v>7</v>
      </c>
    </row>
    <row r="38" spans="2:15" ht="13.5" customHeight="1">
      <c r="B38" s="368" t="s">
        <v>1083</v>
      </c>
      <c r="C38" s="376">
        <f t="shared" si="2"/>
        <v>61</v>
      </c>
      <c r="D38" s="377">
        <v>56</v>
      </c>
      <c r="E38" s="377">
        <v>2</v>
      </c>
      <c r="F38" s="377">
        <v>0</v>
      </c>
      <c r="G38" s="377">
        <v>0</v>
      </c>
      <c r="H38" s="377">
        <v>1</v>
      </c>
      <c r="I38" s="377">
        <v>2</v>
      </c>
      <c r="J38" s="377">
        <v>1</v>
      </c>
      <c r="K38" s="377">
        <v>37</v>
      </c>
      <c r="L38" s="377">
        <v>19</v>
      </c>
      <c r="M38" s="377">
        <v>1</v>
      </c>
      <c r="N38" s="377">
        <v>2</v>
      </c>
      <c r="O38" s="378">
        <v>1</v>
      </c>
    </row>
    <row r="39" spans="2:15" ht="13.5" customHeight="1">
      <c r="B39" s="368" t="s">
        <v>1084</v>
      </c>
      <c r="C39" s="376">
        <f t="shared" si="2"/>
        <v>43</v>
      </c>
      <c r="D39" s="377">
        <v>41</v>
      </c>
      <c r="E39" s="377">
        <v>0</v>
      </c>
      <c r="F39" s="377">
        <v>0</v>
      </c>
      <c r="G39" s="377">
        <v>0</v>
      </c>
      <c r="H39" s="377">
        <v>2</v>
      </c>
      <c r="I39" s="377">
        <v>0</v>
      </c>
      <c r="J39" s="377">
        <v>1</v>
      </c>
      <c r="K39" s="377">
        <v>20</v>
      </c>
      <c r="L39" s="377">
        <v>19</v>
      </c>
      <c r="M39" s="377">
        <v>3</v>
      </c>
      <c r="N39" s="377">
        <v>0</v>
      </c>
      <c r="O39" s="378">
        <v>0</v>
      </c>
    </row>
    <row r="40" spans="2:15" ht="13.5" customHeight="1">
      <c r="B40" s="368" t="s">
        <v>1085</v>
      </c>
      <c r="C40" s="376">
        <f t="shared" si="2"/>
        <v>65</v>
      </c>
      <c r="D40" s="377">
        <v>61</v>
      </c>
      <c r="E40" s="377">
        <v>1</v>
      </c>
      <c r="F40" s="377">
        <v>0</v>
      </c>
      <c r="G40" s="377">
        <v>0</v>
      </c>
      <c r="H40" s="377">
        <v>2</v>
      </c>
      <c r="I40" s="377">
        <v>1</v>
      </c>
      <c r="J40" s="377">
        <v>2</v>
      </c>
      <c r="K40" s="377">
        <v>21</v>
      </c>
      <c r="L40" s="377">
        <v>32</v>
      </c>
      <c r="M40" s="377">
        <v>4</v>
      </c>
      <c r="N40" s="377">
        <v>4</v>
      </c>
      <c r="O40" s="378">
        <v>2</v>
      </c>
    </row>
    <row r="41" spans="2:15" ht="13.5" customHeight="1">
      <c r="B41" s="368" t="s">
        <v>1086</v>
      </c>
      <c r="C41" s="376">
        <f t="shared" si="2"/>
        <v>49</v>
      </c>
      <c r="D41" s="377">
        <v>48</v>
      </c>
      <c r="E41" s="377">
        <v>0</v>
      </c>
      <c r="F41" s="377">
        <v>0</v>
      </c>
      <c r="G41" s="377">
        <v>1</v>
      </c>
      <c r="H41" s="377">
        <v>0</v>
      </c>
      <c r="I41" s="377">
        <v>0</v>
      </c>
      <c r="J41" s="377">
        <v>0</v>
      </c>
      <c r="K41" s="377">
        <v>29</v>
      </c>
      <c r="L41" s="377">
        <v>18</v>
      </c>
      <c r="M41" s="377">
        <v>2</v>
      </c>
      <c r="N41" s="377">
        <v>0</v>
      </c>
      <c r="O41" s="378">
        <v>0</v>
      </c>
    </row>
    <row r="42" spans="2:15" ht="13.5" customHeight="1">
      <c r="B42" s="370" t="s">
        <v>1087</v>
      </c>
      <c r="C42" s="394">
        <f t="shared" si="2"/>
        <v>109</v>
      </c>
      <c r="D42" s="395">
        <v>106</v>
      </c>
      <c r="E42" s="395">
        <v>0</v>
      </c>
      <c r="F42" s="395">
        <v>0</v>
      </c>
      <c r="G42" s="395">
        <v>1</v>
      </c>
      <c r="H42" s="395">
        <v>2</v>
      </c>
      <c r="I42" s="395">
        <v>0</v>
      </c>
      <c r="J42" s="395">
        <v>2</v>
      </c>
      <c r="K42" s="395">
        <v>45</v>
      </c>
      <c r="L42" s="395">
        <v>56</v>
      </c>
      <c r="M42" s="395">
        <v>5</v>
      </c>
      <c r="N42" s="395">
        <v>0</v>
      </c>
      <c r="O42" s="396">
        <v>1</v>
      </c>
    </row>
    <row r="43" spans="2:15" s="397" customFormat="1" ht="13.5" customHeight="1">
      <c r="B43" s="398" t="s">
        <v>1113</v>
      </c>
      <c r="C43" s="398"/>
      <c r="D43" s="398"/>
      <c r="E43" s="398"/>
      <c r="F43" s="398"/>
      <c r="G43" s="398"/>
      <c r="H43" s="398"/>
      <c r="I43" s="398"/>
      <c r="J43" s="398"/>
      <c r="K43" s="399"/>
      <c r="L43" s="399"/>
      <c r="M43" s="399"/>
      <c r="N43" s="399"/>
      <c r="O43" s="399"/>
    </row>
    <row r="44" s="397" customFormat="1" ht="11.25">
      <c r="B44" s="397" t="s">
        <v>1114</v>
      </c>
    </row>
  </sheetData>
  <mergeCells count="4">
    <mergeCell ref="C5:C6"/>
    <mergeCell ref="C7:C8"/>
    <mergeCell ref="D5:I5"/>
    <mergeCell ref="J5:O5"/>
  </mergeCells>
  <printOptions/>
  <pageMargins left="0.2755905511811024" right="0.2755905511811024" top="0.3937007874015748" bottom="0.3937007874015748" header="0.1968503937007874" footer="0.1968503937007874"/>
  <pageSetup horizontalDpi="400" verticalDpi="400" orientation="portrait" paperSize="9" r:id="rId1"/>
  <headerFooter alignWithMargins="0">
    <oddFooter>&amp;C&amp;F&amp;A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00390625" defaultRowHeight="15" customHeight="1"/>
  <cols>
    <col min="1" max="2" width="3.125" style="401" customWidth="1"/>
    <col min="3" max="3" width="14.625" style="401" customWidth="1"/>
    <col min="4" max="9" width="9.625" style="401" customWidth="1"/>
    <col min="10" max="16384" width="9.00390625" style="401" customWidth="1"/>
  </cols>
  <sheetData>
    <row r="1" ht="21.75" customHeight="1">
      <c r="A1" s="400" t="s">
        <v>1140</v>
      </c>
    </row>
    <row r="2" ht="15" customHeight="1">
      <c r="A2" s="400"/>
    </row>
    <row r="3" spans="1:9" ht="15" customHeight="1" thickBot="1">
      <c r="A3" s="400"/>
      <c r="I3" s="402" t="s">
        <v>1116</v>
      </c>
    </row>
    <row r="4" spans="1:9" ht="21" customHeight="1" thickTop="1">
      <c r="A4" s="400"/>
      <c r="B4" s="1331" t="s">
        <v>1117</v>
      </c>
      <c r="C4" s="1331"/>
      <c r="D4" s="403" t="s">
        <v>1118</v>
      </c>
      <c r="E4" s="403">
        <v>61</v>
      </c>
      <c r="F4" s="403">
        <v>62</v>
      </c>
      <c r="G4" s="403">
        <v>63</v>
      </c>
      <c r="H4" s="403" t="s">
        <v>1119</v>
      </c>
      <c r="I4" s="404">
        <v>2</v>
      </c>
    </row>
    <row r="5" spans="2:9" s="405" customFormat="1" ht="15" customHeight="1">
      <c r="B5" s="1330" t="s">
        <v>917</v>
      </c>
      <c r="C5" s="1330"/>
      <c r="D5" s="406">
        <f aca="true" t="shared" si="0" ref="D5:I5">D6+D17+D21+D25</f>
        <v>9661.800000000001</v>
      </c>
      <c r="E5" s="407">
        <f t="shared" si="0"/>
        <v>7667.1</v>
      </c>
      <c r="F5" s="407">
        <f t="shared" si="0"/>
        <v>9705.7</v>
      </c>
      <c r="G5" s="407">
        <f t="shared" si="0"/>
        <v>8091.499999999999</v>
      </c>
      <c r="H5" s="407">
        <f t="shared" si="0"/>
        <v>10264.099999999999</v>
      </c>
      <c r="I5" s="408">
        <f t="shared" si="0"/>
        <v>8676.900000000001</v>
      </c>
    </row>
    <row r="6" spans="2:9" ht="15" customHeight="1">
      <c r="B6" s="1332" t="s">
        <v>1120</v>
      </c>
      <c r="C6" s="1332"/>
      <c r="D6" s="409">
        <v>4679.1</v>
      </c>
      <c r="E6" s="410">
        <f>SUM(E7:E16)</f>
        <v>4477</v>
      </c>
      <c r="F6" s="410">
        <f>SUM(F7:F16)</f>
        <v>3541.8</v>
      </c>
      <c r="G6" s="410">
        <f>SUM(G7:G16)</f>
        <v>3425.3</v>
      </c>
      <c r="H6" s="410">
        <f>SUM(H7:H16)</f>
        <v>4441.9</v>
      </c>
      <c r="I6" s="411">
        <f>SUM(I7:I16)</f>
        <v>4122.2</v>
      </c>
    </row>
    <row r="7" spans="2:9" ht="15" customHeight="1">
      <c r="B7" s="412"/>
      <c r="C7" s="413" t="s">
        <v>1121</v>
      </c>
      <c r="D7" s="409">
        <v>656.4</v>
      </c>
      <c r="E7" s="410">
        <v>235.7</v>
      </c>
      <c r="F7" s="410">
        <v>614.1</v>
      </c>
      <c r="G7" s="410">
        <v>431.8</v>
      </c>
      <c r="H7" s="410">
        <v>283</v>
      </c>
      <c r="I7" s="411">
        <v>306.5</v>
      </c>
    </row>
    <row r="8" spans="2:9" ht="15" customHeight="1">
      <c r="B8" s="414"/>
      <c r="C8" s="415" t="s">
        <v>1122</v>
      </c>
      <c r="D8" s="409">
        <v>179</v>
      </c>
      <c r="E8" s="410">
        <v>112.9</v>
      </c>
      <c r="F8" s="410">
        <v>90.5</v>
      </c>
      <c r="G8" s="410">
        <v>83.5</v>
      </c>
      <c r="H8" s="410">
        <v>138.7</v>
      </c>
      <c r="I8" s="411">
        <v>129.1</v>
      </c>
    </row>
    <row r="9" spans="2:9" ht="15" customHeight="1">
      <c r="B9" s="414"/>
      <c r="C9" s="415" t="s">
        <v>1123</v>
      </c>
      <c r="D9" s="409">
        <v>316.5</v>
      </c>
      <c r="E9" s="410">
        <v>518</v>
      </c>
      <c r="F9" s="410">
        <v>316.7</v>
      </c>
      <c r="G9" s="410">
        <v>266.3</v>
      </c>
      <c r="H9" s="410">
        <v>257.3</v>
      </c>
      <c r="I9" s="411">
        <v>258</v>
      </c>
    </row>
    <row r="10" spans="2:9" ht="15" customHeight="1">
      <c r="B10" s="414"/>
      <c r="C10" s="415" t="s">
        <v>1124</v>
      </c>
      <c r="D10" s="409">
        <v>240.6</v>
      </c>
      <c r="E10" s="410">
        <v>134.5</v>
      </c>
      <c r="F10" s="410">
        <v>140.2</v>
      </c>
      <c r="G10" s="410">
        <v>502.9</v>
      </c>
      <c r="H10" s="410">
        <v>709.8</v>
      </c>
      <c r="I10" s="411">
        <v>492.3</v>
      </c>
    </row>
    <row r="11" spans="2:9" ht="15" customHeight="1">
      <c r="B11" s="414"/>
      <c r="C11" s="415" t="s">
        <v>1125</v>
      </c>
      <c r="D11" s="409">
        <v>704.2</v>
      </c>
      <c r="E11" s="410">
        <v>528.8</v>
      </c>
      <c r="F11" s="410">
        <v>411.7</v>
      </c>
      <c r="G11" s="410">
        <v>558.6</v>
      </c>
      <c r="H11" s="410">
        <v>1100.1</v>
      </c>
      <c r="I11" s="411">
        <v>730.6</v>
      </c>
    </row>
    <row r="12" spans="2:9" ht="15" customHeight="1">
      <c r="B12" s="414"/>
      <c r="C12" s="415" t="s">
        <v>1126</v>
      </c>
      <c r="D12" s="409">
        <v>422.6</v>
      </c>
      <c r="E12" s="410">
        <v>1096.1</v>
      </c>
      <c r="F12" s="410">
        <v>316.5</v>
      </c>
      <c r="G12" s="410">
        <v>203.7</v>
      </c>
      <c r="H12" s="410">
        <v>176.4</v>
      </c>
      <c r="I12" s="411">
        <v>141.2</v>
      </c>
    </row>
    <row r="13" spans="2:9" ht="15" customHeight="1">
      <c r="B13" s="414"/>
      <c r="C13" s="415" t="s">
        <v>1127</v>
      </c>
      <c r="D13" s="409">
        <v>70.5</v>
      </c>
      <c r="E13" s="410">
        <v>329.2</v>
      </c>
      <c r="F13" s="410">
        <v>97.4</v>
      </c>
      <c r="G13" s="410">
        <v>58.5</v>
      </c>
      <c r="H13" s="410">
        <v>36.3</v>
      </c>
      <c r="I13" s="411">
        <v>23.9</v>
      </c>
    </row>
    <row r="14" spans="2:9" ht="15" customHeight="1">
      <c r="B14" s="414"/>
      <c r="C14" s="415" t="s">
        <v>1128</v>
      </c>
      <c r="D14" s="409">
        <v>44</v>
      </c>
      <c r="E14" s="410">
        <v>87.9</v>
      </c>
      <c r="F14" s="410">
        <v>75.4</v>
      </c>
      <c r="G14" s="410">
        <v>54</v>
      </c>
      <c r="H14" s="410">
        <v>82.7</v>
      </c>
      <c r="I14" s="411">
        <v>159.1</v>
      </c>
    </row>
    <row r="15" spans="2:9" ht="15" customHeight="1">
      <c r="B15" s="414"/>
      <c r="C15" s="415" t="s">
        <v>1129</v>
      </c>
      <c r="D15" s="409">
        <v>137.8</v>
      </c>
      <c r="E15" s="410">
        <v>180</v>
      </c>
      <c r="F15" s="410">
        <v>139.4</v>
      </c>
      <c r="G15" s="410">
        <v>96</v>
      </c>
      <c r="H15" s="410">
        <v>119.6</v>
      </c>
      <c r="I15" s="411">
        <v>86.2</v>
      </c>
    </row>
    <row r="16" spans="2:9" ht="15" customHeight="1">
      <c r="B16" s="414"/>
      <c r="C16" s="415" t="s">
        <v>1033</v>
      </c>
      <c r="D16" s="409">
        <v>1907.6</v>
      </c>
      <c r="E16" s="410">
        <v>1253.9</v>
      </c>
      <c r="F16" s="410">
        <v>1339.9</v>
      </c>
      <c r="G16" s="410">
        <v>1170</v>
      </c>
      <c r="H16" s="410">
        <v>1538</v>
      </c>
      <c r="I16" s="411">
        <v>1795.3</v>
      </c>
    </row>
    <row r="17" spans="2:9" ht="15" customHeight="1">
      <c r="B17" s="1328" t="s">
        <v>1130</v>
      </c>
      <c r="C17" s="1329"/>
      <c r="D17" s="409">
        <f aca="true" t="shared" si="1" ref="D17:I17">SUM(D18:D20)</f>
        <v>260.5</v>
      </c>
      <c r="E17" s="410">
        <f t="shared" si="1"/>
        <v>196</v>
      </c>
      <c r="F17" s="410">
        <f t="shared" si="1"/>
        <v>200.20000000000002</v>
      </c>
      <c r="G17" s="410">
        <f t="shared" si="1"/>
        <v>285.2</v>
      </c>
      <c r="H17" s="410">
        <f t="shared" si="1"/>
        <v>369.4</v>
      </c>
      <c r="I17" s="411">
        <f t="shared" si="1"/>
        <v>387.29999999999995</v>
      </c>
    </row>
    <row r="18" spans="2:9" ht="15" customHeight="1">
      <c r="B18" s="414"/>
      <c r="C18" s="415" t="s">
        <v>1131</v>
      </c>
      <c r="D18" s="409">
        <v>11.1</v>
      </c>
      <c r="E18" s="410">
        <v>14.4</v>
      </c>
      <c r="F18" s="410">
        <v>16.6</v>
      </c>
      <c r="G18" s="410">
        <v>16.6</v>
      </c>
      <c r="H18" s="410">
        <v>21.2</v>
      </c>
      <c r="I18" s="411">
        <v>18</v>
      </c>
    </row>
    <row r="19" spans="2:9" ht="15" customHeight="1">
      <c r="B19" s="414"/>
      <c r="C19" s="415" t="s">
        <v>1132</v>
      </c>
      <c r="D19" s="409">
        <v>40.5</v>
      </c>
      <c r="E19" s="410">
        <v>63</v>
      </c>
      <c r="F19" s="410">
        <v>39.3</v>
      </c>
      <c r="G19" s="410">
        <v>93.1</v>
      </c>
      <c r="H19" s="410">
        <v>134.3</v>
      </c>
      <c r="I19" s="411">
        <v>160.7</v>
      </c>
    </row>
    <row r="20" spans="2:9" ht="15" customHeight="1">
      <c r="B20" s="414"/>
      <c r="C20" s="415" t="s">
        <v>1033</v>
      </c>
      <c r="D20" s="409">
        <v>208.9</v>
      </c>
      <c r="E20" s="410">
        <v>118.6</v>
      </c>
      <c r="F20" s="410">
        <v>144.3</v>
      </c>
      <c r="G20" s="410">
        <v>175.5</v>
      </c>
      <c r="H20" s="410">
        <v>213.9</v>
      </c>
      <c r="I20" s="411">
        <v>208.6</v>
      </c>
    </row>
    <row r="21" spans="2:9" ht="15" customHeight="1">
      <c r="B21" s="1328" t="s">
        <v>1133</v>
      </c>
      <c r="C21" s="1329"/>
      <c r="D21" s="409">
        <f aca="true" t="shared" si="2" ref="D21:I21">SUM(D22:D24)</f>
        <v>4685.8</v>
      </c>
      <c r="E21" s="410">
        <f t="shared" si="2"/>
        <v>2961.3</v>
      </c>
      <c r="F21" s="410">
        <f t="shared" si="2"/>
        <v>5942.6</v>
      </c>
      <c r="G21" s="410">
        <f t="shared" si="2"/>
        <v>4363.599999999999</v>
      </c>
      <c r="H21" s="410">
        <f t="shared" si="2"/>
        <v>5434.5</v>
      </c>
      <c r="I21" s="411">
        <f t="shared" si="2"/>
        <v>4151.400000000001</v>
      </c>
    </row>
    <row r="22" spans="2:9" ht="15" customHeight="1">
      <c r="B22" s="414"/>
      <c r="C22" s="415" t="s">
        <v>1134</v>
      </c>
      <c r="D22" s="409">
        <v>3596.9</v>
      </c>
      <c r="E22" s="410">
        <v>2008.7</v>
      </c>
      <c r="F22" s="410">
        <v>5002.1</v>
      </c>
      <c r="G22" s="410">
        <v>3463.2</v>
      </c>
      <c r="H22" s="410">
        <v>4050.1</v>
      </c>
      <c r="I22" s="411">
        <v>2928.6</v>
      </c>
    </row>
    <row r="23" spans="2:9" ht="15" customHeight="1">
      <c r="B23" s="414"/>
      <c r="C23" s="415" t="s">
        <v>1135</v>
      </c>
      <c r="D23" s="409">
        <v>821.8</v>
      </c>
      <c r="E23" s="410">
        <v>671.6</v>
      </c>
      <c r="F23" s="410">
        <v>731.9</v>
      </c>
      <c r="G23" s="410">
        <v>670.4</v>
      </c>
      <c r="H23" s="410">
        <v>1141.3</v>
      </c>
      <c r="I23" s="411">
        <v>1033.7</v>
      </c>
    </row>
    <row r="24" spans="2:9" ht="15" customHeight="1">
      <c r="B24" s="414"/>
      <c r="C24" s="415" t="s">
        <v>1033</v>
      </c>
      <c r="D24" s="409">
        <v>267.1</v>
      </c>
      <c r="E24" s="410">
        <v>281</v>
      </c>
      <c r="F24" s="410">
        <v>208.6</v>
      </c>
      <c r="G24" s="410">
        <v>230</v>
      </c>
      <c r="H24" s="410">
        <v>243.1</v>
      </c>
      <c r="I24" s="411">
        <v>189.1</v>
      </c>
    </row>
    <row r="25" spans="2:9" ht="15" customHeight="1">
      <c r="B25" s="1328" t="s">
        <v>1136</v>
      </c>
      <c r="C25" s="1329"/>
      <c r="D25" s="409">
        <f aca="true" t="shared" si="3" ref="D25:I25">SUM(D26:D28)</f>
        <v>36.4</v>
      </c>
      <c r="E25" s="410">
        <f t="shared" si="3"/>
        <v>32.8</v>
      </c>
      <c r="F25" s="410">
        <f t="shared" si="3"/>
        <v>21.1</v>
      </c>
      <c r="G25" s="410">
        <f t="shared" si="3"/>
        <v>17.4</v>
      </c>
      <c r="H25" s="410">
        <f t="shared" si="3"/>
        <v>18.3</v>
      </c>
      <c r="I25" s="411">
        <f t="shared" si="3"/>
        <v>16</v>
      </c>
    </row>
    <row r="26" spans="2:9" ht="15" customHeight="1">
      <c r="B26" s="412"/>
      <c r="C26" s="413" t="s">
        <v>1137</v>
      </c>
      <c r="D26" s="409">
        <v>0.6</v>
      </c>
      <c r="E26" s="410">
        <v>6.1</v>
      </c>
      <c r="F26" s="410">
        <v>2.3</v>
      </c>
      <c r="G26" s="410">
        <v>1.2</v>
      </c>
      <c r="H26" s="410">
        <v>2.4</v>
      </c>
      <c r="I26" s="411">
        <v>0.9</v>
      </c>
    </row>
    <row r="27" spans="2:9" ht="15" customHeight="1">
      <c r="B27" s="412"/>
      <c r="C27" s="413" t="s">
        <v>1138</v>
      </c>
      <c r="D27" s="409">
        <v>1.7</v>
      </c>
      <c r="E27" s="410">
        <v>0.8</v>
      </c>
      <c r="F27" s="410">
        <v>1</v>
      </c>
      <c r="G27" s="410">
        <v>1.1</v>
      </c>
      <c r="H27" s="410">
        <v>0.6</v>
      </c>
      <c r="I27" s="411">
        <v>0.3</v>
      </c>
    </row>
    <row r="28" spans="2:9" ht="15" customHeight="1">
      <c r="B28" s="416"/>
      <c r="C28" s="417" t="s">
        <v>1033</v>
      </c>
      <c r="D28" s="418">
        <v>34.1</v>
      </c>
      <c r="E28" s="419">
        <v>25.9</v>
      </c>
      <c r="F28" s="419">
        <v>17.8</v>
      </c>
      <c r="G28" s="419">
        <v>15.1</v>
      </c>
      <c r="H28" s="419">
        <v>15.3</v>
      </c>
      <c r="I28" s="420">
        <v>14.8</v>
      </c>
    </row>
    <row r="29" spans="2:3" ht="15" customHeight="1">
      <c r="B29" s="401" t="s">
        <v>1139</v>
      </c>
      <c r="C29" s="421"/>
    </row>
  </sheetData>
  <mergeCells count="6">
    <mergeCell ref="B21:C21"/>
    <mergeCell ref="B25:C25"/>
    <mergeCell ref="B5:C5"/>
    <mergeCell ref="B4:C4"/>
    <mergeCell ref="B6:C6"/>
    <mergeCell ref="B17:C17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00390625" defaultRowHeight="13.5"/>
  <cols>
    <col min="1" max="2" width="3.625" style="422" customWidth="1"/>
    <col min="3" max="3" width="25.625" style="422" customWidth="1"/>
    <col min="4" max="6" width="12.125" style="422" customWidth="1"/>
    <col min="7" max="7" width="12.125" style="424" customWidth="1"/>
    <col min="8" max="9" width="12.125" style="422" customWidth="1"/>
    <col min="10" max="16384" width="9.00390625" style="422" customWidth="1"/>
  </cols>
  <sheetData>
    <row r="1" spans="2:3" ht="14.25">
      <c r="B1" s="423" t="s">
        <v>1193</v>
      </c>
      <c r="C1" s="423"/>
    </row>
    <row r="2" spans="2:3" ht="14.25">
      <c r="B2" s="423" t="s">
        <v>1164</v>
      </c>
      <c r="C2" s="423"/>
    </row>
    <row r="3" spans="2:3" ht="14.25">
      <c r="B3" s="423"/>
      <c r="C3" s="423"/>
    </row>
    <row r="4" ht="12.75" thickBot="1">
      <c r="I4" s="425" t="s">
        <v>1165</v>
      </c>
    </row>
    <row r="5" spans="1:9" ht="54" customHeight="1" thickTop="1">
      <c r="A5" s="426"/>
      <c r="B5" s="1333" t="s">
        <v>1166</v>
      </c>
      <c r="C5" s="1334"/>
      <c r="D5" s="427" t="s">
        <v>1141</v>
      </c>
      <c r="E5" s="427" t="s">
        <v>1142</v>
      </c>
      <c r="F5" s="428" t="s">
        <v>1167</v>
      </c>
      <c r="G5" s="429" t="s">
        <v>1168</v>
      </c>
      <c r="H5" s="430" t="s">
        <v>1169</v>
      </c>
      <c r="I5" s="430" t="s">
        <v>1170</v>
      </c>
    </row>
    <row r="6" spans="1:9" ht="6" customHeight="1">
      <c r="A6" s="426"/>
      <c r="B6" s="431"/>
      <c r="C6" s="432"/>
      <c r="D6" s="433"/>
      <c r="E6" s="434"/>
      <c r="F6" s="434"/>
      <c r="G6" s="434"/>
      <c r="H6" s="434"/>
      <c r="I6" s="435"/>
    </row>
    <row r="7" spans="1:9" ht="13.5" customHeight="1">
      <c r="A7" s="426"/>
      <c r="B7" s="1339" t="s">
        <v>1171</v>
      </c>
      <c r="C7" s="1340"/>
      <c r="D7" s="436">
        <v>4896</v>
      </c>
      <c r="E7" s="437">
        <v>144662</v>
      </c>
      <c r="F7" s="437">
        <v>1075088</v>
      </c>
      <c r="G7" s="437">
        <v>1892561</v>
      </c>
      <c r="H7" s="437">
        <v>1530261</v>
      </c>
      <c r="I7" s="438">
        <v>558398</v>
      </c>
    </row>
    <row r="8" spans="1:9" ht="13.5" customHeight="1">
      <c r="A8" s="426"/>
      <c r="B8" s="1337" t="s">
        <v>1172</v>
      </c>
      <c r="C8" s="1338"/>
      <c r="D8" s="436">
        <v>4958</v>
      </c>
      <c r="E8" s="437">
        <v>147988</v>
      </c>
      <c r="F8" s="437">
        <v>1150720</v>
      </c>
      <c r="G8" s="437">
        <v>2054980</v>
      </c>
      <c r="H8" s="437">
        <v>1689431</v>
      </c>
      <c r="I8" s="438">
        <v>641334</v>
      </c>
    </row>
    <row r="9" spans="1:9" s="443" customFormat="1" ht="13.5" customHeight="1">
      <c r="A9" s="439"/>
      <c r="B9" s="1335" t="s">
        <v>1173</v>
      </c>
      <c r="C9" s="1336"/>
      <c r="D9" s="440">
        <f aca="true" t="shared" si="0" ref="D9:I9">SUM(D11:D12)</f>
        <v>5000</v>
      </c>
      <c r="E9" s="441">
        <f t="shared" si="0"/>
        <v>151282</v>
      </c>
      <c r="F9" s="441">
        <f t="shared" si="0"/>
        <v>1283488</v>
      </c>
      <c r="G9" s="441">
        <f t="shared" si="0"/>
        <v>2244144</v>
      </c>
      <c r="H9" s="441">
        <f t="shared" si="0"/>
        <v>1848236</v>
      </c>
      <c r="I9" s="442">
        <f t="shared" si="0"/>
        <v>655650</v>
      </c>
    </row>
    <row r="10" spans="1:9" ht="9" customHeight="1">
      <c r="A10" s="426"/>
      <c r="B10" s="444"/>
      <c r="C10" s="445"/>
      <c r="D10" s="436"/>
      <c r="E10" s="437"/>
      <c r="F10" s="437"/>
      <c r="H10" s="437"/>
      <c r="I10" s="438"/>
    </row>
    <row r="11" spans="1:9" s="443" customFormat="1" ht="12" customHeight="1">
      <c r="A11" s="439"/>
      <c r="B11" s="446"/>
      <c r="C11" s="447" t="s">
        <v>1174</v>
      </c>
      <c r="D11" s="448">
        <f>SUM(D14:D21,D24:D27,D35)</f>
        <v>3045</v>
      </c>
      <c r="E11" s="449">
        <f>SUM(E14:E21,E24:E27,E35)</f>
        <v>70376</v>
      </c>
      <c r="F11" s="449">
        <v>438060</v>
      </c>
      <c r="G11" s="449">
        <f>SUM(G14:G21,G24:G27,G35)</f>
        <v>846080</v>
      </c>
      <c r="H11" s="449">
        <f>SUM(H14:H21,H24:H27,H35)</f>
        <v>590069</v>
      </c>
      <c r="I11" s="450">
        <f>SUM(I14:I21,I24:I27,I35)</f>
        <v>239200</v>
      </c>
    </row>
    <row r="12" spans="1:9" s="443" customFormat="1" ht="12" customHeight="1">
      <c r="A12" s="439"/>
      <c r="B12" s="446"/>
      <c r="C12" s="447" t="s">
        <v>1175</v>
      </c>
      <c r="D12" s="448">
        <f aca="true" t="shared" si="1" ref="D12:I12">SUM(D22:D23,D28:D34)</f>
        <v>1955</v>
      </c>
      <c r="E12" s="449">
        <f t="shared" si="1"/>
        <v>80906</v>
      </c>
      <c r="F12" s="449">
        <f t="shared" si="1"/>
        <v>845428</v>
      </c>
      <c r="G12" s="449">
        <f t="shared" si="1"/>
        <v>1398064</v>
      </c>
      <c r="H12" s="449">
        <f t="shared" si="1"/>
        <v>1258167</v>
      </c>
      <c r="I12" s="450">
        <f t="shared" si="1"/>
        <v>416450</v>
      </c>
    </row>
    <row r="13" spans="1:9" s="443" customFormat="1" ht="6" customHeight="1">
      <c r="A13" s="439"/>
      <c r="B13" s="446"/>
      <c r="C13" s="447"/>
      <c r="D13" s="448"/>
      <c r="E13" s="449"/>
      <c r="F13" s="449"/>
      <c r="G13" s="451"/>
      <c r="H13" s="449"/>
      <c r="I13" s="450"/>
    </row>
    <row r="14" spans="1:9" ht="12">
      <c r="A14" s="426"/>
      <c r="B14" s="444" t="s">
        <v>1143</v>
      </c>
      <c r="C14" s="452" t="s">
        <v>1144</v>
      </c>
      <c r="D14" s="453">
        <v>617</v>
      </c>
      <c r="E14" s="303">
        <v>14575</v>
      </c>
      <c r="F14" s="303">
        <v>127442</v>
      </c>
      <c r="G14" s="454">
        <v>213392</v>
      </c>
      <c r="H14" s="303">
        <v>161146</v>
      </c>
      <c r="I14" s="304">
        <v>58788</v>
      </c>
    </row>
    <row r="15" spans="1:9" ht="12">
      <c r="A15" s="426"/>
      <c r="B15" s="444" t="s">
        <v>1143</v>
      </c>
      <c r="C15" s="452" t="s">
        <v>1145</v>
      </c>
      <c r="D15" s="453">
        <v>90</v>
      </c>
      <c r="E15" s="303">
        <v>1978</v>
      </c>
      <c r="F15" s="303">
        <v>30371</v>
      </c>
      <c r="G15" s="454">
        <v>76727</v>
      </c>
      <c r="H15" s="303">
        <v>58109</v>
      </c>
      <c r="I15" s="304">
        <v>11486</v>
      </c>
    </row>
    <row r="16" spans="1:9" ht="12">
      <c r="A16" s="426"/>
      <c r="B16" s="444" t="s">
        <v>1143</v>
      </c>
      <c r="C16" s="452" t="s">
        <v>1146</v>
      </c>
      <c r="D16" s="453">
        <v>577</v>
      </c>
      <c r="E16" s="303">
        <v>12279</v>
      </c>
      <c r="F16" s="303">
        <v>64113</v>
      </c>
      <c r="G16" s="454">
        <v>117811</v>
      </c>
      <c r="H16" s="303">
        <v>78398</v>
      </c>
      <c r="I16" s="304">
        <v>30987</v>
      </c>
    </row>
    <row r="17" spans="1:9" ht="12">
      <c r="A17" s="426"/>
      <c r="B17" s="444" t="s">
        <v>1143</v>
      </c>
      <c r="C17" s="452" t="s">
        <v>1176</v>
      </c>
      <c r="D17" s="453">
        <v>416</v>
      </c>
      <c r="E17" s="303">
        <v>13772</v>
      </c>
      <c r="F17" s="303">
        <v>22570</v>
      </c>
      <c r="G17" s="454">
        <v>60280</v>
      </c>
      <c r="H17" s="303">
        <v>46211</v>
      </c>
      <c r="I17" s="304">
        <v>27081</v>
      </c>
    </row>
    <row r="18" spans="1:9" ht="12">
      <c r="A18" s="426"/>
      <c r="B18" s="444" t="s">
        <v>1143</v>
      </c>
      <c r="C18" s="452" t="s">
        <v>1147</v>
      </c>
      <c r="D18" s="453">
        <v>303</v>
      </c>
      <c r="E18" s="303">
        <v>3420</v>
      </c>
      <c r="F18" s="303">
        <v>30227</v>
      </c>
      <c r="G18" s="454">
        <v>49534</v>
      </c>
      <c r="H18" s="303">
        <v>14201</v>
      </c>
      <c r="I18" s="304">
        <v>5278</v>
      </c>
    </row>
    <row r="19" spans="1:9" ht="12">
      <c r="A19" s="426"/>
      <c r="B19" s="444" t="s">
        <v>1143</v>
      </c>
      <c r="C19" s="452" t="s">
        <v>1148</v>
      </c>
      <c r="D19" s="453">
        <v>206</v>
      </c>
      <c r="E19" s="303">
        <v>4574</v>
      </c>
      <c r="F19" s="303">
        <v>32647</v>
      </c>
      <c r="G19" s="454">
        <v>62297</v>
      </c>
      <c r="H19" s="303">
        <v>49320</v>
      </c>
      <c r="I19" s="304">
        <v>21937</v>
      </c>
    </row>
    <row r="20" spans="1:9" ht="12">
      <c r="A20" s="426"/>
      <c r="B20" s="444" t="s">
        <v>1143</v>
      </c>
      <c r="C20" s="452" t="s">
        <v>1149</v>
      </c>
      <c r="D20" s="453">
        <v>81</v>
      </c>
      <c r="E20" s="303">
        <v>2210</v>
      </c>
      <c r="F20" s="303">
        <v>19620</v>
      </c>
      <c r="G20" s="454">
        <v>31617</v>
      </c>
      <c r="H20" s="303">
        <v>22437</v>
      </c>
      <c r="I20" s="304">
        <v>7963</v>
      </c>
    </row>
    <row r="21" spans="1:9" ht="12">
      <c r="A21" s="426"/>
      <c r="B21" s="444" t="s">
        <v>1143</v>
      </c>
      <c r="C21" s="452" t="s">
        <v>1177</v>
      </c>
      <c r="D21" s="453">
        <v>222</v>
      </c>
      <c r="E21" s="303">
        <v>4005</v>
      </c>
      <c r="F21" s="303">
        <v>17709</v>
      </c>
      <c r="G21" s="454">
        <v>43809</v>
      </c>
      <c r="H21" s="303">
        <v>29165</v>
      </c>
      <c r="I21" s="304">
        <v>15799</v>
      </c>
    </row>
    <row r="22" spans="1:9" ht="12">
      <c r="A22" s="426"/>
      <c r="B22" s="444"/>
      <c r="C22" s="452" t="s">
        <v>1150</v>
      </c>
      <c r="D22" s="453">
        <v>32</v>
      </c>
      <c r="E22" s="303">
        <v>2476</v>
      </c>
      <c r="F22" s="303">
        <v>32969</v>
      </c>
      <c r="G22" s="454">
        <v>85918</v>
      </c>
      <c r="H22" s="303">
        <v>83258</v>
      </c>
      <c r="I22" s="304">
        <v>45953</v>
      </c>
    </row>
    <row r="23" spans="1:9" ht="12">
      <c r="A23" s="426"/>
      <c r="B23" s="444"/>
      <c r="C23" s="452" t="s">
        <v>1151</v>
      </c>
      <c r="D23" s="453">
        <v>14</v>
      </c>
      <c r="E23" s="303">
        <v>104</v>
      </c>
      <c r="F23" s="303">
        <v>3786</v>
      </c>
      <c r="G23" s="454">
        <v>5280</v>
      </c>
      <c r="H23" s="303">
        <v>0</v>
      </c>
      <c r="I23" s="304">
        <v>0</v>
      </c>
    </row>
    <row r="24" spans="1:9" ht="12">
      <c r="A24" s="426"/>
      <c r="B24" s="444" t="s">
        <v>1143</v>
      </c>
      <c r="C24" s="452" t="s">
        <v>1152</v>
      </c>
      <c r="D24" s="453">
        <v>92</v>
      </c>
      <c r="E24" s="303">
        <v>2745</v>
      </c>
      <c r="F24" s="303">
        <v>21208</v>
      </c>
      <c r="G24" s="454">
        <v>38244</v>
      </c>
      <c r="H24" s="303">
        <v>28216</v>
      </c>
      <c r="I24" s="304">
        <v>10809</v>
      </c>
    </row>
    <row r="25" spans="1:9" ht="12">
      <c r="A25" s="426"/>
      <c r="B25" s="444" t="s">
        <v>1143</v>
      </c>
      <c r="C25" s="452" t="s">
        <v>1153</v>
      </c>
      <c r="D25" s="453">
        <v>18</v>
      </c>
      <c r="E25" s="303">
        <v>341</v>
      </c>
      <c r="F25" s="303">
        <v>1242</v>
      </c>
      <c r="G25" s="454">
        <v>2627</v>
      </c>
      <c r="H25" s="303">
        <v>1601</v>
      </c>
      <c r="I25" s="304">
        <v>860</v>
      </c>
    </row>
    <row r="26" spans="1:9" ht="12">
      <c r="A26" s="426"/>
      <c r="B26" s="444" t="s">
        <v>1143</v>
      </c>
      <c r="C26" s="455" t="s">
        <v>1154</v>
      </c>
      <c r="D26" s="453">
        <v>78</v>
      </c>
      <c r="E26" s="303">
        <v>1930</v>
      </c>
      <c r="F26" s="303">
        <v>12228</v>
      </c>
      <c r="G26" s="454">
        <v>21178</v>
      </c>
      <c r="H26" s="303">
        <v>19490</v>
      </c>
      <c r="I26" s="304">
        <v>7544</v>
      </c>
    </row>
    <row r="27" spans="1:9" ht="12">
      <c r="A27" s="426"/>
      <c r="B27" s="444" t="s">
        <v>1143</v>
      </c>
      <c r="C27" s="452" t="s">
        <v>1155</v>
      </c>
      <c r="D27" s="453">
        <v>205</v>
      </c>
      <c r="E27" s="303">
        <v>5281</v>
      </c>
      <c r="F27" s="303">
        <v>43067</v>
      </c>
      <c r="G27" s="454">
        <v>93776</v>
      </c>
      <c r="H27" s="303">
        <v>52365</v>
      </c>
      <c r="I27" s="304">
        <v>25631</v>
      </c>
    </row>
    <row r="28" spans="1:9" ht="12">
      <c r="A28" s="426"/>
      <c r="B28" s="444"/>
      <c r="C28" s="452" t="s">
        <v>1156</v>
      </c>
      <c r="D28" s="453">
        <v>79</v>
      </c>
      <c r="E28" s="303">
        <v>2090</v>
      </c>
      <c r="F28" s="303">
        <v>21978</v>
      </c>
      <c r="G28" s="454">
        <v>42432</v>
      </c>
      <c r="H28" s="303">
        <v>29911</v>
      </c>
      <c r="I28" s="304">
        <v>13469</v>
      </c>
    </row>
    <row r="29" spans="1:9" ht="12">
      <c r="A29" s="426"/>
      <c r="B29" s="444"/>
      <c r="C29" s="452" t="s">
        <v>1157</v>
      </c>
      <c r="D29" s="453">
        <v>56</v>
      </c>
      <c r="E29" s="303">
        <v>1357</v>
      </c>
      <c r="F29" s="303">
        <v>46243</v>
      </c>
      <c r="G29" s="454">
        <v>56741</v>
      </c>
      <c r="H29" s="303">
        <v>50052</v>
      </c>
      <c r="I29" s="304">
        <v>6514</v>
      </c>
    </row>
    <row r="30" spans="1:9" ht="12">
      <c r="A30" s="426"/>
      <c r="B30" s="444"/>
      <c r="C30" s="452" t="s">
        <v>1158</v>
      </c>
      <c r="D30" s="453">
        <v>351</v>
      </c>
      <c r="E30" s="303">
        <v>6030</v>
      </c>
      <c r="F30" s="303">
        <v>51821</v>
      </c>
      <c r="G30" s="454">
        <v>91780</v>
      </c>
      <c r="H30" s="303">
        <v>56448</v>
      </c>
      <c r="I30" s="304">
        <v>19284</v>
      </c>
    </row>
    <row r="31" spans="1:9" ht="12">
      <c r="A31" s="426"/>
      <c r="B31" s="444"/>
      <c r="C31" s="452" t="s">
        <v>1159</v>
      </c>
      <c r="D31" s="453">
        <v>378</v>
      </c>
      <c r="E31" s="303">
        <v>11127</v>
      </c>
      <c r="F31" s="303">
        <v>114029</v>
      </c>
      <c r="G31" s="454">
        <v>199880</v>
      </c>
      <c r="H31" s="303">
        <v>166774</v>
      </c>
      <c r="I31" s="304">
        <v>58659</v>
      </c>
    </row>
    <row r="32" spans="1:9" ht="12">
      <c r="A32" s="426"/>
      <c r="B32" s="444"/>
      <c r="C32" s="452" t="s">
        <v>1160</v>
      </c>
      <c r="D32" s="453">
        <v>845</v>
      </c>
      <c r="E32" s="303">
        <v>48154</v>
      </c>
      <c r="F32" s="303">
        <v>501414</v>
      </c>
      <c r="G32" s="454">
        <v>784838</v>
      </c>
      <c r="H32" s="303">
        <v>750161</v>
      </c>
      <c r="I32" s="304">
        <v>226445</v>
      </c>
    </row>
    <row r="33" spans="1:9" ht="12">
      <c r="A33" s="426"/>
      <c r="B33" s="444"/>
      <c r="C33" s="452" t="s">
        <v>1161</v>
      </c>
      <c r="D33" s="453">
        <v>126</v>
      </c>
      <c r="E33" s="303">
        <v>4937</v>
      </c>
      <c r="F33" s="303">
        <v>42158</v>
      </c>
      <c r="G33" s="454">
        <v>77069</v>
      </c>
      <c r="H33" s="303">
        <v>69157</v>
      </c>
      <c r="I33" s="304">
        <v>25779</v>
      </c>
    </row>
    <row r="34" spans="1:9" ht="12">
      <c r="A34" s="426"/>
      <c r="B34" s="444"/>
      <c r="C34" s="452" t="s">
        <v>1162</v>
      </c>
      <c r="D34" s="453">
        <v>74</v>
      </c>
      <c r="E34" s="303">
        <v>4631</v>
      </c>
      <c r="F34" s="303">
        <v>31030</v>
      </c>
      <c r="G34" s="454">
        <v>54126</v>
      </c>
      <c r="H34" s="303">
        <v>52406</v>
      </c>
      <c r="I34" s="304">
        <v>20347</v>
      </c>
    </row>
    <row r="35" spans="1:9" ht="12">
      <c r="A35" s="426"/>
      <c r="B35" s="444" t="s">
        <v>1143</v>
      </c>
      <c r="C35" s="452" t="s">
        <v>1163</v>
      </c>
      <c r="D35" s="453">
        <v>140</v>
      </c>
      <c r="E35" s="303">
        <v>3266</v>
      </c>
      <c r="F35" s="303">
        <v>15614</v>
      </c>
      <c r="G35" s="454">
        <v>34788</v>
      </c>
      <c r="H35" s="303">
        <v>29410</v>
      </c>
      <c r="I35" s="304">
        <v>15037</v>
      </c>
    </row>
    <row r="36" spans="1:9" ht="9" customHeight="1">
      <c r="A36" s="426"/>
      <c r="B36" s="444"/>
      <c r="C36" s="456"/>
      <c r="D36" s="436"/>
      <c r="E36" s="437"/>
      <c r="F36" s="437"/>
      <c r="H36" s="437"/>
      <c r="I36" s="438"/>
    </row>
    <row r="37" spans="1:9" s="443" customFormat="1" ht="11.25">
      <c r="A37" s="439"/>
      <c r="B37" s="446"/>
      <c r="C37" s="457" t="s">
        <v>1178</v>
      </c>
      <c r="D37" s="77">
        <f aca="true" t="shared" si="2" ref="D37:I37">SUM(D38:D40)</f>
        <v>3927</v>
      </c>
      <c r="E37" s="77">
        <f t="shared" si="2"/>
        <v>43768</v>
      </c>
      <c r="F37" s="77">
        <f t="shared" si="2"/>
        <v>197159</v>
      </c>
      <c r="G37" s="77">
        <f t="shared" si="2"/>
        <v>398654</v>
      </c>
      <c r="H37" s="77">
        <f t="shared" si="2"/>
        <v>0</v>
      </c>
      <c r="I37" s="458">
        <f t="shared" si="2"/>
        <v>0</v>
      </c>
    </row>
    <row r="38" spans="1:9" ht="12">
      <c r="A38" s="426"/>
      <c r="B38" s="444"/>
      <c r="C38" s="455" t="s">
        <v>1179</v>
      </c>
      <c r="D38" s="453">
        <v>2213</v>
      </c>
      <c r="E38" s="303">
        <v>13438</v>
      </c>
      <c r="F38" s="303">
        <v>50345</v>
      </c>
      <c r="G38" s="454">
        <v>103902</v>
      </c>
      <c r="H38" s="303">
        <v>0</v>
      </c>
      <c r="I38" s="304">
        <v>0</v>
      </c>
    </row>
    <row r="39" spans="1:9" ht="12">
      <c r="A39" s="426"/>
      <c r="B39" s="444"/>
      <c r="C39" s="455" t="s">
        <v>1180</v>
      </c>
      <c r="D39" s="453">
        <v>1090</v>
      </c>
      <c r="E39" s="303">
        <v>15235</v>
      </c>
      <c r="F39" s="303">
        <v>67579</v>
      </c>
      <c r="G39" s="454">
        <v>139189</v>
      </c>
      <c r="H39" s="303">
        <v>0</v>
      </c>
      <c r="I39" s="304">
        <v>0</v>
      </c>
    </row>
    <row r="40" spans="1:9" ht="12">
      <c r="A40" s="426"/>
      <c r="B40" s="444"/>
      <c r="C40" s="455" t="s">
        <v>1181</v>
      </c>
      <c r="D40" s="453">
        <v>624</v>
      </c>
      <c r="E40" s="303">
        <v>15095</v>
      </c>
      <c r="F40" s="303">
        <v>79235</v>
      </c>
      <c r="G40" s="454">
        <v>155563</v>
      </c>
      <c r="H40" s="303">
        <v>0</v>
      </c>
      <c r="I40" s="304">
        <v>0</v>
      </c>
    </row>
    <row r="41" spans="1:9" s="443" customFormat="1" ht="11.25">
      <c r="A41" s="439"/>
      <c r="B41" s="446"/>
      <c r="C41" s="457" t="s">
        <v>1182</v>
      </c>
      <c r="D41" s="77">
        <f>SUM(D42:D48)</f>
        <v>1073</v>
      </c>
      <c r="E41" s="77">
        <f>SUM(E42:E48)</f>
        <v>107514</v>
      </c>
      <c r="F41" s="77">
        <v>1086329</v>
      </c>
      <c r="G41" s="77">
        <v>1845490</v>
      </c>
      <c r="H41" s="77">
        <v>1848236</v>
      </c>
      <c r="I41" s="458">
        <v>655650</v>
      </c>
    </row>
    <row r="42" spans="1:9" ht="12">
      <c r="A42" s="426"/>
      <c r="B42" s="444"/>
      <c r="C42" s="455" t="s">
        <v>1183</v>
      </c>
      <c r="D42" s="453">
        <v>420</v>
      </c>
      <c r="E42" s="303">
        <v>16346</v>
      </c>
      <c r="F42" s="303">
        <v>96676</v>
      </c>
      <c r="G42" s="424">
        <v>178747</v>
      </c>
      <c r="H42" s="303">
        <v>180378</v>
      </c>
      <c r="I42" s="304">
        <v>75626</v>
      </c>
    </row>
    <row r="43" spans="1:9" ht="12">
      <c r="A43" s="426"/>
      <c r="B43" s="444"/>
      <c r="C43" s="455" t="s">
        <v>1184</v>
      </c>
      <c r="D43" s="453">
        <v>350</v>
      </c>
      <c r="E43" s="303">
        <v>23947</v>
      </c>
      <c r="F43" s="303">
        <v>187346</v>
      </c>
      <c r="G43" s="424">
        <v>313469</v>
      </c>
      <c r="H43" s="303">
        <v>314517</v>
      </c>
      <c r="I43" s="304">
        <v>115484</v>
      </c>
    </row>
    <row r="44" spans="1:9" ht="12">
      <c r="A44" s="426"/>
      <c r="B44" s="444"/>
      <c r="C44" s="455" t="s">
        <v>1185</v>
      </c>
      <c r="D44" s="453">
        <v>204</v>
      </c>
      <c r="E44" s="303">
        <v>27445</v>
      </c>
      <c r="F44" s="303">
        <v>250094</v>
      </c>
      <c r="G44" s="424">
        <v>446245</v>
      </c>
      <c r="H44" s="303">
        <v>443307</v>
      </c>
      <c r="I44" s="304">
        <v>155410</v>
      </c>
    </row>
    <row r="45" spans="1:9" ht="12">
      <c r="A45" s="426"/>
      <c r="B45" s="444"/>
      <c r="C45" s="455" t="s">
        <v>1186</v>
      </c>
      <c r="D45" s="453">
        <v>49</v>
      </c>
      <c r="E45" s="303">
        <v>11801</v>
      </c>
      <c r="F45" s="303">
        <v>135075</v>
      </c>
      <c r="G45" s="424">
        <v>228568</v>
      </c>
      <c r="H45" s="303">
        <v>229135</v>
      </c>
      <c r="I45" s="304">
        <v>83486</v>
      </c>
    </row>
    <row r="46" spans="1:9" ht="12">
      <c r="A46" s="426"/>
      <c r="B46" s="444"/>
      <c r="C46" s="455" t="s">
        <v>1187</v>
      </c>
      <c r="D46" s="453">
        <v>27</v>
      </c>
      <c r="E46" s="303">
        <v>10528</v>
      </c>
      <c r="F46" s="303">
        <v>152234</v>
      </c>
      <c r="G46" s="424">
        <v>253443</v>
      </c>
      <c r="H46" s="303">
        <v>255691</v>
      </c>
      <c r="I46" s="304">
        <v>91050</v>
      </c>
    </row>
    <row r="47" spans="1:9" ht="12">
      <c r="A47" s="426"/>
      <c r="B47" s="444"/>
      <c r="C47" s="455" t="s">
        <v>1188</v>
      </c>
      <c r="D47" s="453">
        <v>17</v>
      </c>
      <c r="E47" s="303">
        <v>11120</v>
      </c>
      <c r="F47" s="303">
        <v>190385</v>
      </c>
      <c r="G47" s="424">
        <v>288385</v>
      </c>
      <c r="H47" s="303">
        <v>290302</v>
      </c>
      <c r="I47" s="304">
        <v>85610</v>
      </c>
    </row>
    <row r="48" spans="1:9" ht="12">
      <c r="A48" s="456"/>
      <c r="B48" s="459"/>
      <c r="C48" s="460" t="s">
        <v>1189</v>
      </c>
      <c r="D48" s="461">
        <v>6</v>
      </c>
      <c r="E48" s="462">
        <v>6327</v>
      </c>
      <c r="F48" s="462">
        <v>74518</v>
      </c>
      <c r="G48" s="463">
        <v>136632</v>
      </c>
      <c r="H48" s="462">
        <v>134907</v>
      </c>
      <c r="I48" s="464">
        <v>48984</v>
      </c>
    </row>
    <row r="49" ht="12">
      <c r="B49" s="422" t="s">
        <v>1190</v>
      </c>
    </row>
    <row r="50" ht="12">
      <c r="B50" s="422" t="s">
        <v>1191</v>
      </c>
    </row>
    <row r="51" spans="2:3" ht="12">
      <c r="B51" s="465"/>
      <c r="C51" s="422" t="s">
        <v>1192</v>
      </c>
    </row>
  </sheetData>
  <mergeCells count="4">
    <mergeCell ref="B5:C5"/>
    <mergeCell ref="B9:C9"/>
    <mergeCell ref="B8:C8"/>
    <mergeCell ref="B7:C7"/>
  </mergeCells>
  <printOptions/>
  <pageMargins left="0.2755905511811024" right="0.31496062992125984" top="0.5905511811023623" bottom="0.3937007874015748" header="0.2755905511811024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28"/>
  <sheetViews>
    <sheetView workbookViewId="0" topLeftCell="A1">
      <selection activeCell="A1" sqref="A1"/>
    </sheetView>
  </sheetViews>
  <sheetFormatPr defaultColWidth="9.00390625" defaultRowHeight="13.5"/>
  <cols>
    <col min="1" max="1" width="3.625" style="466" customWidth="1"/>
    <col min="2" max="2" width="10.625" style="466" customWidth="1"/>
    <col min="3" max="6" width="8.125" style="468" customWidth="1"/>
    <col min="7" max="7" width="7.75390625" style="468" customWidth="1"/>
    <col min="8" max="8" width="7.375" style="468" customWidth="1"/>
    <col min="9" max="16" width="7.125" style="468" customWidth="1"/>
    <col min="17" max="17" width="9.625" style="468" customWidth="1"/>
    <col min="18" max="21" width="8.625" style="468" customWidth="1"/>
    <col min="22" max="22" width="12.625" style="468" customWidth="1"/>
    <col min="23" max="25" width="13.625" style="468" customWidth="1"/>
    <col min="26" max="26" width="12.625" style="468" customWidth="1"/>
    <col min="27" max="27" width="9.625" style="468" customWidth="1"/>
    <col min="28" max="16384" width="9.00390625" style="468" customWidth="1"/>
  </cols>
  <sheetData>
    <row r="1" ht="18" customHeight="1">
      <c r="B1" s="467" t="s">
        <v>1229</v>
      </c>
    </row>
    <row r="2" spans="26:27" ht="18" customHeight="1" thickBot="1">
      <c r="Z2" s="469"/>
      <c r="AA2" s="469" t="s">
        <v>1206</v>
      </c>
    </row>
    <row r="3" spans="2:27" ht="13.5" customHeight="1" thickTop="1">
      <c r="B3" s="470"/>
      <c r="C3" s="1353" t="s">
        <v>1194</v>
      </c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5"/>
      <c r="Q3" s="1349" t="s">
        <v>1195</v>
      </c>
      <c r="R3" s="1349"/>
      <c r="S3" s="1349"/>
      <c r="T3" s="1349"/>
      <c r="U3" s="1349"/>
      <c r="V3" s="1341" t="s">
        <v>1207</v>
      </c>
      <c r="W3" s="1344" t="s">
        <v>1208</v>
      </c>
      <c r="X3" s="1349" t="s">
        <v>1196</v>
      </c>
      <c r="Y3" s="1350"/>
      <c r="Z3" s="1350"/>
      <c r="AA3" s="1350"/>
    </row>
    <row r="4" spans="2:27" ht="29.25" customHeight="1">
      <c r="B4" s="471" t="s">
        <v>1197</v>
      </c>
      <c r="C4" s="1356" t="s">
        <v>917</v>
      </c>
      <c r="D4" s="1348" t="s">
        <v>1198</v>
      </c>
      <c r="E4" s="1348"/>
      <c r="F4" s="1348"/>
      <c r="G4" s="1348" t="s">
        <v>1199</v>
      </c>
      <c r="H4" s="1348"/>
      <c r="I4" s="1348"/>
      <c r="J4" s="1348"/>
      <c r="K4" s="1348"/>
      <c r="L4" s="1348"/>
      <c r="M4" s="1348"/>
      <c r="N4" s="1348"/>
      <c r="O4" s="1348"/>
      <c r="P4" s="1348"/>
      <c r="Q4" s="1358" t="s">
        <v>1209</v>
      </c>
      <c r="R4" s="1359"/>
      <c r="S4" s="1360"/>
      <c r="T4" s="1351" t="s">
        <v>1210</v>
      </c>
      <c r="U4" s="1352"/>
      <c r="V4" s="1342"/>
      <c r="W4" s="1345"/>
      <c r="X4" s="1347" t="s">
        <v>1211</v>
      </c>
      <c r="Y4" s="473" t="s">
        <v>1200</v>
      </c>
      <c r="Z4" s="473" t="s">
        <v>1201</v>
      </c>
      <c r="AA4" s="473" t="s">
        <v>1202</v>
      </c>
    </row>
    <row r="5" spans="2:27" ht="36" customHeight="1">
      <c r="B5" s="474" t="s">
        <v>1212</v>
      </c>
      <c r="C5" s="1357"/>
      <c r="D5" s="475" t="s">
        <v>1061</v>
      </c>
      <c r="E5" s="476" t="s">
        <v>1213</v>
      </c>
      <c r="F5" s="475" t="s">
        <v>1060</v>
      </c>
      <c r="G5" s="476" t="s">
        <v>1214</v>
      </c>
      <c r="H5" s="476" t="s">
        <v>1215</v>
      </c>
      <c r="I5" s="476" t="s">
        <v>1216</v>
      </c>
      <c r="J5" s="476" t="s">
        <v>1217</v>
      </c>
      <c r="K5" s="476" t="s">
        <v>1218</v>
      </c>
      <c r="L5" s="476" t="s">
        <v>1219</v>
      </c>
      <c r="M5" s="476" t="s">
        <v>1220</v>
      </c>
      <c r="N5" s="476" t="s">
        <v>1221</v>
      </c>
      <c r="O5" s="476" t="s">
        <v>1222</v>
      </c>
      <c r="P5" s="477" t="s">
        <v>1203</v>
      </c>
      <c r="Q5" s="478" t="s">
        <v>917</v>
      </c>
      <c r="R5" s="478" t="s">
        <v>1223</v>
      </c>
      <c r="S5" s="478" t="s">
        <v>1224</v>
      </c>
      <c r="T5" s="472" t="s">
        <v>1225</v>
      </c>
      <c r="U5" s="472" t="s">
        <v>1226</v>
      </c>
      <c r="V5" s="1343"/>
      <c r="W5" s="1346"/>
      <c r="X5" s="1348"/>
      <c r="Y5" s="475" t="s">
        <v>1204</v>
      </c>
      <c r="Z5" s="475" t="s">
        <v>1205</v>
      </c>
      <c r="AA5" s="475" t="s">
        <v>1205</v>
      </c>
    </row>
    <row r="6" spans="1:27" s="484" customFormat="1" ht="15" customHeight="1">
      <c r="A6" s="479"/>
      <c r="B6" s="480" t="s">
        <v>837</v>
      </c>
      <c r="C6" s="481">
        <f aca="true" t="shared" si="0" ref="C6:AA6">SUM(C8:C9)</f>
        <v>5000</v>
      </c>
      <c r="D6" s="482">
        <f t="shared" si="0"/>
        <v>3532</v>
      </c>
      <c r="E6" s="482">
        <f t="shared" si="0"/>
        <v>60</v>
      </c>
      <c r="F6" s="482">
        <f t="shared" si="0"/>
        <v>1408</v>
      </c>
      <c r="G6" s="482">
        <f t="shared" si="0"/>
        <v>2213</v>
      </c>
      <c r="H6" s="482">
        <f t="shared" si="0"/>
        <v>1090</v>
      </c>
      <c r="I6" s="482">
        <f t="shared" si="0"/>
        <v>624</v>
      </c>
      <c r="J6" s="482">
        <f t="shared" si="0"/>
        <v>420</v>
      </c>
      <c r="K6" s="482">
        <f t="shared" si="0"/>
        <v>350</v>
      </c>
      <c r="L6" s="482">
        <f t="shared" si="0"/>
        <v>204</v>
      </c>
      <c r="M6" s="482">
        <f t="shared" si="0"/>
        <v>49</v>
      </c>
      <c r="N6" s="482">
        <f t="shared" si="0"/>
        <v>27</v>
      </c>
      <c r="O6" s="482">
        <f t="shared" si="0"/>
        <v>17</v>
      </c>
      <c r="P6" s="482">
        <f t="shared" si="0"/>
        <v>6</v>
      </c>
      <c r="Q6" s="482">
        <f t="shared" si="0"/>
        <v>151282</v>
      </c>
      <c r="R6" s="482">
        <f t="shared" si="0"/>
        <v>73386</v>
      </c>
      <c r="S6" s="482">
        <f t="shared" si="0"/>
        <v>77896</v>
      </c>
      <c r="T6" s="482">
        <f t="shared" si="0"/>
        <v>71892</v>
      </c>
      <c r="U6" s="482">
        <f t="shared" si="0"/>
        <v>77077</v>
      </c>
      <c r="V6" s="482">
        <f t="shared" si="0"/>
        <v>38415533</v>
      </c>
      <c r="W6" s="482">
        <f t="shared" si="0"/>
        <v>128348750</v>
      </c>
      <c r="X6" s="482">
        <f t="shared" si="0"/>
        <v>224414396</v>
      </c>
      <c r="Y6" s="482">
        <f t="shared" si="0"/>
        <v>204151351</v>
      </c>
      <c r="Z6" s="482">
        <f t="shared" si="0"/>
        <v>20004821</v>
      </c>
      <c r="AA6" s="483">
        <f t="shared" si="0"/>
        <v>258224</v>
      </c>
    </row>
    <row r="7" spans="1:27" s="484" customFormat="1" ht="15" customHeight="1">
      <c r="A7" s="479"/>
      <c r="B7" s="485"/>
      <c r="C7" s="486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8"/>
    </row>
    <row r="8" spans="1:27" s="484" customFormat="1" ht="15" customHeight="1">
      <c r="A8" s="479"/>
      <c r="B8" s="485" t="s">
        <v>841</v>
      </c>
      <c r="C8" s="486">
        <f aca="true" t="shared" si="1" ref="C8:AA8">SUM(C16:C28)</f>
        <v>3622</v>
      </c>
      <c r="D8" s="487">
        <f t="shared" si="1"/>
        <v>2621</v>
      </c>
      <c r="E8" s="487">
        <f t="shared" si="1"/>
        <v>34</v>
      </c>
      <c r="F8" s="487">
        <f t="shared" si="1"/>
        <v>967</v>
      </c>
      <c r="G8" s="487">
        <f t="shared" si="1"/>
        <v>1641</v>
      </c>
      <c r="H8" s="487">
        <f t="shared" si="1"/>
        <v>773</v>
      </c>
      <c r="I8" s="487">
        <f t="shared" si="1"/>
        <v>446</v>
      </c>
      <c r="J8" s="487">
        <f t="shared" si="1"/>
        <v>287</v>
      </c>
      <c r="K8" s="487">
        <f t="shared" si="1"/>
        <v>259</v>
      </c>
      <c r="L8" s="487">
        <f t="shared" si="1"/>
        <v>137</v>
      </c>
      <c r="M8" s="487">
        <f t="shared" si="1"/>
        <v>38</v>
      </c>
      <c r="N8" s="487">
        <f t="shared" si="1"/>
        <v>21</v>
      </c>
      <c r="O8" s="487">
        <f t="shared" si="1"/>
        <v>16</v>
      </c>
      <c r="P8" s="487">
        <f t="shared" si="1"/>
        <v>4</v>
      </c>
      <c r="Q8" s="487">
        <f t="shared" si="1"/>
        <v>110967</v>
      </c>
      <c r="R8" s="487">
        <f t="shared" si="1"/>
        <v>56925</v>
      </c>
      <c r="S8" s="487">
        <f t="shared" si="1"/>
        <v>54042</v>
      </c>
      <c r="T8" s="487">
        <f t="shared" si="1"/>
        <v>55892</v>
      </c>
      <c r="U8" s="487">
        <f t="shared" si="1"/>
        <v>53476</v>
      </c>
      <c r="V8" s="487">
        <f t="shared" si="1"/>
        <v>29345778</v>
      </c>
      <c r="W8" s="487">
        <f t="shared" si="1"/>
        <v>102831415</v>
      </c>
      <c r="X8" s="487">
        <f t="shared" si="1"/>
        <v>178524226</v>
      </c>
      <c r="Y8" s="487">
        <f t="shared" si="1"/>
        <v>164156265</v>
      </c>
      <c r="Z8" s="487">
        <f t="shared" si="1"/>
        <v>14118856</v>
      </c>
      <c r="AA8" s="488">
        <f t="shared" si="1"/>
        <v>249105</v>
      </c>
    </row>
    <row r="9" spans="1:27" s="484" customFormat="1" ht="15" customHeight="1">
      <c r="A9" s="479"/>
      <c r="B9" s="485" t="s">
        <v>843</v>
      </c>
      <c r="C9" s="487">
        <f aca="true" t="shared" si="2" ref="C9:U9">SUM(C29:C59)</f>
        <v>1378</v>
      </c>
      <c r="D9" s="487">
        <f t="shared" si="2"/>
        <v>911</v>
      </c>
      <c r="E9" s="487">
        <f t="shared" si="2"/>
        <v>26</v>
      </c>
      <c r="F9" s="487">
        <f t="shared" si="2"/>
        <v>441</v>
      </c>
      <c r="G9" s="487">
        <f t="shared" si="2"/>
        <v>572</v>
      </c>
      <c r="H9" s="487">
        <f t="shared" si="2"/>
        <v>317</v>
      </c>
      <c r="I9" s="487">
        <f t="shared" si="2"/>
        <v>178</v>
      </c>
      <c r="J9" s="487">
        <f t="shared" si="2"/>
        <v>133</v>
      </c>
      <c r="K9" s="487">
        <f t="shared" si="2"/>
        <v>91</v>
      </c>
      <c r="L9" s="487">
        <f t="shared" si="2"/>
        <v>67</v>
      </c>
      <c r="M9" s="487">
        <f t="shared" si="2"/>
        <v>11</v>
      </c>
      <c r="N9" s="487">
        <f t="shared" si="2"/>
        <v>6</v>
      </c>
      <c r="O9" s="487">
        <f t="shared" si="2"/>
        <v>1</v>
      </c>
      <c r="P9" s="487">
        <f t="shared" si="2"/>
        <v>2</v>
      </c>
      <c r="Q9" s="487">
        <f t="shared" si="2"/>
        <v>40315</v>
      </c>
      <c r="R9" s="487">
        <f t="shared" si="2"/>
        <v>16461</v>
      </c>
      <c r="S9" s="487">
        <f t="shared" si="2"/>
        <v>23854</v>
      </c>
      <c r="T9" s="487">
        <f t="shared" si="2"/>
        <v>16000</v>
      </c>
      <c r="U9" s="487">
        <f t="shared" si="2"/>
        <v>23601</v>
      </c>
      <c r="V9" s="487">
        <v>9069755</v>
      </c>
      <c r="W9" s="487">
        <f>SUM(W29:W59)</f>
        <v>25517335</v>
      </c>
      <c r="X9" s="487">
        <f>SUM(X29:X59)</f>
        <v>45890170</v>
      </c>
      <c r="Y9" s="487">
        <f>SUM(Y29:Y59)</f>
        <v>39995086</v>
      </c>
      <c r="Z9" s="487">
        <f>SUM(Z29:Z59)</f>
        <v>5885965</v>
      </c>
      <c r="AA9" s="488">
        <f>SUM(AA29:AA59)</f>
        <v>9119</v>
      </c>
    </row>
    <row r="10" spans="1:27" s="494" customFormat="1" ht="12" customHeight="1">
      <c r="A10" s="489"/>
      <c r="B10" s="490"/>
      <c r="C10" s="491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3"/>
    </row>
    <row r="11" spans="1:27" s="494" customFormat="1" ht="12" customHeight="1">
      <c r="A11" s="489"/>
      <c r="B11" s="495" t="s">
        <v>1227</v>
      </c>
      <c r="C11" s="491">
        <f aca="true" t="shared" si="3" ref="C11:T11">SUM(C16,C21:C23,C25:C27,C29:C35)</f>
        <v>2149</v>
      </c>
      <c r="D11" s="492">
        <f t="shared" si="3"/>
        <v>1519</v>
      </c>
      <c r="E11" s="492">
        <f t="shared" si="3"/>
        <v>22</v>
      </c>
      <c r="F11" s="492">
        <f t="shared" si="3"/>
        <v>608</v>
      </c>
      <c r="G11" s="492">
        <f t="shared" si="3"/>
        <v>1031</v>
      </c>
      <c r="H11" s="492">
        <f t="shared" si="3"/>
        <v>424</v>
      </c>
      <c r="I11" s="492">
        <f t="shared" si="3"/>
        <v>253</v>
      </c>
      <c r="J11" s="492">
        <f t="shared" si="3"/>
        <v>155</v>
      </c>
      <c r="K11" s="492">
        <f t="shared" si="3"/>
        <v>158</v>
      </c>
      <c r="L11" s="492">
        <f t="shared" si="3"/>
        <v>87</v>
      </c>
      <c r="M11" s="492">
        <f t="shared" si="3"/>
        <v>24</v>
      </c>
      <c r="N11" s="492">
        <f t="shared" si="3"/>
        <v>8</v>
      </c>
      <c r="O11" s="492">
        <f t="shared" si="3"/>
        <v>8</v>
      </c>
      <c r="P11" s="492">
        <f t="shared" si="3"/>
        <v>1</v>
      </c>
      <c r="Q11" s="492">
        <f t="shared" si="3"/>
        <v>62496</v>
      </c>
      <c r="R11" s="492">
        <f t="shared" si="3"/>
        <v>31964</v>
      </c>
      <c r="S11" s="492">
        <f t="shared" si="3"/>
        <v>30532</v>
      </c>
      <c r="T11" s="492">
        <f t="shared" si="3"/>
        <v>31280</v>
      </c>
      <c r="U11" s="492">
        <v>30148</v>
      </c>
      <c r="V11" s="492">
        <f aca="true" t="shared" si="4" ref="V11:AA11">SUM(V16,V21:V23,V25:V27,V29:V35)</f>
        <v>16703413</v>
      </c>
      <c r="W11" s="492">
        <f t="shared" si="4"/>
        <v>57470226</v>
      </c>
      <c r="X11" s="492">
        <f t="shared" si="4"/>
        <v>100339061</v>
      </c>
      <c r="Y11" s="492">
        <f t="shared" si="4"/>
        <v>92905649</v>
      </c>
      <c r="Z11" s="492">
        <f t="shared" si="4"/>
        <v>7257410</v>
      </c>
      <c r="AA11" s="493">
        <f t="shared" si="4"/>
        <v>176002</v>
      </c>
    </row>
    <row r="12" spans="1:27" s="494" customFormat="1" ht="12" customHeight="1">
      <c r="A12" s="489"/>
      <c r="B12" s="495" t="s">
        <v>848</v>
      </c>
      <c r="C12" s="491">
        <f aca="true" t="shared" si="5" ref="C12:U12">SUM(C20,C36:C42)</f>
        <v>354</v>
      </c>
      <c r="D12" s="492">
        <f t="shared" si="5"/>
        <v>235</v>
      </c>
      <c r="E12" s="492">
        <f t="shared" si="5"/>
        <v>7</v>
      </c>
      <c r="F12" s="492">
        <f t="shared" si="5"/>
        <v>112</v>
      </c>
      <c r="G12" s="492">
        <f t="shared" si="5"/>
        <v>125</v>
      </c>
      <c r="H12" s="492">
        <f t="shared" si="5"/>
        <v>91</v>
      </c>
      <c r="I12" s="492">
        <f t="shared" si="5"/>
        <v>45</v>
      </c>
      <c r="J12" s="492">
        <f t="shared" si="5"/>
        <v>43</v>
      </c>
      <c r="K12" s="492">
        <f t="shared" si="5"/>
        <v>24</v>
      </c>
      <c r="L12" s="492">
        <f t="shared" si="5"/>
        <v>17</v>
      </c>
      <c r="M12" s="492">
        <f t="shared" si="5"/>
        <v>6</v>
      </c>
      <c r="N12" s="492">
        <f t="shared" si="5"/>
        <v>2</v>
      </c>
      <c r="O12" s="492">
        <f t="shared" si="5"/>
        <v>1</v>
      </c>
      <c r="P12" s="492">
        <f t="shared" si="5"/>
        <v>0</v>
      </c>
      <c r="Q12" s="492">
        <f t="shared" si="5"/>
        <v>11461</v>
      </c>
      <c r="R12" s="492">
        <f t="shared" si="5"/>
        <v>4468</v>
      </c>
      <c r="S12" s="492">
        <f t="shared" si="5"/>
        <v>6993</v>
      </c>
      <c r="T12" s="492">
        <f t="shared" si="5"/>
        <v>4364</v>
      </c>
      <c r="U12" s="492">
        <f t="shared" si="5"/>
        <v>6945</v>
      </c>
      <c r="V12" s="492">
        <v>2220831</v>
      </c>
      <c r="W12" s="492">
        <f>SUM(W20,W36:W42)</f>
        <v>6708093</v>
      </c>
      <c r="X12" s="492">
        <f>SUM(X20,X36:X42)</f>
        <v>11863704</v>
      </c>
      <c r="Y12" s="492">
        <f>SUM(Y20,Y36:Y42)</f>
        <v>10166861</v>
      </c>
      <c r="Z12" s="492">
        <f>SUM(Z20,Z36:Z42)</f>
        <v>1696281</v>
      </c>
      <c r="AA12" s="493">
        <f>SUM(AA20,AA36:AA42)</f>
        <v>562</v>
      </c>
    </row>
    <row r="13" spans="1:27" s="494" customFormat="1" ht="12" customHeight="1">
      <c r="A13" s="489"/>
      <c r="B13" s="495" t="s">
        <v>850</v>
      </c>
      <c r="C13" s="491">
        <f aca="true" t="shared" si="6" ref="C13:AA13">SUM(C17,C24,C28,C43:C47)</f>
        <v>1296</v>
      </c>
      <c r="D13" s="492">
        <f t="shared" si="6"/>
        <v>902</v>
      </c>
      <c r="E13" s="492">
        <f t="shared" si="6"/>
        <v>7</v>
      </c>
      <c r="F13" s="492">
        <f t="shared" si="6"/>
        <v>387</v>
      </c>
      <c r="G13" s="492">
        <f t="shared" si="6"/>
        <v>586</v>
      </c>
      <c r="H13" s="492">
        <f t="shared" si="6"/>
        <v>276</v>
      </c>
      <c r="I13" s="492">
        <f t="shared" si="6"/>
        <v>158</v>
      </c>
      <c r="J13" s="492">
        <f t="shared" si="6"/>
        <v>112</v>
      </c>
      <c r="K13" s="492">
        <f t="shared" si="6"/>
        <v>77</v>
      </c>
      <c r="L13" s="492">
        <f t="shared" si="6"/>
        <v>59</v>
      </c>
      <c r="M13" s="492">
        <f t="shared" si="6"/>
        <v>12</v>
      </c>
      <c r="N13" s="492">
        <f t="shared" si="6"/>
        <v>8</v>
      </c>
      <c r="O13" s="492">
        <f t="shared" si="6"/>
        <v>5</v>
      </c>
      <c r="P13" s="492">
        <f t="shared" si="6"/>
        <v>3</v>
      </c>
      <c r="Q13" s="492">
        <f t="shared" si="6"/>
        <v>40684</v>
      </c>
      <c r="R13" s="492">
        <f t="shared" si="6"/>
        <v>21024</v>
      </c>
      <c r="S13" s="492">
        <f t="shared" si="6"/>
        <v>19660</v>
      </c>
      <c r="T13" s="492">
        <f t="shared" si="6"/>
        <v>20613</v>
      </c>
      <c r="U13" s="492">
        <f t="shared" si="6"/>
        <v>19435</v>
      </c>
      <c r="V13" s="492">
        <f t="shared" si="6"/>
        <v>11043566</v>
      </c>
      <c r="W13" s="492">
        <f t="shared" si="6"/>
        <v>38283925</v>
      </c>
      <c r="X13" s="492">
        <f t="shared" si="6"/>
        <v>64418533</v>
      </c>
      <c r="Y13" s="492">
        <f t="shared" si="6"/>
        <v>58524770</v>
      </c>
      <c r="Z13" s="492">
        <f t="shared" si="6"/>
        <v>5854180</v>
      </c>
      <c r="AA13" s="493">
        <f t="shared" si="6"/>
        <v>39583</v>
      </c>
    </row>
    <row r="14" spans="1:27" s="494" customFormat="1" ht="12" customHeight="1">
      <c r="A14" s="489"/>
      <c r="B14" s="495" t="s">
        <v>852</v>
      </c>
      <c r="C14" s="491">
        <f aca="true" t="shared" si="7" ref="C14:AA14">SUM(C18:C19,C48:C59)</f>
        <v>1201</v>
      </c>
      <c r="D14" s="492">
        <f t="shared" si="7"/>
        <v>876</v>
      </c>
      <c r="E14" s="492">
        <f t="shared" si="7"/>
        <v>24</v>
      </c>
      <c r="F14" s="492">
        <f t="shared" si="7"/>
        <v>301</v>
      </c>
      <c r="G14" s="492">
        <f t="shared" si="7"/>
        <v>471</v>
      </c>
      <c r="H14" s="492">
        <f t="shared" si="7"/>
        <v>299</v>
      </c>
      <c r="I14" s="492">
        <f t="shared" si="7"/>
        <v>168</v>
      </c>
      <c r="J14" s="492">
        <f t="shared" si="7"/>
        <v>110</v>
      </c>
      <c r="K14" s="492">
        <f t="shared" si="7"/>
        <v>91</v>
      </c>
      <c r="L14" s="492">
        <f t="shared" si="7"/>
        <v>41</v>
      </c>
      <c r="M14" s="492">
        <f t="shared" si="7"/>
        <v>7</v>
      </c>
      <c r="N14" s="492">
        <f t="shared" si="7"/>
        <v>9</v>
      </c>
      <c r="O14" s="492">
        <f t="shared" si="7"/>
        <v>3</v>
      </c>
      <c r="P14" s="492">
        <f t="shared" si="7"/>
        <v>2</v>
      </c>
      <c r="Q14" s="492">
        <f t="shared" si="7"/>
        <v>36641</v>
      </c>
      <c r="R14" s="492">
        <f t="shared" si="7"/>
        <v>15930</v>
      </c>
      <c r="S14" s="492">
        <f t="shared" si="7"/>
        <v>20711</v>
      </c>
      <c r="T14" s="492">
        <f t="shared" si="7"/>
        <v>15635</v>
      </c>
      <c r="U14" s="492">
        <f t="shared" si="7"/>
        <v>20555</v>
      </c>
      <c r="V14" s="492">
        <f t="shared" si="7"/>
        <v>8447723</v>
      </c>
      <c r="W14" s="492">
        <f t="shared" si="7"/>
        <v>25886506</v>
      </c>
      <c r="X14" s="492">
        <f t="shared" si="7"/>
        <v>47793098</v>
      </c>
      <c r="Y14" s="492">
        <f t="shared" si="7"/>
        <v>42554071</v>
      </c>
      <c r="Z14" s="492">
        <f t="shared" si="7"/>
        <v>5196950</v>
      </c>
      <c r="AA14" s="493">
        <f t="shared" si="7"/>
        <v>42077</v>
      </c>
    </row>
    <row r="15" spans="2:27" ht="12" customHeight="1">
      <c r="B15" s="496"/>
      <c r="C15" s="497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9"/>
    </row>
    <row r="16" spans="2:27" ht="12" customHeight="1">
      <c r="B16" s="500" t="s">
        <v>1228</v>
      </c>
      <c r="C16" s="501">
        <f aca="true" t="shared" si="8" ref="C16:C59">SUM(D16:F16)</f>
        <v>784</v>
      </c>
      <c r="D16" s="502">
        <v>596</v>
      </c>
      <c r="E16" s="502">
        <v>8</v>
      </c>
      <c r="F16" s="502">
        <v>180</v>
      </c>
      <c r="G16" s="502">
        <v>404</v>
      </c>
      <c r="H16" s="502">
        <v>155</v>
      </c>
      <c r="I16" s="502">
        <v>73</v>
      </c>
      <c r="J16" s="502">
        <v>60</v>
      </c>
      <c r="K16" s="502">
        <v>47</v>
      </c>
      <c r="L16" s="502">
        <v>32</v>
      </c>
      <c r="M16" s="502">
        <v>9</v>
      </c>
      <c r="N16" s="502">
        <v>2</v>
      </c>
      <c r="O16" s="502">
        <v>1</v>
      </c>
      <c r="P16" s="502">
        <v>1</v>
      </c>
      <c r="Q16" s="502">
        <f aca="true" t="shared" si="9" ref="Q16:Q59">SUM(R16:S16)</f>
        <v>20842</v>
      </c>
      <c r="R16" s="502">
        <v>12342</v>
      </c>
      <c r="S16" s="502">
        <v>8500</v>
      </c>
      <c r="T16" s="502">
        <v>12142</v>
      </c>
      <c r="U16" s="502">
        <v>8393</v>
      </c>
      <c r="V16" s="502">
        <v>6198649</v>
      </c>
      <c r="W16" s="502">
        <v>17800458</v>
      </c>
      <c r="X16" s="502">
        <f aca="true" t="shared" si="10" ref="X16:X59">SUM(Y16:AA16)</f>
        <v>35056263</v>
      </c>
      <c r="Y16" s="502">
        <v>33234617</v>
      </c>
      <c r="Z16" s="502">
        <v>1736771</v>
      </c>
      <c r="AA16" s="503">
        <v>84875</v>
      </c>
    </row>
    <row r="17" spans="2:27" ht="12" customHeight="1">
      <c r="B17" s="500" t="s">
        <v>857</v>
      </c>
      <c r="C17" s="501">
        <f t="shared" si="8"/>
        <v>554</v>
      </c>
      <c r="D17" s="86">
        <v>394</v>
      </c>
      <c r="E17" s="86">
        <v>3</v>
      </c>
      <c r="F17" s="86">
        <v>157</v>
      </c>
      <c r="G17" s="86">
        <v>254</v>
      </c>
      <c r="H17" s="86">
        <v>114</v>
      </c>
      <c r="I17" s="86">
        <v>75</v>
      </c>
      <c r="J17" s="502">
        <v>41</v>
      </c>
      <c r="K17" s="86">
        <v>34</v>
      </c>
      <c r="L17" s="86">
        <v>22</v>
      </c>
      <c r="M17" s="86">
        <v>6</v>
      </c>
      <c r="N17" s="86">
        <v>4</v>
      </c>
      <c r="O17" s="86">
        <v>3</v>
      </c>
      <c r="P17" s="86">
        <v>1</v>
      </c>
      <c r="Q17" s="502">
        <f t="shared" si="9"/>
        <v>17387</v>
      </c>
      <c r="R17" s="86">
        <v>9648</v>
      </c>
      <c r="S17" s="86">
        <v>7739</v>
      </c>
      <c r="T17" s="86">
        <v>9480</v>
      </c>
      <c r="U17" s="86">
        <v>7655</v>
      </c>
      <c r="V17" s="86">
        <v>4776982</v>
      </c>
      <c r="W17" s="86">
        <v>22084770</v>
      </c>
      <c r="X17" s="502">
        <f t="shared" si="10"/>
        <v>33242212</v>
      </c>
      <c r="Y17" s="86">
        <v>30552983</v>
      </c>
      <c r="Z17" s="86">
        <v>2652572</v>
      </c>
      <c r="AA17" s="87">
        <v>36657</v>
      </c>
    </row>
    <row r="18" spans="2:27" ht="12" customHeight="1">
      <c r="B18" s="500" t="s">
        <v>858</v>
      </c>
      <c r="C18" s="501">
        <f t="shared" si="8"/>
        <v>376</v>
      </c>
      <c r="D18" s="86">
        <v>279</v>
      </c>
      <c r="E18" s="86">
        <v>3</v>
      </c>
      <c r="F18" s="86">
        <v>94</v>
      </c>
      <c r="G18" s="86">
        <v>155</v>
      </c>
      <c r="H18" s="86">
        <v>92</v>
      </c>
      <c r="I18" s="86">
        <v>47</v>
      </c>
      <c r="J18" s="502">
        <v>33</v>
      </c>
      <c r="K18" s="86">
        <v>25</v>
      </c>
      <c r="L18" s="86">
        <v>14</v>
      </c>
      <c r="M18" s="86">
        <v>4</v>
      </c>
      <c r="N18" s="86">
        <v>4</v>
      </c>
      <c r="O18" s="86">
        <v>1</v>
      </c>
      <c r="P18" s="86">
        <v>1</v>
      </c>
      <c r="Q18" s="502">
        <f t="shared" si="9"/>
        <v>12580</v>
      </c>
      <c r="R18" s="86">
        <v>5861</v>
      </c>
      <c r="S18" s="86">
        <v>6719</v>
      </c>
      <c r="T18" s="86">
        <v>5769</v>
      </c>
      <c r="U18" s="86">
        <v>6662</v>
      </c>
      <c r="V18" s="86">
        <v>3166926</v>
      </c>
      <c r="W18" s="86">
        <v>7135573</v>
      </c>
      <c r="X18" s="502">
        <f t="shared" si="10"/>
        <v>14476537</v>
      </c>
      <c r="Y18" s="86">
        <v>12427945</v>
      </c>
      <c r="Z18" s="86">
        <v>2042284</v>
      </c>
      <c r="AA18" s="87">
        <v>6308</v>
      </c>
    </row>
    <row r="19" spans="2:27" ht="12" customHeight="1">
      <c r="B19" s="500" t="s">
        <v>860</v>
      </c>
      <c r="C19" s="501">
        <f t="shared" si="8"/>
        <v>378</v>
      </c>
      <c r="D19" s="86">
        <v>285</v>
      </c>
      <c r="E19" s="86">
        <v>4</v>
      </c>
      <c r="F19" s="86">
        <v>89</v>
      </c>
      <c r="G19" s="86">
        <v>133</v>
      </c>
      <c r="H19" s="86">
        <v>106</v>
      </c>
      <c r="I19" s="86">
        <v>61</v>
      </c>
      <c r="J19" s="502">
        <v>32</v>
      </c>
      <c r="K19" s="86">
        <v>31</v>
      </c>
      <c r="L19" s="86">
        <v>7</v>
      </c>
      <c r="M19" s="86">
        <v>3</v>
      </c>
      <c r="N19" s="86">
        <v>3</v>
      </c>
      <c r="O19" s="86">
        <v>1</v>
      </c>
      <c r="P19" s="86">
        <v>1</v>
      </c>
      <c r="Q19" s="502">
        <f t="shared" si="9"/>
        <v>11682</v>
      </c>
      <c r="R19" s="86">
        <v>5547</v>
      </c>
      <c r="S19" s="86">
        <v>6135</v>
      </c>
      <c r="T19" s="86">
        <v>5465</v>
      </c>
      <c r="U19" s="86">
        <v>6102</v>
      </c>
      <c r="V19" s="86">
        <v>2724744</v>
      </c>
      <c r="W19" s="86">
        <v>11248403</v>
      </c>
      <c r="X19" s="502">
        <f t="shared" si="10"/>
        <v>20478049</v>
      </c>
      <c r="Y19" s="86">
        <v>19327314</v>
      </c>
      <c r="Z19" s="86">
        <v>1118827</v>
      </c>
      <c r="AA19" s="87">
        <v>31908</v>
      </c>
    </row>
    <row r="20" spans="2:27" ht="12" customHeight="1">
      <c r="B20" s="500" t="s">
        <v>863</v>
      </c>
      <c r="C20" s="501">
        <f t="shared" si="8"/>
        <v>154</v>
      </c>
      <c r="D20" s="86">
        <v>115</v>
      </c>
      <c r="E20" s="86">
        <v>3</v>
      </c>
      <c r="F20" s="86">
        <v>36</v>
      </c>
      <c r="G20" s="86">
        <v>55</v>
      </c>
      <c r="H20" s="86">
        <v>39</v>
      </c>
      <c r="I20" s="86">
        <v>18</v>
      </c>
      <c r="J20" s="502">
        <v>14</v>
      </c>
      <c r="K20" s="86">
        <v>15</v>
      </c>
      <c r="L20" s="86">
        <v>9</v>
      </c>
      <c r="M20" s="86">
        <v>2</v>
      </c>
      <c r="N20" s="86">
        <v>1</v>
      </c>
      <c r="O20" s="86">
        <v>1</v>
      </c>
      <c r="P20" s="86">
        <v>0</v>
      </c>
      <c r="Q20" s="502">
        <f t="shared" si="9"/>
        <v>5488</v>
      </c>
      <c r="R20" s="86">
        <v>2500</v>
      </c>
      <c r="S20" s="86">
        <v>2988</v>
      </c>
      <c r="T20" s="86">
        <v>2473</v>
      </c>
      <c r="U20" s="86">
        <v>2973</v>
      </c>
      <c r="V20" s="86">
        <v>1170362</v>
      </c>
      <c r="W20" s="86">
        <v>4692753</v>
      </c>
      <c r="X20" s="502">
        <f t="shared" si="10"/>
        <v>7708537</v>
      </c>
      <c r="Y20" s="86">
        <v>6987822</v>
      </c>
      <c r="Z20" s="86">
        <v>720492</v>
      </c>
      <c r="AA20" s="87">
        <v>223</v>
      </c>
    </row>
    <row r="21" spans="2:27" ht="12" customHeight="1">
      <c r="B21" s="500" t="s">
        <v>865</v>
      </c>
      <c r="C21" s="501">
        <f t="shared" si="8"/>
        <v>197</v>
      </c>
      <c r="D21" s="86">
        <v>124</v>
      </c>
      <c r="E21" s="86">
        <v>2</v>
      </c>
      <c r="F21" s="86">
        <v>71</v>
      </c>
      <c r="G21" s="86">
        <v>89</v>
      </c>
      <c r="H21" s="86">
        <v>40</v>
      </c>
      <c r="I21" s="86">
        <v>23</v>
      </c>
      <c r="J21" s="502">
        <v>14</v>
      </c>
      <c r="K21" s="86">
        <v>22</v>
      </c>
      <c r="L21" s="86">
        <v>4</v>
      </c>
      <c r="M21" s="86">
        <v>3</v>
      </c>
      <c r="N21" s="86">
        <v>2</v>
      </c>
      <c r="O21" s="86">
        <v>0</v>
      </c>
      <c r="P21" s="86">
        <v>0</v>
      </c>
      <c r="Q21" s="502">
        <f t="shared" si="9"/>
        <v>5843</v>
      </c>
      <c r="R21" s="86">
        <v>2399</v>
      </c>
      <c r="S21" s="86">
        <v>3444</v>
      </c>
      <c r="T21" s="86">
        <v>2319</v>
      </c>
      <c r="U21" s="86">
        <v>3394</v>
      </c>
      <c r="V21" s="86">
        <v>1365816</v>
      </c>
      <c r="W21" s="86">
        <v>4755186</v>
      </c>
      <c r="X21" s="502">
        <f t="shared" si="10"/>
        <v>8112325</v>
      </c>
      <c r="Y21" s="86">
        <v>7461965</v>
      </c>
      <c r="Z21" s="86">
        <v>644318</v>
      </c>
      <c r="AA21" s="87">
        <v>6042</v>
      </c>
    </row>
    <row r="22" spans="2:27" ht="12" customHeight="1">
      <c r="B22" s="500" t="s">
        <v>867</v>
      </c>
      <c r="C22" s="501">
        <f t="shared" si="8"/>
        <v>166</v>
      </c>
      <c r="D22" s="86">
        <v>121</v>
      </c>
      <c r="E22" s="86">
        <v>4</v>
      </c>
      <c r="F22" s="86">
        <v>41</v>
      </c>
      <c r="G22" s="86">
        <v>76</v>
      </c>
      <c r="H22" s="86">
        <v>39</v>
      </c>
      <c r="I22" s="86">
        <v>21</v>
      </c>
      <c r="J22" s="502">
        <v>10</v>
      </c>
      <c r="K22" s="86">
        <v>12</v>
      </c>
      <c r="L22" s="86">
        <v>8</v>
      </c>
      <c r="M22" s="86">
        <v>0</v>
      </c>
      <c r="N22" s="86">
        <v>0</v>
      </c>
      <c r="O22" s="86">
        <v>0</v>
      </c>
      <c r="P22" s="86">
        <v>0</v>
      </c>
      <c r="Q22" s="502">
        <f t="shared" si="9"/>
        <v>3849</v>
      </c>
      <c r="R22" s="86">
        <v>1762</v>
      </c>
      <c r="S22" s="86">
        <v>2087</v>
      </c>
      <c r="T22" s="86">
        <v>1724</v>
      </c>
      <c r="U22" s="86">
        <v>2060</v>
      </c>
      <c r="V22" s="86">
        <v>932197</v>
      </c>
      <c r="W22" s="86">
        <v>3026782</v>
      </c>
      <c r="X22" s="502">
        <f t="shared" si="10"/>
        <v>5398403</v>
      </c>
      <c r="Y22" s="86">
        <v>5022720</v>
      </c>
      <c r="Z22" s="86">
        <v>372714</v>
      </c>
      <c r="AA22" s="87">
        <v>2969</v>
      </c>
    </row>
    <row r="23" spans="2:27" ht="12" customHeight="1">
      <c r="B23" s="500" t="s">
        <v>868</v>
      </c>
      <c r="C23" s="501">
        <f t="shared" si="8"/>
        <v>152</v>
      </c>
      <c r="D23" s="86">
        <v>90</v>
      </c>
      <c r="E23" s="86">
        <v>0</v>
      </c>
      <c r="F23" s="86">
        <v>62</v>
      </c>
      <c r="G23" s="86">
        <v>80</v>
      </c>
      <c r="H23" s="86">
        <v>22</v>
      </c>
      <c r="I23" s="86">
        <v>23</v>
      </c>
      <c r="J23" s="86">
        <v>7</v>
      </c>
      <c r="K23" s="86">
        <v>13</v>
      </c>
      <c r="L23" s="86">
        <v>4</v>
      </c>
      <c r="M23" s="86">
        <v>3</v>
      </c>
      <c r="N23" s="86">
        <v>0</v>
      </c>
      <c r="O23" s="86">
        <v>0</v>
      </c>
      <c r="P23" s="86">
        <v>0</v>
      </c>
      <c r="Q23" s="502">
        <f t="shared" si="9"/>
        <v>3821</v>
      </c>
      <c r="R23" s="86">
        <v>1656</v>
      </c>
      <c r="S23" s="86">
        <v>2165</v>
      </c>
      <c r="T23" s="86">
        <v>1583</v>
      </c>
      <c r="U23" s="86">
        <v>2119</v>
      </c>
      <c r="V23" s="86">
        <v>876952</v>
      </c>
      <c r="W23" s="86">
        <v>2615404</v>
      </c>
      <c r="X23" s="502">
        <f t="shared" si="10"/>
        <v>4685301</v>
      </c>
      <c r="Y23" s="86">
        <v>3768224</v>
      </c>
      <c r="Z23" s="86">
        <v>917036</v>
      </c>
      <c r="AA23" s="87">
        <v>41</v>
      </c>
    </row>
    <row r="24" spans="2:27" ht="12" customHeight="1">
      <c r="B24" s="500" t="s">
        <v>871</v>
      </c>
      <c r="C24" s="501">
        <f t="shared" si="8"/>
        <v>192</v>
      </c>
      <c r="D24" s="86">
        <v>127</v>
      </c>
      <c r="E24" s="86">
        <v>0</v>
      </c>
      <c r="F24" s="86">
        <v>65</v>
      </c>
      <c r="G24" s="86">
        <v>92</v>
      </c>
      <c r="H24" s="86">
        <v>33</v>
      </c>
      <c r="I24" s="86">
        <v>24</v>
      </c>
      <c r="J24" s="86">
        <v>16</v>
      </c>
      <c r="K24" s="86">
        <v>14</v>
      </c>
      <c r="L24" s="86">
        <v>8</v>
      </c>
      <c r="M24" s="86">
        <v>2</v>
      </c>
      <c r="N24" s="86">
        <v>1</v>
      </c>
      <c r="O24" s="86">
        <v>2</v>
      </c>
      <c r="P24" s="86">
        <v>0</v>
      </c>
      <c r="Q24" s="502">
        <f t="shared" si="9"/>
        <v>6437</v>
      </c>
      <c r="R24" s="86">
        <v>3183</v>
      </c>
      <c r="S24" s="86">
        <v>3254</v>
      </c>
      <c r="T24" s="86">
        <v>3111</v>
      </c>
      <c r="U24" s="86">
        <v>3214</v>
      </c>
      <c r="V24" s="86">
        <v>1838510</v>
      </c>
      <c r="W24" s="86">
        <v>4177354</v>
      </c>
      <c r="X24" s="502">
        <f t="shared" si="10"/>
        <v>8536114</v>
      </c>
      <c r="Y24" s="86">
        <v>7843666</v>
      </c>
      <c r="Z24" s="86">
        <v>692419</v>
      </c>
      <c r="AA24" s="87">
        <v>29</v>
      </c>
    </row>
    <row r="25" spans="2:27" ht="12" customHeight="1">
      <c r="B25" s="500" t="s">
        <v>873</v>
      </c>
      <c r="C25" s="501">
        <f t="shared" si="8"/>
        <v>222</v>
      </c>
      <c r="D25" s="86">
        <v>172</v>
      </c>
      <c r="E25" s="86">
        <v>2</v>
      </c>
      <c r="F25" s="86">
        <v>48</v>
      </c>
      <c r="G25" s="86">
        <v>108</v>
      </c>
      <c r="H25" s="86">
        <v>47</v>
      </c>
      <c r="I25" s="86">
        <v>16</v>
      </c>
      <c r="J25" s="86">
        <v>17</v>
      </c>
      <c r="K25" s="86">
        <v>18</v>
      </c>
      <c r="L25" s="86">
        <v>10</v>
      </c>
      <c r="M25" s="86">
        <v>1</v>
      </c>
      <c r="N25" s="86">
        <v>1</v>
      </c>
      <c r="O25" s="86">
        <v>4</v>
      </c>
      <c r="P25" s="86">
        <v>0</v>
      </c>
      <c r="Q25" s="502">
        <f t="shared" si="9"/>
        <v>8190</v>
      </c>
      <c r="R25" s="86">
        <v>4581</v>
      </c>
      <c r="S25" s="86">
        <v>3609</v>
      </c>
      <c r="T25" s="86">
        <v>4524</v>
      </c>
      <c r="U25" s="86">
        <v>3571</v>
      </c>
      <c r="V25" s="86">
        <v>2511917</v>
      </c>
      <c r="W25" s="86">
        <v>10644779</v>
      </c>
      <c r="X25" s="502">
        <f t="shared" si="10"/>
        <v>16515777</v>
      </c>
      <c r="Y25" s="86">
        <v>15964960</v>
      </c>
      <c r="Z25" s="86">
        <v>549424</v>
      </c>
      <c r="AA25" s="87">
        <v>1393</v>
      </c>
    </row>
    <row r="26" spans="2:27" ht="12" customHeight="1">
      <c r="B26" s="500" t="s">
        <v>875</v>
      </c>
      <c r="C26" s="501">
        <f t="shared" si="8"/>
        <v>159</v>
      </c>
      <c r="D26" s="86">
        <v>116</v>
      </c>
      <c r="E26" s="86">
        <v>3</v>
      </c>
      <c r="F26" s="86">
        <v>40</v>
      </c>
      <c r="G26" s="86">
        <v>68</v>
      </c>
      <c r="H26" s="86">
        <v>23</v>
      </c>
      <c r="I26" s="86">
        <v>29</v>
      </c>
      <c r="J26" s="86">
        <v>11</v>
      </c>
      <c r="K26" s="86">
        <v>13</v>
      </c>
      <c r="L26" s="86">
        <v>6</v>
      </c>
      <c r="M26" s="86">
        <v>4</v>
      </c>
      <c r="N26" s="86">
        <v>2</v>
      </c>
      <c r="O26" s="86">
        <v>3</v>
      </c>
      <c r="P26" s="86">
        <v>0</v>
      </c>
      <c r="Q26" s="502">
        <f t="shared" si="9"/>
        <v>7497</v>
      </c>
      <c r="R26" s="86">
        <v>4217</v>
      </c>
      <c r="S26" s="86">
        <v>3280</v>
      </c>
      <c r="T26" s="86">
        <v>4172</v>
      </c>
      <c r="U26" s="86">
        <v>3257</v>
      </c>
      <c r="V26" s="86">
        <v>2083157</v>
      </c>
      <c r="W26" s="86">
        <v>10098189</v>
      </c>
      <c r="X26" s="502">
        <f t="shared" si="10"/>
        <v>16125718</v>
      </c>
      <c r="Y26" s="86">
        <v>14524856</v>
      </c>
      <c r="Z26" s="86">
        <v>1522315</v>
      </c>
      <c r="AA26" s="87">
        <v>78547</v>
      </c>
    </row>
    <row r="27" spans="1:27" s="505" customFormat="1" ht="12" customHeight="1">
      <c r="A27" s="504"/>
      <c r="B27" s="500" t="s">
        <v>877</v>
      </c>
      <c r="C27" s="501">
        <f t="shared" si="8"/>
        <v>84</v>
      </c>
      <c r="D27" s="86">
        <v>59</v>
      </c>
      <c r="E27" s="86">
        <v>1</v>
      </c>
      <c r="F27" s="86">
        <v>24</v>
      </c>
      <c r="G27" s="86">
        <v>30</v>
      </c>
      <c r="H27" s="86">
        <v>14</v>
      </c>
      <c r="I27" s="86">
        <v>14</v>
      </c>
      <c r="J27" s="86">
        <v>12</v>
      </c>
      <c r="K27" s="86">
        <v>8</v>
      </c>
      <c r="L27" s="86">
        <v>5</v>
      </c>
      <c r="M27" s="86">
        <v>0</v>
      </c>
      <c r="N27" s="86">
        <v>1</v>
      </c>
      <c r="O27" s="86">
        <v>0</v>
      </c>
      <c r="P27" s="86">
        <v>0</v>
      </c>
      <c r="Q27" s="502">
        <f t="shared" si="9"/>
        <v>2870</v>
      </c>
      <c r="R27" s="86">
        <v>1149</v>
      </c>
      <c r="S27" s="86">
        <v>1721</v>
      </c>
      <c r="T27" s="86">
        <v>1121</v>
      </c>
      <c r="U27" s="86">
        <v>1709</v>
      </c>
      <c r="V27" s="86">
        <v>618845</v>
      </c>
      <c r="W27" s="86">
        <v>1799792</v>
      </c>
      <c r="X27" s="502">
        <f t="shared" si="10"/>
        <v>3016383</v>
      </c>
      <c r="Y27" s="86">
        <v>2575729</v>
      </c>
      <c r="Z27" s="86">
        <v>440654</v>
      </c>
      <c r="AA27" s="87">
        <v>0</v>
      </c>
    </row>
    <row r="28" spans="2:27" ht="12" customHeight="1">
      <c r="B28" s="500" t="s">
        <v>879</v>
      </c>
      <c r="C28" s="501">
        <f t="shared" si="8"/>
        <v>204</v>
      </c>
      <c r="D28" s="86">
        <v>143</v>
      </c>
      <c r="E28" s="86">
        <v>1</v>
      </c>
      <c r="F28" s="86">
        <v>60</v>
      </c>
      <c r="G28" s="86">
        <v>97</v>
      </c>
      <c r="H28" s="86">
        <v>49</v>
      </c>
      <c r="I28" s="86">
        <v>22</v>
      </c>
      <c r="J28" s="86">
        <v>20</v>
      </c>
      <c r="K28" s="86">
        <v>7</v>
      </c>
      <c r="L28" s="86">
        <v>8</v>
      </c>
      <c r="M28" s="86">
        <v>1</v>
      </c>
      <c r="N28" s="86">
        <v>0</v>
      </c>
      <c r="O28" s="86">
        <v>0</v>
      </c>
      <c r="P28" s="86">
        <v>0</v>
      </c>
      <c r="Q28" s="502">
        <f t="shared" si="9"/>
        <v>4481</v>
      </c>
      <c r="R28" s="86">
        <v>2080</v>
      </c>
      <c r="S28" s="86">
        <v>2401</v>
      </c>
      <c r="T28" s="86">
        <v>2009</v>
      </c>
      <c r="U28" s="86">
        <v>2367</v>
      </c>
      <c r="V28" s="86">
        <v>1080721</v>
      </c>
      <c r="W28" s="86">
        <v>2751972</v>
      </c>
      <c r="X28" s="502">
        <f t="shared" si="10"/>
        <v>5172607</v>
      </c>
      <c r="Y28" s="86">
        <v>4463464</v>
      </c>
      <c r="Z28" s="86">
        <v>709030</v>
      </c>
      <c r="AA28" s="87">
        <v>113</v>
      </c>
    </row>
    <row r="29" spans="2:27" ht="12" customHeight="1">
      <c r="B29" s="500" t="s">
        <v>882</v>
      </c>
      <c r="C29" s="501">
        <f t="shared" si="8"/>
        <v>78</v>
      </c>
      <c r="D29" s="86">
        <v>55</v>
      </c>
      <c r="E29" s="86">
        <v>0</v>
      </c>
      <c r="F29" s="86">
        <v>23</v>
      </c>
      <c r="G29" s="86">
        <v>32</v>
      </c>
      <c r="H29" s="86">
        <v>12</v>
      </c>
      <c r="I29" s="86">
        <v>19</v>
      </c>
      <c r="J29" s="86">
        <v>5</v>
      </c>
      <c r="K29" s="86">
        <v>6</v>
      </c>
      <c r="L29" s="86">
        <v>3</v>
      </c>
      <c r="M29" s="86">
        <v>1</v>
      </c>
      <c r="N29" s="86">
        <v>0</v>
      </c>
      <c r="O29" s="86">
        <v>0</v>
      </c>
      <c r="P29" s="86">
        <v>0</v>
      </c>
      <c r="Q29" s="502">
        <f t="shared" si="9"/>
        <v>2085</v>
      </c>
      <c r="R29" s="86">
        <v>828</v>
      </c>
      <c r="S29" s="86">
        <v>1257</v>
      </c>
      <c r="T29" s="86">
        <v>800</v>
      </c>
      <c r="U29" s="86">
        <v>1238</v>
      </c>
      <c r="V29" s="86">
        <v>512997</v>
      </c>
      <c r="W29" s="86">
        <v>1317688</v>
      </c>
      <c r="X29" s="502">
        <f t="shared" si="10"/>
        <v>2440782</v>
      </c>
      <c r="Y29" s="86">
        <v>2211867</v>
      </c>
      <c r="Z29" s="86">
        <v>228910</v>
      </c>
      <c r="AA29" s="87">
        <v>5</v>
      </c>
    </row>
    <row r="30" spans="2:27" ht="12" customHeight="1">
      <c r="B30" s="500" t="s">
        <v>884</v>
      </c>
      <c r="C30" s="501">
        <f t="shared" si="8"/>
        <v>43</v>
      </c>
      <c r="D30" s="86">
        <v>24</v>
      </c>
      <c r="E30" s="86">
        <v>0</v>
      </c>
      <c r="F30" s="86">
        <v>19</v>
      </c>
      <c r="G30" s="86">
        <v>24</v>
      </c>
      <c r="H30" s="86">
        <v>8</v>
      </c>
      <c r="I30" s="86">
        <v>6</v>
      </c>
      <c r="J30" s="86">
        <v>3</v>
      </c>
      <c r="K30" s="86">
        <v>1</v>
      </c>
      <c r="L30" s="86">
        <v>0</v>
      </c>
      <c r="M30" s="86">
        <v>1</v>
      </c>
      <c r="N30" s="86">
        <v>0</v>
      </c>
      <c r="O30" s="86">
        <v>0</v>
      </c>
      <c r="P30" s="86">
        <v>0</v>
      </c>
      <c r="Q30" s="502">
        <f t="shared" si="9"/>
        <v>774</v>
      </c>
      <c r="R30" s="86">
        <v>287</v>
      </c>
      <c r="S30" s="86">
        <v>487</v>
      </c>
      <c r="T30" s="86">
        <v>266</v>
      </c>
      <c r="U30" s="86">
        <v>474</v>
      </c>
      <c r="V30" s="86">
        <v>155542</v>
      </c>
      <c r="W30" s="86">
        <v>391747</v>
      </c>
      <c r="X30" s="502">
        <f t="shared" si="10"/>
        <v>741190</v>
      </c>
      <c r="Y30" s="86">
        <v>623969</v>
      </c>
      <c r="Z30" s="86">
        <v>116671</v>
      </c>
      <c r="AA30" s="87">
        <v>550</v>
      </c>
    </row>
    <row r="31" spans="2:27" ht="12" customHeight="1">
      <c r="B31" s="500" t="s">
        <v>838</v>
      </c>
      <c r="C31" s="501">
        <f t="shared" si="8"/>
        <v>108</v>
      </c>
      <c r="D31" s="86">
        <v>65</v>
      </c>
      <c r="E31" s="86">
        <v>1</v>
      </c>
      <c r="F31" s="86">
        <v>42</v>
      </c>
      <c r="G31" s="86">
        <v>44</v>
      </c>
      <c r="H31" s="86">
        <v>31</v>
      </c>
      <c r="I31" s="86">
        <v>17</v>
      </c>
      <c r="J31" s="86">
        <v>6</v>
      </c>
      <c r="K31" s="86">
        <v>7</v>
      </c>
      <c r="L31" s="86">
        <v>2</v>
      </c>
      <c r="M31" s="86">
        <v>1</v>
      </c>
      <c r="N31" s="86">
        <v>0</v>
      </c>
      <c r="O31" s="86">
        <v>0</v>
      </c>
      <c r="P31" s="86">
        <v>0</v>
      </c>
      <c r="Q31" s="502">
        <f t="shared" si="9"/>
        <v>2425</v>
      </c>
      <c r="R31" s="86">
        <v>1070</v>
      </c>
      <c r="S31" s="86">
        <v>1355</v>
      </c>
      <c r="T31" s="86">
        <v>1024</v>
      </c>
      <c r="U31" s="86">
        <v>1333</v>
      </c>
      <c r="V31" s="86">
        <v>503218</v>
      </c>
      <c r="W31" s="86">
        <v>1456057</v>
      </c>
      <c r="X31" s="502">
        <f t="shared" si="10"/>
        <v>2583296</v>
      </c>
      <c r="Y31" s="86">
        <v>2278855</v>
      </c>
      <c r="Z31" s="86">
        <v>304391</v>
      </c>
      <c r="AA31" s="87">
        <v>50</v>
      </c>
    </row>
    <row r="32" spans="2:27" ht="12" customHeight="1">
      <c r="B32" s="500" t="s">
        <v>839</v>
      </c>
      <c r="C32" s="501">
        <f t="shared" si="8"/>
        <v>40</v>
      </c>
      <c r="D32" s="86">
        <v>30</v>
      </c>
      <c r="E32" s="86">
        <v>1</v>
      </c>
      <c r="F32" s="86">
        <v>9</v>
      </c>
      <c r="G32" s="86">
        <v>18</v>
      </c>
      <c r="H32" s="86">
        <v>10</v>
      </c>
      <c r="I32" s="86">
        <v>3</v>
      </c>
      <c r="J32" s="86">
        <v>3</v>
      </c>
      <c r="K32" s="86">
        <v>3</v>
      </c>
      <c r="L32" s="86">
        <v>3</v>
      </c>
      <c r="M32" s="86">
        <v>0</v>
      </c>
      <c r="N32" s="86">
        <v>0</v>
      </c>
      <c r="O32" s="86">
        <v>0</v>
      </c>
      <c r="P32" s="86">
        <v>0</v>
      </c>
      <c r="Q32" s="502">
        <f t="shared" si="9"/>
        <v>1039</v>
      </c>
      <c r="R32" s="86">
        <v>435</v>
      </c>
      <c r="S32" s="86">
        <v>604</v>
      </c>
      <c r="T32" s="86">
        <v>421</v>
      </c>
      <c r="U32" s="86">
        <v>597</v>
      </c>
      <c r="V32" s="86">
        <v>235345</v>
      </c>
      <c r="W32" s="86">
        <v>1286764</v>
      </c>
      <c r="X32" s="502">
        <f t="shared" si="10"/>
        <v>1899321</v>
      </c>
      <c r="Y32" s="86">
        <v>1764201</v>
      </c>
      <c r="Z32" s="86">
        <v>135070</v>
      </c>
      <c r="AA32" s="87">
        <v>50</v>
      </c>
    </row>
    <row r="33" spans="2:27" ht="12" customHeight="1">
      <c r="B33" s="500" t="s">
        <v>840</v>
      </c>
      <c r="C33" s="501">
        <f t="shared" si="8"/>
        <v>36</v>
      </c>
      <c r="D33" s="86">
        <v>21</v>
      </c>
      <c r="E33" s="86">
        <v>0</v>
      </c>
      <c r="F33" s="86">
        <v>15</v>
      </c>
      <c r="G33" s="86">
        <v>20</v>
      </c>
      <c r="H33" s="86">
        <v>6</v>
      </c>
      <c r="I33" s="86">
        <v>1</v>
      </c>
      <c r="J33" s="86">
        <v>2</v>
      </c>
      <c r="K33" s="86">
        <v>2</v>
      </c>
      <c r="L33" s="86">
        <v>5</v>
      </c>
      <c r="M33" s="86">
        <v>0</v>
      </c>
      <c r="N33" s="86">
        <v>0</v>
      </c>
      <c r="O33" s="86">
        <v>0</v>
      </c>
      <c r="P33" s="86">
        <v>0</v>
      </c>
      <c r="Q33" s="502">
        <f t="shared" si="9"/>
        <v>1102</v>
      </c>
      <c r="R33" s="86">
        <v>426</v>
      </c>
      <c r="S33" s="86">
        <v>676</v>
      </c>
      <c r="T33" s="86">
        <v>409</v>
      </c>
      <c r="U33" s="86">
        <v>667</v>
      </c>
      <c r="V33" s="86">
        <v>247474</v>
      </c>
      <c r="W33" s="86">
        <v>590155</v>
      </c>
      <c r="X33" s="502">
        <f t="shared" si="10"/>
        <v>1047181</v>
      </c>
      <c r="Y33" s="86">
        <v>888845</v>
      </c>
      <c r="Z33" s="86">
        <v>156856</v>
      </c>
      <c r="AA33" s="87">
        <v>1480</v>
      </c>
    </row>
    <row r="34" spans="2:27" ht="12" customHeight="1">
      <c r="B34" s="500" t="s">
        <v>842</v>
      </c>
      <c r="C34" s="501">
        <f t="shared" si="8"/>
        <v>51</v>
      </c>
      <c r="D34" s="86">
        <v>30</v>
      </c>
      <c r="E34" s="86">
        <v>0</v>
      </c>
      <c r="F34" s="86">
        <v>21</v>
      </c>
      <c r="G34" s="86">
        <v>24</v>
      </c>
      <c r="H34" s="86">
        <v>10</v>
      </c>
      <c r="I34" s="86">
        <v>7</v>
      </c>
      <c r="J34" s="86">
        <v>2</v>
      </c>
      <c r="K34" s="86">
        <v>5</v>
      </c>
      <c r="L34" s="86">
        <v>3</v>
      </c>
      <c r="M34" s="86">
        <v>0</v>
      </c>
      <c r="N34" s="86">
        <v>0</v>
      </c>
      <c r="O34" s="86">
        <v>0</v>
      </c>
      <c r="P34" s="86">
        <v>0</v>
      </c>
      <c r="Q34" s="502">
        <f t="shared" si="9"/>
        <v>1245</v>
      </c>
      <c r="R34" s="86">
        <v>471</v>
      </c>
      <c r="S34" s="86">
        <v>774</v>
      </c>
      <c r="T34" s="86">
        <v>447</v>
      </c>
      <c r="U34" s="86">
        <v>761</v>
      </c>
      <c r="V34" s="86">
        <v>273117</v>
      </c>
      <c r="W34" s="86">
        <v>741097</v>
      </c>
      <c r="X34" s="502">
        <f t="shared" si="10"/>
        <v>1307634</v>
      </c>
      <c r="Y34" s="86">
        <v>1216016</v>
      </c>
      <c r="Z34" s="86">
        <v>91618</v>
      </c>
      <c r="AA34" s="87">
        <v>0</v>
      </c>
    </row>
    <row r="35" spans="2:27" ht="12" customHeight="1">
      <c r="B35" s="500" t="s">
        <v>844</v>
      </c>
      <c r="C35" s="501">
        <f t="shared" si="8"/>
        <v>29</v>
      </c>
      <c r="D35" s="86">
        <v>16</v>
      </c>
      <c r="E35" s="86">
        <v>0</v>
      </c>
      <c r="F35" s="86">
        <v>13</v>
      </c>
      <c r="G35" s="86">
        <v>14</v>
      </c>
      <c r="H35" s="86">
        <v>7</v>
      </c>
      <c r="I35" s="86">
        <v>1</v>
      </c>
      <c r="J35" s="86">
        <v>3</v>
      </c>
      <c r="K35" s="86">
        <v>1</v>
      </c>
      <c r="L35" s="86">
        <v>2</v>
      </c>
      <c r="M35" s="86">
        <v>1</v>
      </c>
      <c r="N35" s="86">
        <v>0</v>
      </c>
      <c r="O35" s="86">
        <v>0</v>
      </c>
      <c r="P35" s="86">
        <v>0</v>
      </c>
      <c r="Q35" s="502">
        <f t="shared" si="9"/>
        <v>914</v>
      </c>
      <c r="R35" s="86">
        <v>341</v>
      </c>
      <c r="S35" s="86">
        <v>573</v>
      </c>
      <c r="T35" s="86">
        <v>328</v>
      </c>
      <c r="U35" s="86">
        <v>569</v>
      </c>
      <c r="V35" s="86">
        <v>188187</v>
      </c>
      <c r="W35" s="86">
        <v>946128</v>
      </c>
      <c r="X35" s="502">
        <f t="shared" si="10"/>
        <v>1409487</v>
      </c>
      <c r="Y35" s="86">
        <v>1368825</v>
      </c>
      <c r="Z35" s="86">
        <v>40662</v>
      </c>
      <c r="AA35" s="87">
        <v>0</v>
      </c>
    </row>
    <row r="36" spans="2:27" ht="12" customHeight="1">
      <c r="B36" s="500" t="s">
        <v>845</v>
      </c>
      <c r="C36" s="501">
        <f t="shared" si="8"/>
        <v>23</v>
      </c>
      <c r="D36" s="86">
        <v>15</v>
      </c>
      <c r="E36" s="86">
        <v>1</v>
      </c>
      <c r="F36" s="86">
        <v>7</v>
      </c>
      <c r="G36" s="86">
        <v>5</v>
      </c>
      <c r="H36" s="86">
        <v>7</v>
      </c>
      <c r="I36" s="86">
        <v>2</v>
      </c>
      <c r="J36" s="86">
        <v>6</v>
      </c>
      <c r="K36" s="86">
        <v>2</v>
      </c>
      <c r="L36" s="86">
        <v>0</v>
      </c>
      <c r="M36" s="86">
        <v>1</v>
      </c>
      <c r="N36" s="86">
        <v>0</v>
      </c>
      <c r="O36" s="86">
        <v>0</v>
      </c>
      <c r="P36" s="86">
        <v>0</v>
      </c>
      <c r="Q36" s="502">
        <f t="shared" si="9"/>
        <v>796</v>
      </c>
      <c r="R36" s="86">
        <v>236</v>
      </c>
      <c r="S36" s="86">
        <v>560</v>
      </c>
      <c r="T36" s="86">
        <v>231</v>
      </c>
      <c r="U36" s="86">
        <v>557</v>
      </c>
      <c r="V36" s="86">
        <v>135331</v>
      </c>
      <c r="W36" s="86">
        <v>179960</v>
      </c>
      <c r="X36" s="502">
        <f t="shared" si="10"/>
        <v>450333</v>
      </c>
      <c r="Y36" s="86">
        <v>356196</v>
      </c>
      <c r="Z36" s="86">
        <v>93837</v>
      </c>
      <c r="AA36" s="87">
        <v>300</v>
      </c>
    </row>
    <row r="37" spans="2:27" ht="12" customHeight="1">
      <c r="B37" s="500" t="s">
        <v>847</v>
      </c>
      <c r="C37" s="501">
        <f t="shared" si="8"/>
        <v>41</v>
      </c>
      <c r="D37" s="86">
        <v>23</v>
      </c>
      <c r="E37" s="86">
        <v>1</v>
      </c>
      <c r="F37" s="86">
        <v>17</v>
      </c>
      <c r="G37" s="86">
        <v>17</v>
      </c>
      <c r="H37" s="86">
        <v>13</v>
      </c>
      <c r="I37" s="86">
        <v>4</v>
      </c>
      <c r="J37" s="86">
        <v>3</v>
      </c>
      <c r="K37" s="86">
        <v>2</v>
      </c>
      <c r="L37" s="86">
        <v>0</v>
      </c>
      <c r="M37" s="86">
        <v>1</v>
      </c>
      <c r="N37" s="86">
        <v>1</v>
      </c>
      <c r="O37" s="86">
        <v>0</v>
      </c>
      <c r="P37" s="86">
        <v>0</v>
      </c>
      <c r="Q37" s="502">
        <f t="shared" si="9"/>
        <v>1244</v>
      </c>
      <c r="R37" s="86">
        <v>319</v>
      </c>
      <c r="S37" s="86">
        <v>925</v>
      </c>
      <c r="T37" s="86">
        <v>298</v>
      </c>
      <c r="U37" s="86">
        <v>915</v>
      </c>
      <c r="V37" s="86">
        <v>187672</v>
      </c>
      <c r="W37" s="86">
        <v>392412</v>
      </c>
      <c r="X37" s="502">
        <f t="shared" si="10"/>
        <v>761392</v>
      </c>
      <c r="Y37" s="86">
        <v>571153</v>
      </c>
      <c r="Z37" s="86">
        <v>190207</v>
      </c>
      <c r="AA37" s="87">
        <v>32</v>
      </c>
    </row>
    <row r="38" spans="2:27" ht="12" customHeight="1">
      <c r="B38" s="500" t="s">
        <v>849</v>
      </c>
      <c r="C38" s="501">
        <f t="shared" si="8"/>
        <v>24</v>
      </c>
      <c r="D38" s="86">
        <v>13</v>
      </c>
      <c r="E38" s="86">
        <v>0</v>
      </c>
      <c r="F38" s="86">
        <v>11</v>
      </c>
      <c r="G38" s="86">
        <v>12</v>
      </c>
      <c r="H38" s="86">
        <v>4</v>
      </c>
      <c r="I38" s="86">
        <v>1</v>
      </c>
      <c r="J38" s="86">
        <v>5</v>
      </c>
      <c r="K38" s="86">
        <v>0</v>
      </c>
      <c r="L38" s="86">
        <v>2</v>
      </c>
      <c r="M38" s="86">
        <v>0</v>
      </c>
      <c r="N38" s="86">
        <v>0</v>
      </c>
      <c r="O38" s="86">
        <v>0</v>
      </c>
      <c r="P38" s="86">
        <v>0</v>
      </c>
      <c r="Q38" s="502">
        <f t="shared" si="9"/>
        <v>630</v>
      </c>
      <c r="R38" s="86">
        <v>220</v>
      </c>
      <c r="S38" s="86">
        <v>410</v>
      </c>
      <c r="T38" s="86">
        <v>208</v>
      </c>
      <c r="U38" s="86">
        <v>404</v>
      </c>
      <c r="V38" s="86">
        <v>127415</v>
      </c>
      <c r="W38" s="86">
        <v>186921</v>
      </c>
      <c r="X38" s="502">
        <f t="shared" si="10"/>
        <v>439823</v>
      </c>
      <c r="Y38" s="86">
        <v>360431</v>
      </c>
      <c r="Z38" s="86">
        <v>79392</v>
      </c>
      <c r="AA38" s="87">
        <v>0</v>
      </c>
    </row>
    <row r="39" spans="2:27" ht="12" customHeight="1">
      <c r="B39" s="500" t="s">
        <v>851</v>
      </c>
      <c r="C39" s="501">
        <f t="shared" si="8"/>
        <v>42</v>
      </c>
      <c r="D39" s="86">
        <v>25</v>
      </c>
      <c r="E39" s="86">
        <v>2</v>
      </c>
      <c r="F39" s="86">
        <v>15</v>
      </c>
      <c r="G39" s="86">
        <v>16</v>
      </c>
      <c r="H39" s="86">
        <v>6</v>
      </c>
      <c r="I39" s="86">
        <v>8</v>
      </c>
      <c r="J39" s="86">
        <v>5</v>
      </c>
      <c r="K39" s="86">
        <v>2</v>
      </c>
      <c r="L39" s="86">
        <v>3</v>
      </c>
      <c r="M39" s="86">
        <v>2</v>
      </c>
      <c r="N39" s="86">
        <v>0</v>
      </c>
      <c r="O39" s="86">
        <v>0</v>
      </c>
      <c r="P39" s="86">
        <v>0</v>
      </c>
      <c r="Q39" s="502">
        <f t="shared" si="9"/>
        <v>1550</v>
      </c>
      <c r="R39" s="86">
        <v>592</v>
      </c>
      <c r="S39" s="86">
        <v>958</v>
      </c>
      <c r="T39" s="86">
        <v>578</v>
      </c>
      <c r="U39" s="86">
        <v>956</v>
      </c>
      <c r="V39" s="86">
        <v>305739</v>
      </c>
      <c r="W39" s="86">
        <v>501823</v>
      </c>
      <c r="X39" s="502">
        <f t="shared" si="10"/>
        <v>1081777</v>
      </c>
      <c r="Y39" s="86">
        <v>781633</v>
      </c>
      <c r="Z39" s="86">
        <v>300137</v>
      </c>
      <c r="AA39" s="87">
        <v>7</v>
      </c>
    </row>
    <row r="40" spans="2:27" ht="12" customHeight="1">
      <c r="B40" s="500" t="s">
        <v>853</v>
      </c>
      <c r="C40" s="501">
        <f t="shared" si="8"/>
        <v>14</v>
      </c>
      <c r="D40" s="86">
        <v>9</v>
      </c>
      <c r="E40" s="86">
        <v>0</v>
      </c>
      <c r="F40" s="86">
        <v>5</v>
      </c>
      <c r="G40" s="86">
        <v>3</v>
      </c>
      <c r="H40" s="86">
        <v>6</v>
      </c>
      <c r="I40" s="86">
        <v>2</v>
      </c>
      <c r="J40" s="86">
        <v>3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502">
        <f t="shared" si="9"/>
        <v>259</v>
      </c>
      <c r="R40" s="86">
        <v>65</v>
      </c>
      <c r="S40" s="86">
        <v>194</v>
      </c>
      <c r="T40" s="86">
        <v>58</v>
      </c>
      <c r="U40" s="86">
        <v>192</v>
      </c>
      <c r="V40" s="86">
        <v>31466</v>
      </c>
      <c r="W40" s="86">
        <v>36728</v>
      </c>
      <c r="X40" s="502">
        <f t="shared" si="10"/>
        <v>103402</v>
      </c>
      <c r="Y40" s="86">
        <v>64631</v>
      </c>
      <c r="Z40" s="86">
        <v>38771</v>
      </c>
      <c r="AA40" s="87">
        <v>0</v>
      </c>
    </row>
    <row r="41" spans="2:27" ht="12" customHeight="1">
      <c r="B41" s="500" t="s">
        <v>854</v>
      </c>
      <c r="C41" s="501">
        <f t="shared" si="8"/>
        <v>25</v>
      </c>
      <c r="D41" s="86">
        <v>18</v>
      </c>
      <c r="E41" s="86">
        <v>0</v>
      </c>
      <c r="F41" s="86">
        <v>7</v>
      </c>
      <c r="G41" s="86">
        <v>7</v>
      </c>
      <c r="H41" s="86">
        <v>5</v>
      </c>
      <c r="I41" s="86">
        <v>5</v>
      </c>
      <c r="J41" s="86">
        <v>6</v>
      </c>
      <c r="K41" s="86">
        <v>1</v>
      </c>
      <c r="L41" s="86">
        <v>1</v>
      </c>
      <c r="M41" s="86">
        <v>0</v>
      </c>
      <c r="N41" s="86">
        <v>0</v>
      </c>
      <c r="O41" s="86">
        <v>0</v>
      </c>
      <c r="P41" s="86">
        <v>0</v>
      </c>
      <c r="Q41" s="502">
        <f t="shared" si="9"/>
        <v>653</v>
      </c>
      <c r="R41" s="86">
        <v>318</v>
      </c>
      <c r="S41" s="86">
        <v>335</v>
      </c>
      <c r="T41" s="86">
        <v>312</v>
      </c>
      <c r="U41" s="86">
        <v>330</v>
      </c>
      <c r="V41" s="86">
        <v>126546</v>
      </c>
      <c r="W41" s="86">
        <v>422045</v>
      </c>
      <c r="X41" s="502">
        <f t="shared" si="10"/>
        <v>680686</v>
      </c>
      <c r="Y41" s="86">
        <v>584721</v>
      </c>
      <c r="Z41" s="86">
        <v>95965</v>
      </c>
      <c r="AA41" s="87">
        <v>0</v>
      </c>
    </row>
    <row r="42" spans="2:27" ht="12" customHeight="1">
      <c r="B42" s="500" t="s">
        <v>856</v>
      </c>
      <c r="C42" s="501">
        <f t="shared" si="8"/>
        <v>31</v>
      </c>
      <c r="D42" s="86">
        <v>17</v>
      </c>
      <c r="E42" s="86">
        <v>0</v>
      </c>
      <c r="F42" s="86">
        <v>14</v>
      </c>
      <c r="G42" s="86">
        <v>10</v>
      </c>
      <c r="H42" s="86">
        <v>11</v>
      </c>
      <c r="I42" s="86">
        <v>5</v>
      </c>
      <c r="J42" s="86">
        <v>1</v>
      </c>
      <c r="K42" s="86">
        <v>2</v>
      </c>
      <c r="L42" s="86">
        <v>2</v>
      </c>
      <c r="M42" s="86">
        <v>0</v>
      </c>
      <c r="N42" s="86">
        <v>0</v>
      </c>
      <c r="O42" s="86">
        <v>0</v>
      </c>
      <c r="P42" s="86">
        <v>0</v>
      </c>
      <c r="Q42" s="502">
        <f t="shared" si="9"/>
        <v>841</v>
      </c>
      <c r="R42" s="86">
        <v>218</v>
      </c>
      <c r="S42" s="86">
        <v>623</v>
      </c>
      <c r="T42" s="86">
        <v>206</v>
      </c>
      <c r="U42" s="86">
        <v>618</v>
      </c>
      <c r="V42" s="86">
        <v>136302</v>
      </c>
      <c r="W42" s="86">
        <v>295451</v>
      </c>
      <c r="X42" s="502">
        <f t="shared" si="10"/>
        <v>637754</v>
      </c>
      <c r="Y42" s="86">
        <v>460274</v>
      </c>
      <c r="Z42" s="86">
        <v>177480</v>
      </c>
      <c r="AA42" s="87">
        <v>0</v>
      </c>
    </row>
    <row r="43" spans="2:27" ht="12" customHeight="1">
      <c r="B43" s="500" t="s">
        <v>859</v>
      </c>
      <c r="C43" s="501">
        <f t="shared" si="8"/>
        <v>111</v>
      </c>
      <c r="D43" s="86">
        <v>78</v>
      </c>
      <c r="E43" s="86">
        <v>0</v>
      </c>
      <c r="F43" s="86">
        <v>33</v>
      </c>
      <c r="G43" s="86">
        <v>51</v>
      </c>
      <c r="H43" s="86">
        <v>22</v>
      </c>
      <c r="I43" s="86">
        <v>11</v>
      </c>
      <c r="J43" s="86">
        <v>12</v>
      </c>
      <c r="K43" s="86">
        <v>7</v>
      </c>
      <c r="L43" s="86">
        <v>4</v>
      </c>
      <c r="M43" s="86">
        <v>0</v>
      </c>
      <c r="N43" s="86">
        <v>3</v>
      </c>
      <c r="O43" s="86">
        <v>0</v>
      </c>
      <c r="P43" s="86">
        <v>1</v>
      </c>
      <c r="Q43" s="502">
        <f t="shared" si="9"/>
        <v>4409</v>
      </c>
      <c r="R43" s="86">
        <v>2209</v>
      </c>
      <c r="S43" s="86">
        <v>2200</v>
      </c>
      <c r="T43" s="86">
        <v>2176</v>
      </c>
      <c r="U43" s="86">
        <v>2177</v>
      </c>
      <c r="V43" s="86">
        <v>1238954</v>
      </c>
      <c r="W43" s="86">
        <v>4356947</v>
      </c>
      <c r="X43" s="502">
        <f t="shared" si="10"/>
        <v>7399727</v>
      </c>
      <c r="Y43" s="86">
        <v>7019590</v>
      </c>
      <c r="Z43" s="86">
        <v>379722</v>
      </c>
      <c r="AA43" s="87">
        <v>415</v>
      </c>
    </row>
    <row r="44" spans="2:27" ht="12" customHeight="1">
      <c r="B44" s="500" t="s">
        <v>861</v>
      </c>
      <c r="C44" s="501">
        <f t="shared" si="8"/>
        <v>72</v>
      </c>
      <c r="D44" s="86">
        <v>44</v>
      </c>
      <c r="E44" s="86">
        <v>0</v>
      </c>
      <c r="F44" s="86">
        <v>28</v>
      </c>
      <c r="G44" s="86">
        <v>31</v>
      </c>
      <c r="H44" s="86">
        <v>17</v>
      </c>
      <c r="I44" s="86">
        <v>11</v>
      </c>
      <c r="J44" s="86">
        <v>5</v>
      </c>
      <c r="K44" s="86">
        <v>5</v>
      </c>
      <c r="L44" s="86">
        <v>2</v>
      </c>
      <c r="M44" s="86">
        <v>1</v>
      </c>
      <c r="N44" s="86">
        <v>0</v>
      </c>
      <c r="O44" s="86">
        <v>0</v>
      </c>
      <c r="P44" s="86">
        <v>0</v>
      </c>
      <c r="Q44" s="502">
        <f t="shared" si="9"/>
        <v>1751</v>
      </c>
      <c r="R44" s="86">
        <v>736</v>
      </c>
      <c r="S44" s="86">
        <v>1015</v>
      </c>
      <c r="T44" s="86">
        <v>709</v>
      </c>
      <c r="U44" s="86">
        <v>997</v>
      </c>
      <c r="V44" s="86">
        <v>389285</v>
      </c>
      <c r="W44" s="86">
        <v>917166</v>
      </c>
      <c r="X44" s="502">
        <f t="shared" si="10"/>
        <v>1701628</v>
      </c>
      <c r="Y44" s="86">
        <v>1396224</v>
      </c>
      <c r="Z44" s="86">
        <v>304688</v>
      </c>
      <c r="AA44" s="87">
        <v>716</v>
      </c>
    </row>
    <row r="45" spans="2:27" ht="12" customHeight="1">
      <c r="B45" s="500" t="s">
        <v>862</v>
      </c>
      <c r="C45" s="501">
        <f t="shared" si="8"/>
        <v>32</v>
      </c>
      <c r="D45" s="86">
        <v>29</v>
      </c>
      <c r="E45" s="86">
        <v>0</v>
      </c>
      <c r="F45" s="86">
        <v>3</v>
      </c>
      <c r="G45" s="86">
        <v>7</v>
      </c>
      <c r="H45" s="86">
        <v>6</v>
      </c>
      <c r="I45" s="86">
        <v>4</v>
      </c>
      <c r="J45" s="86">
        <v>5</v>
      </c>
      <c r="K45" s="86">
        <v>2</v>
      </c>
      <c r="L45" s="86">
        <v>7</v>
      </c>
      <c r="M45" s="86">
        <v>0</v>
      </c>
      <c r="N45" s="86">
        <v>0</v>
      </c>
      <c r="O45" s="86">
        <v>0</v>
      </c>
      <c r="P45" s="86">
        <v>1</v>
      </c>
      <c r="Q45" s="502">
        <f t="shared" si="9"/>
        <v>2515</v>
      </c>
      <c r="R45" s="86">
        <v>1647</v>
      </c>
      <c r="S45" s="86">
        <v>868</v>
      </c>
      <c r="T45" s="86">
        <v>1645</v>
      </c>
      <c r="U45" s="86">
        <v>867</v>
      </c>
      <c r="V45" s="86">
        <v>886819</v>
      </c>
      <c r="W45" s="86">
        <v>1689718</v>
      </c>
      <c r="X45" s="502">
        <f t="shared" si="10"/>
        <v>4344796</v>
      </c>
      <c r="Y45" s="86">
        <v>3834281</v>
      </c>
      <c r="Z45" s="86">
        <v>508912</v>
      </c>
      <c r="AA45" s="87">
        <v>1603</v>
      </c>
    </row>
    <row r="46" spans="2:27" ht="12" customHeight="1">
      <c r="B46" s="500" t="s">
        <v>864</v>
      </c>
      <c r="C46" s="501">
        <f t="shared" si="8"/>
        <v>94</v>
      </c>
      <c r="D46" s="86">
        <v>58</v>
      </c>
      <c r="E46" s="86">
        <v>0</v>
      </c>
      <c r="F46" s="86">
        <v>36</v>
      </c>
      <c r="G46" s="86">
        <v>36</v>
      </c>
      <c r="H46" s="86">
        <v>27</v>
      </c>
      <c r="I46" s="86">
        <v>9</v>
      </c>
      <c r="J46" s="86">
        <v>11</v>
      </c>
      <c r="K46" s="86">
        <v>5</v>
      </c>
      <c r="L46" s="86">
        <v>5</v>
      </c>
      <c r="M46" s="86">
        <v>1</v>
      </c>
      <c r="N46" s="86">
        <v>0</v>
      </c>
      <c r="O46" s="86">
        <v>0</v>
      </c>
      <c r="P46" s="86">
        <v>0</v>
      </c>
      <c r="Q46" s="502">
        <f t="shared" si="9"/>
        <v>2424</v>
      </c>
      <c r="R46" s="86">
        <v>1013</v>
      </c>
      <c r="S46" s="86">
        <v>1411</v>
      </c>
      <c r="T46" s="86">
        <v>980</v>
      </c>
      <c r="U46" s="86">
        <v>1391</v>
      </c>
      <c r="V46" s="86">
        <v>556404</v>
      </c>
      <c r="W46" s="86">
        <v>1201679</v>
      </c>
      <c r="X46" s="502">
        <f t="shared" si="10"/>
        <v>2364021</v>
      </c>
      <c r="Y46" s="86">
        <v>1902741</v>
      </c>
      <c r="Z46" s="86">
        <v>461280</v>
      </c>
      <c r="AA46" s="87">
        <v>0</v>
      </c>
    </row>
    <row r="47" spans="2:27" ht="12" customHeight="1">
      <c r="B47" s="500" t="s">
        <v>866</v>
      </c>
      <c r="C47" s="501">
        <f t="shared" si="8"/>
        <v>37</v>
      </c>
      <c r="D47" s="86">
        <v>29</v>
      </c>
      <c r="E47" s="86">
        <v>3</v>
      </c>
      <c r="F47" s="86">
        <v>5</v>
      </c>
      <c r="G47" s="86">
        <v>18</v>
      </c>
      <c r="H47" s="86">
        <v>8</v>
      </c>
      <c r="I47" s="86">
        <v>2</v>
      </c>
      <c r="J47" s="86">
        <v>2</v>
      </c>
      <c r="K47" s="86">
        <v>3</v>
      </c>
      <c r="L47" s="86">
        <v>3</v>
      </c>
      <c r="M47" s="86">
        <v>1</v>
      </c>
      <c r="N47" s="86">
        <v>0</v>
      </c>
      <c r="O47" s="86">
        <v>0</v>
      </c>
      <c r="P47" s="86">
        <v>0</v>
      </c>
      <c r="Q47" s="502">
        <f t="shared" si="9"/>
        <v>1280</v>
      </c>
      <c r="R47" s="86">
        <v>508</v>
      </c>
      <c r="S47" s="86">
        <v>772</v>
      </c>
      <c r="T47" s="86">
        <v>503</v>
      </c>
      <c r="U47" s="86">
        <v>767</v>
      </c>
      <c r="V47" s="86">
        <v>275891</v>
      </c>
      <c r="W47" s="86">
        <v>1104319</v>
      </c>
      <c r="X47" s="502">
        <f t="shared" si="10"/>
        <v>1657428</v>
      </c>
      <c r="Y47" s="86">
        <v>1511821</v>
      </c>
      <c r="Z47" s="86">
        <v>145557</v>
      </c>
      <c r="AA47" s="87">
        <v>50</v>
      </c>
    </row>
    <row r="48" spans="2:27" ht="12" customHeight="1">
      <c r="B48" s="500" t="s">
        <v>869</v>
      </c>
      <c r="C48" s="501">
        <f t="shared" si="8"/>
        <v>34</v>
      </c>
      <c r="D48" s="86">
        <v>26</v>
      </c>
      <c r="E48" s="86">
        <v>0</v>
      </c>
      <c r="F48" s="86">
        <v>8</v>
      </c>
      <c r="G48" s="86">
        <v>11</v>
      </c>
      <c r="H48" s="86">
        <v>11</v>
      </c>
      <c r="I48" s="86">
        <v>5</v>
      </c>
      <c r="J48" s="86">
        <v>5</v>
      </c>
      <c r="K48" s="86">
        <v>1</v>
      </c>
      <c r="L48" s="86">
        <v>1</v>
      </c>
      <c r="M48" s="86">
        <v>0</v>
      </c>
      <c r="N48" s="86">
        <v>0</v>
      </c>
      <c r="O48" s="86">
        <v>0</v>
      </c>
      <c r="P48" s="86">
        <v>0</v>
      </c>
      <c r="Q48" s="502">
        <f t="shared" si="9"/>
        <v>710</v>
      </c>
      <c r="R48" s="86">
        <v>263</v>
      </c>
      <c r="S48" s="86">
        <v>447</v>
      </c>
      <c r="T48" s="86">
        <v>253</v>
      </c>
      <c r="U48" s="86">
        <v>443</v>
      </c>
      <c r="V48" s="86">
        <v>132611</v>
      </c>
      <c r="W48" s="86">
        <v>278857</v>
      </c>
      <c r="X48" s="502">
        <f t="shared" si="10"/>
        <v>568130</v>
      </c>
      <c r="Y48" s="86">
        <v>472160</v>
      </c>
      <c r="Z48" s="86">
        <v>95970</v>
      </c>
      <c r="AA48" s="87">
        <v>0</v>
      </c>
    </row>
    <row r="49" spans="2:27" ht="12" customHeight="1">
      <c r="B49" s="500" t="s">
        <v>870</v>
      </c>
      <c r="C49" s="501">
        <f t="shared" si="8"/>
        <v>87</v>
      </c>
      <c r="D49" s="86">
        <v>61</v>
      </c>
      <c r="E49" s="86">
        <v>0</v>
      </c>
      <c r="F49" s="86">
        <v>26</v>
      </c>
      <c r="G49" s="86">
        <v>37</v>
      </c>
      <c r="H49" s="86">
        <v>16</v>
      </c>
      <c r="I49" s="86">
        <v>9</v>
      </c>
      <c r="J49" s="86">
        <v>12</v>
      </c>
      <c r="K49" s="86">
        <v>9</v>
      </c>
      <c r="L49" s="86">
        <v>4</v>
      </c>
      <c r="M49" s="86">
        <v>0</v>
      </c>
      <c r="N49" s="86">
        <v>0</v>
      </c>
      <c r="O49" s="86">
        <v>0</v>
      </c>
      <c r="P49" s="86">
        <v>0</v>
      </c>
      <c r="Q49" s="502">
        <f t="shared" si="9"/>
        <v>2304</v>
      </c>
      <c r="R49" s="86">
        <v>898</v>
      </c>
      <c r="S49" s="86">
        <v>1406</v>
      </c>
      <c r="T49" s="86">
        <v>875</v>
      </c>
      <c r="U49" s="86">
        <v>1391</v>
      </c>
      <c r="V49" s="86">
        <v>515712</v>
      </c>
      <c r="W49" s="86">
        <v>1337390</v>
      </c>
      <c r="X49" s="502">
        <f t="shared" si="10"/>
        <v>2576762</v>
      </c>
      <c r="Y49" s="86">
        <v>2248875</v>
      </c>
      <c r="Z49" s="86">
        <v>326209</v>
      </c>
      <c r="AA49" s="87">
        <v>1678</v>
      </c>
    </row>
    <row r="50" spans="2:27" ht="12" customHeight="1">
      <c r="B50" s="500" t="s">
        <v>872</v>
      </c>
      <c r="C50" s="501">
        <f t="shared" si="8"/>
        <v>34</v>
      </c>
      <c r="D50" s="86">
        <v>29</v>
      </c>
      <c r="E50" s="86">
        <v>1</v>
      </c>
      <c r="F50" s="86">
        <v>4</v>
      </c>
      <c r="G50" s="86">
        <v>8</v>
      </c>
      <c r="H50" s="86">
        <v>5</v>
      </c>
      <c r="I50" s="86">
        <v>9</v>
      </c>
      <c r="J50" s="86">
        <v>8</v>
      </c>
      <c r="K50" s="86">
        <v>3</v>
      </c>
      <c r="L50" s="86">
        <v>0</v>
      </c>
      <c r="M50" s="86">
        <v>0</v>
      </c>
      <c r="N50" s="86">
        <v>0</v>
      </c>
      <c r="O50" s="86">
        <v>1</v>
      </c>
      <c r="P50" s="86">
        <v>0</v>
      </c>
      <c r="Q50" s="502">
        <f t="shared" si="9"/>
        <v>1475</v>
      </c>
      <c r="R50" s="86">
        <v>679</v>
      </c>
      <c r="S50" s="86">
        <v>796</v>
      </c>
      <c r="T50" s="86">
        <v>672</v>
      </c>
      <c r="U50" s="86">
        <v>792</v>
      </c>
      <c r="V50" s="86">
        <v>341730</v>
      </c>
      <c r="W50" s="86">
        <v>1789840</v>
      </c>
      <c r="X50" s="502">
        <f t="shared" si="10"/>
        <v>2384525</v>
      </c>
      <c r="Y50" s="86">
        <v>2176042</v>
      </c>
      <c r="Z50" s="86">
        <v>208483</v>
      </c>
      <c r="AA50" s="87">
        <v>0</v>
      </c>
    </row>
    <row r="51" spans="2:27" ht="12" customHeight="1">
      <c r="B51" s="500" t="s">
        <v>874</v>
      </c>
      <c r="C51" s="501">
        <f t="shared" si="8"/>
        <v>23</v>
      </c>
      <c r="D51" s="86">
        <v>16</v>
      </c>
      <c r="E51" s="86">
        <v>1</v>
      </c>
      <c r="F51" s="86">
        <v>6</v>
      </c>
      <c r="G51" s="86">
        <v>8</v>
      </c>
      <c r="H51" s="86">
        <v>8</v>
      </c>
      <c r="I51" s="86">
        <v>4</v>
      </c>
      <c r="J51" s="86">
        <v>1</v>
      </c>
      <c r="K51" s="86">
        <v>1</v>
      </c>
      <c r="L51" s="86">
        <v>1</v>
      </c>
      <c r="M51" s="86">
        <v>0</v>
      </c>
      <c r="N51" s="86">
        <v>0</v>
      </c>
      <c r="O51" s="86">
        <v>0</v>
      </c>
      <c r="P51" s="86">
        <v>0</v>
      </c>
      <c r="Q51" s="502">
        <f t="shared" si="9"/>
        <v>497</v>
      </c>
      <c r="R51" s="86">
        <v>187</v>
      </c>
      <c r="S51" s="86">
        <v>310</v>
      </c>
      <c r="T51" s="86">
        <v>180</v>
      </c>
      <c r="U51" s="86">
        <v>305</v>
      </c>
      <c r="V51" s="86">
        <v>95571</v>
      </c>
      <c r="W51" s="86">
        <v>169294</v>
      </c>
      <c r="X51" s="502">
        <f t="shared" si="10"/>
        <v>369359</v>
      </c>
      <c r="Y51" s="86">
        <v>278730</v>
      </c>
      <c r="Z51" s="86">
        <v>90129</v>
      </c>
      <c r="AA51" s="87">
        <v>500</v>
      </c>
    </row>
    <row r="52" spans="2:27" ht="12" customHeight="1">
      <c r="B52" s="500" t="s">
        <v>876</v>
      </c>
      <c r="C52" s="501">
        <f t="shared" si="8"/>
        <v>32</v>
      </c>
      <c r="D52" s="86">
        <v>23</v>
      </c>
      <c r="E52" s="86">
        <v>2</v>
      </c>
      <c r="F52" s="86">
        <v>7</v>
      </c>
      <c r="G52" s="86">
        <v>8</v>
      </c>
      <c r="H52" s="86">
        <v>8</v>
      </c>
      <c r="I52" s="86">
        <v>5</v>
      </c>
      <c r="J52" s="86">
        <v>4</v>
      </c>
      <c r="K52" s="86">
        <v>3</v>
      </c>
      <c r="L52" s="86">
        <v>4</v>
      </c>
      <c r="M52" s="86">
        <v>0</v>
      </c>
      <c r="N52" s="86">
        <v>0</v>
      </c>
      <c r="O52" s="86">
        <v>0</v>
      </c>
      <c r="P52" s="86">
        <v>0</v>
      </c>
      <c r="Q52" s="502">
        <f t="shared" si="9"/>
        <v>1189</v>
      </c>
      <c r="R52" s="86">
        <v>497</v>
      </c>
      <c r="S52" s="86">
        <v>692</v>
      </c>
      <c r="T52" s="86">
        <v>489</v>
      </c>
      <c r="U52" s="86">
        <v>688</v>
      </c>
      <c r="V52" s="86">
        <v>270772</v>
      </c>
      <c r="W52" s="86">
        <v>858685</v>
      </c>
      <c r="X52" s="502">
        <f t="shared" si="10"/>
        <v>1391815</v>
      </c>
      <c r="Y52" s="86">
        <v>1175336</v>
      </c>
      <c r="Z52" s="86">
        <v>216329</v>
      </c>
      <c r="AA52" s="87">
        <v>150</v>
      </c>
    </row>
    <row r="53" spans="2:27" ht="12" customHeight="1">
      <c r="B53" s="500" t="s">
        <v>878</v>
      </c>
      <c r="C53" s="501">
        <f t="shared" si="8"/>
        <v>27</v>
      </c>
      <c r="D53" s="86">
        <v>18</v>
      </c>
      <c r="E53" s="86">
        <v>0</v>
      </c>
      <c r="F53" s="86">
        <v>9</v>
      </c>
      <c r="G53" s="86">
        <v>13</v>
      </c>
      <c r="H53" s="86">
        <v>6</v>
      </c>
      <c r="I53" s="86">
        <v>2</v>
      </c>
      <c r="J53" s="86">
        <v>1</v>
      </c>
      <c r="K53" s="86">
        <v>3</v>
      </c>
      <c r="L53" s="86">
        <v>2</v>
      </c>
      <c r="M53" s="86">
        <v>0</v>
      </c>
      <c r="N53" s="86">
        <v>0</v>
      </c>
      <c r="O53" s="86">
        <v>0</v>
      </c>
      <c r="P53" s="86">
        <v>0</v>
      </c>
      <c r="Q53" s="502">
        <f t="shared" si="9"/>
        <v>663</v>
      </c>
      <c r="R53" s="86">
        <v>268</v>
      </c>
      <c r="S53" s="86">
        <v>395</v>
      </c>
      <c r="T53" s="86">
        <v>262</v>
      </c>
      <c r="U53" s="86">
        <v>391</v>
      </c>
      <c r="V53" s="86">
        <v>146768</v>
      </c>
      <c r="W53" s="86">
        <v>414429</v>
      </c>
      <c r="X53" s="502">
        <f t="shared" si="10"/>
        <v>726026</v>
      </c>
      <c r="Y53" s="86">
        <v>621016</v>
      </c>
      <c r="Z53" s="86">
        <v>104215</v>
      </c>
      <c r="AA53" s="87">
        <v>795</v>
      </c>
    </row>
    <row r="54" spans="2:27" ht="12" customHeight="1">
      <c r="B54" s="500" t="s">
        <v>880</v>
      </c>
      <c r="C54" s="501">
        <f t="shared" si="8"/>
        <v>31</v>
      </c>
      <c r="D54" s="86">
        <v>16</v>
      </c>
      <c r="E54" s="86">
        <v>5</v>
      </c>
      <c r="F54" s="86">
        <v>10</v>
      </c>
      <c r="G54" s="86">
        <v>16</v>
      </c>
      <c r="H54" s="86">
        <v>10</v>
      </c>
      <c r="I54" s="86">
        <v>3</v>
      </c>
      <c r="J54" s="86">
        <v>0</v>
      </c>
      <c r="K54" s="86">
        <v>1</v>
      </c>
      <c r="L54" s="86">
        <v>1</v>
      </c>
      <c r="M54" s="86">
        <v>0</v>
      </c>
      <c r="N54" s="86">
        <v>0</v>
      </c>
      <c r="O54" s="86">
        <v>0</v>
      </c>
      <c r="P54" s="86">
        <v>0</v>
      </c>
      <c r="Q54" s="502">
        <f t="shared" si="9"/>
        <v>539</v>
      </c>
      <c r="R54" s="86">
        <v>210</v>
      </c>
      <c r="S54" s="86">
        <v>329</v>
      </c>
      <c r="T54" s="86">
        <v>200</v>
      </c>
      <c r="U54" s="86">
        <v>324</v>
      </c>
      <c r="V54" s="86">
        <v>92043</v>
      </c>
      <c r="W54" s="86">
        <v>264131</v>
      </c>
      <c r="X54" s="502">
        <f t="shared" si="10"/>
        <v>448287</v>
      </c>
      <c r="Y54" s="86">
        <v>343114</v>
      </c>
      <c r="Z54" s="86">
        <v>104903</v>
      </c>
      <c r="AA54" s="87">
        <v>270</v>
      </c>
    </row>
    <row r="55" spans="2:27" ht="12" customHeight="1">
      <c r="B55" s="500" t="s">
        <v>881</v>
      </c>
      <c r="C55" s="501">
        <f t="shared" si="8"/>
        <v>49</v>
      </c>
      <c r="D55" s="86">
        <v>34</v>
      </c>
      <c r="E55" s="86">
        <v>3</v>
      </c>
      <c r="F55" s="86">
        <v>12</v>
      </c>
      <c r="G55" s="86">
        <v>25</v>
      </c>
      <c r="H55" s="86">
        <v>9</v>
      </c>
      <c r="I55" s="86">
        <v>5</v>
      </c>
      <c r="J55" s="86">
        <v>5</v>
      </c>
      <c r="K55" s="86">
        <v>5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502">
        <f t="shared" si="9"/>
        <v>886</v>
      </c>
      <c r="R55" s="86">
        <v>254</v>
      </c>
      <c r="S55" s="86">
        <v>632</v>
      </c>
      <c r="T55" s="86">
        <v>240</v>
      </c>
      <c r="U55" s="86">
        <v>624</v>
      </c>
      <c r="V55" s="86">
        <v>148234</v>
      </c>
      <c r="W55" s="86">
        <v>272648</v>
      </c>
      <c r="X55" s="502">
        <f t="shared" si="10"/>
        <v>577093</v>
      </c>
      <c r="Y55" s="86">
        <v>422504</v>
      </c>
      <c r="Z55" s="86">
        <v>154579</v>
      </c>
      <c r="AA55" s="87">
        <v>10</v>
      </c>
    </row>
    <row r="56" spans="2:27" ht="12" customHeight="1">
      <c r="B56" s="500" t="s">
        <v>883</v>
      </c>
      <c r="C56" s="501">
        <f t="shared" si="8"/>
        <v>65</v>
      </c>
      <c r="D56" s="86">
        <v>48</v>
      </c>
      <c r="E56" s="86">
        <v>0</v>
      </c>
      <c r="F56" s="86">
        <v>17</v>
      </c>
      <c r="G56" s="86">
        <v>26</v>
      </c>
      <c r="H56" s="86">
        <v>15</v>
      </c>
      <c r="I56" s="86">
        <v>13</v>
      </c>
      <c r="J56" s="86">
        <v>6</v>
      </c>
      <c r="K56" s="86">
        <v>4</v>
      </c>
      <c r="L56" s="86">
        <v>0</v>
      </c>
      <c r="M56" s="86">
        <v>0</v>
      </c>
      <c r="N56" s="86">
        <v>1</v>
      </c>
      <c r="O56" s="86">
        <v>0</v>
      </c>
      <c r="P56" s="86">
        <v>0</v>
      </c>
      <c r="Q56" s="502">
        <f t="shared" si="9"/>
        <v>1556</v>
      </c>
      <c r="R56" s="86">
        <v>608</v>
      </c>
      <c r="S56" s="86">
        <v>948</v>
      </c>
      <c r="T56" s="86">
        <v>591</v>
      </c>
      <c r="U56" s="86">
        <v>944</v>
      </c>
      <c r="V56" s="86">
        <v>302492</v>
      </c>
      <c r="W56" s="86">
        <v>779826</v>
      </c>
      <c r="X56" s="502">
        <f t="shared" si="10"/>
        <v>1431147</v>
      </c>
      <c r="Y56" s="86">
        <v>1240777</v>
      </c>
      <c r="Z56" s="86">
        <v>190262</v>
      </c>
      <c r="AA56" s="87">
        <v>108</v>
      </c>
    </row>
    <row r="57" spans="2:27" ht="12" customHeight="1">
      <c r="B57" s="500" t="s">
        <v>885</v>
      </c>
      <c r="C57" s="501">
        <f t="shared" si="8"/>
        <v>23</v>
      </c>
      <c r="D57" s="86">
        <v>16</v>
      </c>
      <c r="E57" s="86">
        <v>2</v>
      </c>
      <c r="F57" s="86">
        <v>5</v>
      </c>
      <c r="G57" s="86">
        <v>13</v>
      </c>
      <c r="H57" s="86">
        <v>4</v>
      </c>
      <c r="I57" s="86">
        <v>2</v>
      </c>
      <c r="J57" s="86">
        <v>0</v>
      </c>
      <c r="K57" s="86">
        <v>2</v>
      </c>
      <c r="L57" s="86">
        <v>1</v>
      </c>
      <c r="M57" s="86">
        <v>0</v>
      </c>
      <c r="N57" s="86">
        <v>1</v>
      </c>
      <c r="O57" s="86">
        <v>0</v>
      </c>
      <c r="P57" s="86">
        <v>0</v>
      </c>
      <c r="Q57" s="502">
        <f t="shared" si="9"/>
        <v>911</v>
      </c>
      <c r="R57" s="86">
        <v>193</v>
      </c>
      <c r="S57" s="86">
        <v>718</v>
      </c>
      <c r="T57" s="86">
        <v>187</v>
      </c>
      <c r="U57" s="86">
        <v>715</v>
      </c>
      <c r="V57" s="86">
        <v>174648</v>
      </c>
      <c r="W57" s="86">
        <v>381440</v>
      </c>
      <c r="X57" s="502">
        <f t="shared" si="10"/>
        <v>650829</v>
      </c>
      <c r="Y57" s="86">
        <v>374472</v>
      </c>
      <c r="Z57" s="86">
        <v>276007</v>
      </c>
      <c r="AA57" s="87">
        <v>350</v>
      </c>
    </row>
    <row r="58" spans="2:27" ht="12" customHeight="1">
      <c r="B58" s="500" t="s">
        <v>886</v>
      </c>
      <c r="C58" s="501">
        <f t="shared" si="8"/>
        <v>18</v>
      </c>
      <c r="D58" s="86">
        <v>8</v>
      </c>
      <c r="E58" s="86">
        <v>1</v>
      </c>
      <c r="F58" s="86">
        <v>9</v>
      </c>
      <c r="G58" s="86">
        <v>8</v>
      </c>
      <c r="H58" s="86">
        <v>5</v>
      </c>
      <c r="I58" s="86">
        <v>1</v>
      </c>
      <c r="J58" s="86">
        <v>1</v>
      </c>
      <c r="K58" s="86">
        <v>0</v>
      </c>
      <c r="L58" s="86">
        <v>3</v>
      </c>
      <c r="M58" s="86">
        <v>0</v>
      </c>
      <c r="N58" s="86">
        <v>0</v>
      </c>
      <c r="O58" s="86">
        <v>0</v>
      </c>
      <c r="P58" s="86">
        <v>0</v>
      </c>
      <c r="Q58" s="502">
        <f t="shared" si="9"/>
        <v>718</v>
      </c>
      <c r="R58" s="86">
        <v>148</v>
      </c>
      <c r="S58" s="86">
        <v>570</v>
      </c>
      <c r="T58" s="86">
        <v>140</v>
      </c>
      <c r="U58" s="86">
        <v>562</v>
      </c>
      <c r="V58" s="86">
        <v>131715</v>
      </c>
      <c r="W58" s="86">
        <v>528710</v>
      </c>
      <c r="X58" s="502">
        <f t="shared" si="10"/>
        <v>794246</v>
      </c>
      <c r="Y58" s="86">
        <v>616695</v>
      </c>
      <c r="Z58" s="86">
        <v>177551</v>
      </c>
      <c r="AA58" s="87">
        <v>0</v>
      </c>
    </row>
    <row r="59" spans="1:27" s="505" customFormat="1" ht="12" customHeight="1">
      <c r="A59" s="466"/>
      <c r="B59" s="506" t="s">
        <v>887</v>
      </c>
      <c r="C59" s="507">
        <f t="shared" si="8"/>
        <v>24</v>
      </c>
      <c r="D59" s="92">
        <v>17</v>
      </c>
      <c r="E59" s="92">
        <v>2</v>
      </c>
      <c r="F59" s="92">
        <v>5</v>
      </c>
      <c r="G59" s="92">
        <v>10</v>
      </c>
      <c r="H59" s="92">
        <v>4</v>
      </c>
      <c r="I59" s="92">
        <v>2</v>
      </c>
      <c r="J59" s="92">
        <v>2</v>
      </c>
      <c r="K59" s="92">
        <v>3</v>
      </c>
      <c r="L59" s="92">
        <v>3</v>
      </c>
      <c r="M59" s="92">
        <v>0</v>
      </c>
      <c r="N59" s="92">
        <v>0</v>
      </c>
      <c r="O59" s="92">
        <v>0</v>
      </c>
      <c r="P59" s="92">
        <v>0</v>
      </c>
      <c r="Q59" s="508">
        <f t="shared" si="9"/>
        <v>931</v>
      </c>
      <c r="R59" s="92">
        <v>317</v>
      </c>
      <c r="S59" s="92">
        <v>614</v>
      </c>
      <c r="T59" s="92">
        <v>312</v>
      </c>
      <c r="U59" s="92">
        <v>612</v>
      </c>
      <c r="V59" s="92">
        <v>203757</v>
      </c>
      <c r="W59" s="92">
        <v>427280</v>
      </c>
      <c r="X59" s="508">
        <f t="shared" si="10"/>
        <v>920293</v>
      </c>
      <c r="Y59" s="92">
        <v>829091</v>
      </c>
      <c r="Z59" s="92">
        <v>91202</v>
      </c>
      <c r="AA59" s="509">
        <v>0</v>
      </c>
    </row>
    <row r="60" spans="2:19" ht="12" customHeight="1">
      <c r="B60" s="510"/>
      <c r="C60" s="511"/>
      <c r="D60" s="511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</row>
    <row r="61" spans="2:19" ht="12" customHeight="1">
      <c r="B61" s="510"/>
      <c r="C61" s="511"/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</row>
    <row r="62" spans="2:19" ht="12" customHeight="1">
      <c r="B62" s="510"/>
      <c r="C62" s="511"/>
      <c r="D62" s="511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</row>
    <row r="63" spans="2:19" ht="12">
      <c r="B63" s="510"/>
      <c r="C63" s="511"/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</row>
    <row r="64" spans="3:19" ht="12">
      <c r="C64" s="511"/>
      <c r="D64" s="511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</row>
    <row r="65" spans="3:19" ht="12">
      <c r="C65" s="511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</row>
    <row r="66" spans="2:19" ht="12">
      <c r="B66" s="512"/>
      <c r="C66" s="511"/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511"/>
      <c r="R66" s="511"/>
      <c r="S66" s="511"/>
    </row>
    <row r="67" spans="2:19" ht="12">
      <c r="B67" s="512"/>
      <c r="C67" s="511"/>
      <c r="D67" s="511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</row>
    <row r="68" spans="2:19" ht="12">
      <c r="B68" s="513"/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</row>
    <row r="69" spans="3:19" ht="12">
      <c r="C69" s="511"/>
      <c r="D69" s="511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1"/>
      <c r="P69" s="511"/>
      <c r="Q69" s="511"/>
      <c r="R69" s="511"/>
      <c r="S69" s="511"/>
    </row>
    <row r="70" spans="3:19" ht="12">
      <c r="C70" s="511"/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511"/>
      <c r="R70" s="511"/>
      <c r="S70" s="511"/>
    </row>
    <row r="71" spans="3:19" ht="12">
      <c r="C71" s="511"/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</row>
    <row r="72" spans="3:19" ht="12">
      <c r="C72" s="511"/>
      <c r="D72" s="511"/>
      <c r="E72" s="511"/>
      <c r="F72" s="511"/>
      <c r="G72" s="511"/>
      <c r="H72" s="511"/>
      <c r="I72" s="511"/>
      <c r="J72" s="511"/>
      <c r="K72" s="511"/>
      <c r="L72" s="511"/>
      <c r="M72" s="511"/>
      <c r="N72" s="511"/>
      <c r="O72" s="511"/>
      <c r="P72" s="511"/>
      <c r="Q72" s="511"/>
      <c r="R72" s="511"/>
      <c r="S72" s="511"/>
    </row>
    <row r="73" spans="3:19" ht="12">
      <c r="C73" s="511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</row>
    <row r="74" spans="3:19" ht="12"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</row>
    <row r="75" spans="3:19" ht="12">
      <c r="C75" s="511"/>
      <c r="D75" s="511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</row>
    <row r="76" spans="3:19" ht="12">
      <c r="C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</row>
    <row r="77" spans="3:19" ht="12">
      <c r="C77" s="511"/>
      <c r="D77" s="511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</row>
    <row r="78" spans="3:19" ht="12">
      <c r="C78" s="511"/>
      <c r="D78" s="511"/>
      <c r="E78" s="511"/>
      <c r="F78" s="511"/>
      <c r="G78" s="511"/>
      <c r="H78" s="511"/>
      <c r="I78" s="511"/>
      <c r="J78" s="511"/>
      <c r="K78" s="511"/>
      <c r="L78" s="511"/>
      <c r="M78" s="511"/>
      <c r="N78" s="511"/>
      <c r="O78" s="511"/>
      <c r="P78" s="511"/>
      <c r="Q78" s="511"/>
      <c r="R78" s="511"/>
      <c r="S78" s="511"/>
    </row>
    <row r="79" spans="3:19" ht="12">
      <c r="C79" s="511"/>
      <c r="D79" s="511"/>
      <c r="E79" s="511"/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</row>
    <row r="80" spans="3:19" ht="12">
      <c r="C80" s="511"/>
      <c r="D80" s="511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</row>
    <row r="81" spans="3:19" ht="12">
      <c r="C81" s="511"/>
      <c r="D81" s="511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</row>
    <row r="82" spans="3:19" ht="12">
      <c r="C82" s="511"/>
      <c r="D82" s="511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</row>
    <row r="83" spans="3:19" ht="12">
      <c r="C83" s="511"/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</row>
    <row r="84" spans="3:19" ht="12">
      <c r="C84" s="511"/>
      <c r="D84" s="511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</row>
    <row r="85" spans="3:19" ht="12">
      <c r="C85" s="511"/>
      <c r="D85" s="511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</row>
    <row r="86" spans="3:19" ht="12">
      <c r="C86" s="511"/>
      <c r="D86" s="511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</row>
    <row r="87" spans="3:19" ht="12">
      <c r="C87" s="511"/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</row>
    <row r="88" spans="3:19" ht="12"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</row>
    <row r="89" spans="3:19" ht="12">
      <c r="C89" s="511"/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</row>
    <row r="90" spans="3:19" ht="12">
      <c r="C90" s="511"/>
      <c r="D90" s="511"/>
      <c r="E90" s="511"/>
      <c r="F90" s="511"/>
      <c r="G90" s="511"/>
      <c r="H90" s="511"/>
      <c r="I90" s="511"/>
      <c r="J90" s="511"/>
      <c r="K90" s="511"/>
      <c r="L90" s="511"/>
      <c r="M90" s="511"/>
      <c r="N90" s="511"/>
      <c r="O90" s="511"/>
      <c r="P90" s="511"/>
      <c r="Q90" s="511"/>
      <c r="R90" s="511"/>
      <c r="S90" s="511"/>
    </row>
    <row r="91" spans="3:19" ht="12">
      <c r="C91" s="511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</row>
    <row r="92" spans="3:19" ht="12"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</row>
    <row r="93" spans="3:19" ht="12">
      <c r="C93" s="511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</row>
    <row r="94" spans="3:19" ht="12">
      <c r="C94" s="511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</row>
    <row r="95" spans="3:19" ht="12">
      <c r="C95" s="511"/>
      <c r="D95" s="511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  <c r="R95" s="511"/>
      <c r="S95" s="511"/>
    </row>
    <row r="96" spans="3:19" ht="12">
      <c r="C96" s="511"/>
      <c r="D96" s="511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</row>
    <row r="97" spans="3:19" ht="12">
      <c r="C97" s="511"/>
      <c r="D97" s="511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</row>
    <row r="98" spans="3:19" ht="12">
      <c r="C98" s="511"/>
      <c r="D98" s="511"/>
      <c r="E98" s="511"/>
      <c r="F98" s="511"/>
      <c r="G98" s="511"/>
      <c r="H98" s="511"/>
      <c r="I98" s="511"/>
      <c r="J98" s="511"/>
      <c r="K98" s="511"/>
      <c r="L98" s="511"/>
      <c r="M98" s="511"/>
      <c r="N98" s="511"/>
      <c r="O98" s="511"/>
      <c r="P98" s="511"/>
      <c r="Q98" s="511"/>
      <c r="R98" s="511"/>
      <c r="S98" s="511"/>
    </row>
    <row r="99" spans="3:19" ht="12">
      <c r="C99" s="511"/>
      <c r="D99" s="511"/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1"/>
      <c r="P99" s="511"/>
      <c r="Q99" s="511"/>
      <c r="R99" s="511"/>
      <c r="S99" s="511"/>
    </row>
    <row r="100" spans="3:19" ht="12">
      <c r="C100" s="511"/>
      <c r="D100" s="511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</row>
    <row r="101" spans="3:19" ht="12">
      <c r="C101" s="511"/>
      <c r="D101" s="511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  <c r="Q101" s="511"/>
      <c r="R101" s="511"/>
      <c r="S101" s="511"/>
    </row>
    <row r="102" spans="3:19" ht="12">
      <c r="C102" s="511"/>
      <c r="D102" s="511"/>
      <c r="E102" s="511"/>
      <c r="F102" s="511"/>
      <c r="G102" s="511"/>
      <c r="H102" s="511"/>
      <c r="I102" s="511"/>
      <c r="J102" s="511"/>
      <c r="K102" s="511"/>
      <c r="L102" s="511"/>
      <c r="M102" s="511"/>
      <c r="N102" s="511"/>
      <c r="O102" s="511"/>
      <c r="P102" s="511"/>
      <c r="Q102" s="511"/>
      <c r="R102" s="511"/>
      <c r="S102" s="511"/>
    </row>
    <row r="103" spans="3:19" ht="12">
      <c r="C103" s="511"/>
      <c r="D103" s="511"/>
      <c r="E103" s="511"/>
      <c r="F103" s="511"/>
      <c r="G103" s="511"/>
      <c r="H103" s="511"/>
      <c r="I103" s="511"/>
      <c r="J103" s="511"/>
      <c r="K103" s="511"/>
      <c r="L103" s="511"/>
      <c r="M103" s="511"/>
      <c r="N103" s="511"/>
      <c r="O103" s="511"/>
      <c r="P103" s="511"/>
      <c r="Q103" s="511"/>
      <c r="R103" s="511"/>
      <c r="S103" s="511"/>
    </row>
    <row r="104" spans="3:19" ht="12">
      <c r="C104" s="511"/>
      <c r="D104" s="511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  <c r="R104" s="511"/>
      <c r="S104" s="511"/>
    </row>
    <row r="105" spans="3:19" ht="12">
      <c r="C105" s="511"/>
      <c r="D105" s="511"/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  <c r="O105" s="511"/>
      <c r="P105" s="511"/>
      <c r="Q105" s="511"/>
      <c r="R105" s="511"/>
      <c r="S105" s="511"/>
    </row>
    <row r="106" spans="3:19" ht="12">
      <c r="C106" s="511"/>
      <c r="D106" s="511"/>
      <c r="E106" s="511"/>
      <c r="F106" s="511"/>
      <c r="G106" s="511"/>
      <c r="H106" s="511"/>
      <c r="I106" s="511"/>
      <c r="J106" s="511"/>
      <c r="K106" s="511"/>
      <c r="L106" s="511"/>
      <c r="M106" s="511"/>
      <c r="N106" s="511"/>
      <c r="O106" s="511"/>
      <c r="P106" s="511"/>
      <c r="Q106" s="511"/>
      <c r="R106" s="511"/>
      <c r="S106" s="511"/>
    </row>
    <row r="107" spans="3:19" ht="12">
      <c r="C107" s="511"/>
      <c r="D107" s="511"/>
      <c r="E107" s="511"/>
      <c r="F107" s="511"/>
      <c r="G107" s="511"/>
      <c r="H107" s="511"/>
      <c r="I107" s="511"/>
      <c r="J107" s="511"/>
      <c r="K107" s="511"/>
      <c r="L107" s="511"/>
      <c r="M107" s="511"/>
      <c r="N107" s="511"/>
      <c r="O107" s="511"/>
      <c r="P107" s="511"/>
      <c r="Q107" s="511"/>
      <c r="R107" s="511"/>
      <c r="S107" s="511"/>
    </row>
    <row r="108" spans="3:19" ht="12">
      <c r="C108" s="511"/>
      <c r="D108" s="511"/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</row>
    <row r="109" spans="3:19" ht="12">
      <c r="C109" s="511"/>
      <c r="D109" s="511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511"/>
      <c r="R109" s="511"/>
      <c r="S109" s="511"/>
    </row>
    <row r="110" spans="3:19" ht="12">
      <c r="C110" s="511"/>
      <c r="D110" s="511"/>
      <c r="E110" s="511"/>
      <c r="F110" s="511"/>
      <c r="G110" s="511"/>
      <c r="H110" s="511"/>
      <c r="I110" s="511"/>
      <c r="J110" s="511"/>
      <c r="K110" s="511"/>
      <c r="L110" s="511"/>
      <c r="M110" s="511"/>
      <c r="N110" s="511"/>
      <c r="O110" s="511"/>
      <c r="P110" s="511"/>
      <c r="Q110" s="511"/>
      <c r="R110" s="511"/>
      <c r="S110" s="511"/>
    </row>
    <row r="111" spans="3:19" ht="12">
      <c r="C111" s="511"/>
      <c r="D111" s="511"/>
      <c r="E111" s="511"/>
      <c r="F111" s="511"/>
      <c r="G111" s="511"/>
      <c r="H111" s="511"/>
      <c r="I111" s="511"/>
      <c r="J111" s="511"/>
      <c r="K111" s="511"/>
      <c r="L111" s="511"/>
      <c r="M111" s="511"/>
      <c r="N111" s="511"/>
      <c r="O111" s="511"/>
      <c r="P111" s="511"/>
      <c r="Q111" s="511"/>
      <c r="R111" s="511"/>
      <c r="S111" s="511"/>
    </row>
    <row r="112" spans="3:19" ht="12">
      <c r="C112" s="511"/>
      <c r="D112" s="511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</row>
    <row r="113" spans="3:19" ht="12">
      <c r="C113" s="511"/>
      <c r="D113" s="511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1"/>
      <c r="P113" s="511"/>
      <c r="Q113" s="511"/>
      <c r="R113" s="511"/>
      <c r="S113" s="511"/>
    </row>
    <row r="114" spans="3:19" ht="12">
      <c r="C114" s="511"/>
      <c r="D114" s="511"/>
      <c r="E114" s="511"/>
      <c r="F114" s="511"/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  <c r="Q114" s="511"/>
      <c r="R114" s="511"/>
      <c r="S114" s="511"/>
    </row>
    <row r="115" spans="3:19" ht="12">
      <c r="C115" s="511"/>
      <c r="D115" s="511"/>
      <c r="E115" s="511"/>
      <c r="F115" s="511"/>
      <c r="G115" s="511"/>
      <c r="H115" s="511"/>
      <c r="I115" s="511"/>
      <c r="J115" s="511"/>
      <c r="K115" s="511"/>
      <c r="L115" s="511"/>
      <c r="M115" s="511"/>
      <c r="N115" s="511"/>
      <c r="O115" s="511"/>
      <c r="P115" s="511"/>
      <c r="Q115" s="511"/>
      <c r="R115" s="511"/>
      <c r="S115" s="511"/>
    </row>
    <row r="116" spans="3:19" ht="12">
      <c r="C116" s="511"/>
      <c r="D116" s="511"/>
      <c r="E116" s="511"/>
      <c r="F116" s="511"/>
      <c r="G116" s="511"/>
      <c r="H116" s="511"/>
      <c r="I116" s="511"/>
      <c r="J116" s="511"/>
      <c r="K116" s="511"/>
      <c r="L116" s="511"/>
      <c r="M116" s="511"/>
      <c r="N116" s="511"/>
      <c r="O116" s="511"/>
      <c r="P116" s="511"/>
      <c r="Q116" s="511"/>
      <c r="R116" s="511"/>
      <c r="S116" s="511"/>
    </row>
    <row r="117" spans="3:19" ht="12">
      <c r="C117" s="511"/>
      <c r="D117" s="511"/>
      <c r="E117" s="511"/>
      <c r="F117" s="511"/>
      <c r="G117" s="511"/>
      <c r="H117" s="511"/>
      <c r="I117" s="511"/>
      <c r="J117" s="511"/>
      <c r="K117" s="511"/>
      <c r="L117" s="511"/>
      <c r="M117" s="511"/>
      <c r="N117" s="511"/>
      <c r="O117" s="511"/>
      <c r="P117" s="511"/>
      <c r="Q117" s="511"/>
      <c r="R117" s="511"/>
      <c r="S117" s="511"/>
    </row>
    <row r="118" spans="3:19" ht="12">
      <c r="C118" s="511"/>
      <c r="D118" s="511"/>
      <c r="E118" s="511"/>
      <c r="F118" s="511"/>
      <c r="G118" s="511"/>
      <c r="H118" s="511"/>
      <c r="I118" s="511"/>
      <c r="J118" s="511"/>
      <c r="K118" s="511"/>
      <c r="L118" s="511"/>
      <c r="M118" s="511"/>
      <c r="N118" s="511"/>
      <c r="O118" s="511"/>
      <c r="P118" s="511"/>
      <c r="Q118" s="511"/>
      <c r="R118" s="511"/>
      <c r="S118" s="511"/>
    </row>
    <row r="119" spans="3:19" ht="12">
      <c r="C119" s="511"/>
      <c r="D119" s="511"/>
      <c r="E119" s="511"/>
      <c r="F119" s="511"/>
      <c r="G119" s="511"/>
      <c r="H119" s="511"/>
      <c r="I119" s="511"/>
      <c r="J119" s="511"/>
      <c r="K119" s="511"/>
      <c r="L119" s="511"/>
      <c r="M119" s="511"/>
      <c r="N119" s="511"/>
      <c r="O119" s="511"/>
      <c r="P119" s="511"/>
      <c r="Q119" s="511"/>
      <c r="R119" s="511"/>
      <c r="S119" s="511"/>
    </row>
    <row r="120" spans="3:19" ht="12">
      <c r="C120" s="511"/>
      <c r="D120" s="511"/>
      <c r="E120" s="511"/>
      <c r="F120" s="511"/>
      <c r="G120" s="511"/>
      <c r="H120" s="511"/>
      <c r="I120" s="511"/>
      <c r="J120" s="511"/>
      <c r="K120" s="511"/>
      <c r="L120" s="511"/>
      <c r="M120" s="511"/>
      <c r="N120" s="511"/>
      <c r="O120" s="511"/>
      <c r="P120" s="511"/>
      <c r="Q120" s="511"/>
      <c r="R120" s="511"/>
      <c r="S120" s="511"/>
    </row>
    <row r="121" spans="3:19" ht="12">
      <c r="C121" s="511"/>
      <c r="D121" s="511"/>
      <c r="E121" s="511"/>
      <c r="F121" s="511"/>
      <c r="G121" s="511"/>
      <c r="H121" s="511"/>
      <c r="I121" s="511"/>
      <c r="J121" s="511"/>
      <c r="K121" s="511"/>
      <c r="L121" s="511"/>
      <c r="M121" s="511"/>
      <c r="N121" s="511"/>
      <c r="O121" s="511"/>
      <c r="P121" s="511"/>
      <c r="Q121" s="511"/>
      <c r="R121" s="511"/>
      <c r="S121" s="511"/>
    </row>
    <row r="122" spans="3:19" ht="12">
      <c r="C122" s="511"/>
      <c r="D122" s="511"/>
      <c r="E122" s="511"/>
      <c r="F122" s="511"/>
      <c r="G122" s="511"/>
      <c r="H122" s="511"/>
      <c r="I122" s="511"/>
      <c r="J122" s="511"/>
      <c r="K122" s="511"/>
      <c r="L122" s="511"/>
      <c r="M122" s="511"/>
      <c r="N122" s="511"/>
      <c r="O122" s="511"/>
      <c r="P122" s="511"/>
      <c r="Q122" s="511"/>
      <c r="R122" s="511"/>
      <c r="S122" s="511"/>
    </row>
    <row r="123" spans="3:19" ht="12">
      <c r="C123" s="511"/>
      <c r="D123" s="511"/>
      <c r="E123" s="511"/>
      <c r="F123" s="511"/>
      <c r="G123" s="511"/>
      <c r="H123" s="511"/>
      <c r="I123" s="511"/>
      <c r="J123" s="511"/>
      <c r="K123" s="511"/>
      <c r="L123" s="511"/>
      <c r="M123" s="511"/>
      <c r="N123" s="511"/>
      <c r="O123" s="511"/>
      <c r="P123" s="511"/>
      <c r="Q123" s="511"/>
      <c r="R123" s="511"/>
      <c r="S123" s="511"/>
    </row>
    <row r="124" spans="3:19" ht="12"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</row>
    <row r="125" spans="3:19" ht="12"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</row>
    <row r="126" spans="3:19" ht="12"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</row>
    <row r="127" spans="3:19" ht="12"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</row>
    <row r="128" spans="3:19" ht="12"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</row>
  </sheetData>
  <mergeCells count="11">
    <mergeCell ref="D4:F4"/>
    <mergeCell ref="G4:P4"/>
    <mergeCell ref="Q3:U3"/>
    <mergeCell ref="T4:U4"/>
    <mergeCell ref="C3:P3"/>
    <mergeCell ref="C4:C5"/>
    <mergeCell ref="Q4:S4"/>
    <mergeCell ref="V3:V5"/>
    <mergeCell ref="W3:W5"/>
    <mergeCell ref="X4:X5"/>
    <mergeCell ref="X3:AA3"/>
  </mergeCells>
  <printOptions/>
  <pageMargins left="0.3937007874015748" right="0.31496062992125984" top="0.5118110236220472" bottom="0.3937007874015748" header="0.275590551181102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CP58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514" customWidth="1"/>
    <col min="2" max="2" width="7.125" style="514" customWidth="1"/>
    <col min="3" max="4" width="2.375" style="514" customWidth="1"/>
    <col min="5" max="5" width="15.50390625" style="514" customWidth="1"/>
    <col min="6" max="6" width="10.25390625" style="514" customWidth="1"/>
    <col min="7" max="7" width="8.125" style="514" customWidth="1"/>
    <col min="8" max="8" width="9.25390625" style="516" customWidth="1"/>
    <col min="9" max="9" width="7.625" style="516" customWidth="1"/>
    <col min="10" max="10" width="8.125" style="516" customWidth="1"/>
    <col min="11" max="11" width="8.625" style="516" customWidth="1"/>
    <col min="12" max="12" width="8.75390625" style="516" customWidth="1"/>
    <col min="13" max="13" width="9.25390625" style="516" customWidth="1"/>
    <col min="14" max="14" width="9.625" style="514" customWidth="1"/>
    <col min="15" max="15" width="10.125" style="517" customWidth="1"/>
    <col min="16" max="16384" width="9.00390625" style="514" customWidth="1"/>
  </cols>
  <sheetData>
    <row r="2" ht="14.25">
      <c r="B2" s="515" t="s">
        <v>1283</v>
      </c>
    </row>
    <row r="3" spans="15:16" ht="12.75" thickBot="1">
      <c r="O3" s="518" t="s">
        <v>1231</v>
      </c>
      <c r="P3" s="517"/>
    </row>
    <row r="4" spans="2:15" ht="15" customHeight="1" thickTop="1">
      <c r="B4" s="519"/>
      <c r="C4" s="520"/>
      <c r="D4" s="520"/>
      <c r="E4" s="521"/>
      <c r="F4" s="522"/>
      <c r="G4" s="1372" t="s">
        <v>1232</v>
      </c>
      <c r="H4" s="1375" t="s">
        <v>1233</v>
      </c>
      <c r="I4" s="1376"/>
      <c r="J4" s="1377"/>
      <c r="K4" s="1375" t="s">
        <v>1234</v>
      </c>
      <c r="L4" s="1376"/>
      <c r="M4" s="1377"/>
      <c r="N4" s="519"/>
      <c r="O4" s="523" t="s">
        <v>1235</v>
      </c>
    </row>
    <row r="5" spans="2:15" ht="15" customHeight="1">
      <c r="B5" s="1381" t="s">
        <v>1230</v>
      </c>
      <c r="C5" s="1382"/>
      <c r="D5" s="1382"/>
      <c r="E5" s="1383"/>
      <c r="F5" s="525" t="s">
        <v>917</v>
      </c>
      <c r="G5" s="1373"/>
      <c r="H5" s="1378"/>
      <c r="I5" s="1379"/>
      <c r="J5" s="1380"/>
      <c r="K5" s="1378"/>
      <c r="L5" s="1379"/>
      <c r="M5" s="1380"/>
      <c r="N5" s="525" t="s">
        <v>1236</v>
      </c>
      <c r="O5" s="527" t="s">
        <v>1237</v>
      </c>
    </row>
    <row r="6" spans="2:16" ht="15" customHeight="1">
      <c r="B6" s="528"/>
      <c r="C6" s="529"/>
      <c r="D6" s="529"/>
      <c r="E6" s="530"/>
      <c r="F6" s="528"/>
      <c r="G6" s="1374"/>
      <c r="H6" s="526" t="s">
        <v>917</v>
      </c>
      <c r="I6" s="526" t="s">
        <v>1238</v>
      </c>
      <c r="J6" s="531" t="s">
        <v>1239</v>
      </c>
      <c r="K6" s="532" t="s">
        <v>917</v>
      </c>
      <c r="L6" s="532" t="s">
        <v>1240</v>
      </c>
      <c r="M6" s="532" t="s">
        <v>1241</v>
      </c>
      <c r="N6" s="531"/>
      <c r="O6" s="531" t="s">
        <v>1242</v>
      </c>
      <c r="P6" s="516"/>
    </row>
    <row r="7" spans="2:16" ht="15" customHeight="1">
      <c r="B7" s="533"/>
      <c r="C7" s="517"/>
      <c r="D7" s="517"/>
      <c r="E7" s="517"/>
      <c r="F7" s="534"/>
      <c r="G7" s="535"/>
      <c r="H7" s="536"/>
      <c r="I7" s="537">
        <v>-2</v>
      </c>
      <c r="J7" s="536"/>
      <c r="K7" s="536"/>
      <c r="L7" s="536"/>
      <c r="M7" s="536"/>
      <c r="N7" s="536"/>
      <c r="O7" s="538"/>
      <c r="P7" s="516"/>
    </row>
    <row r="8" spans="2:16" s="539" customFormat="1" ht="15" customHeight="1">
      <c r="B8" s="1371" t="s">
        <v>1243</v>
      </c>
      <c r="C8" s="1361"/>
      <c r="D8" s="1361"/>
      <c r="E8" s="1362"/>
      <c r="F8" s="145">
        <f>SUM(G8+H8+K8+N8+O8)</f>
        <v>20898</v>
      </c>
      <c r="G8" s="540">
        <v>1</v>
      </c>
      <c r="H8" s="540">
        <v>14</v>
      </c>
      <c r="I8" s="540">
        <v>6</v>
      </c>
      <c r="J8" s="540">
        <v>10</v>
      </c>
      <c r="K8" s="540">
        <f>SUM(L8:M8)</f>
        <v>274</v>
      </c>
      <c r="L8" s="540">
        <v>51</v>
      </c>
      <c r="M8" s="540">
        <v>223</v>
      </c>
      <c r="N8" s="540">
        <v>20486</v>
      </c>
      <c r="O8" s="541">
        <v>123</v>
      </c>
      <c r="P8" s="542"/>
    </row>
    <row r="9" spans="2:15" s="542" customFormat="1" ht="15" customHeight="1">
      <c r="B9" s="1371" t="s">
        <v>1244</v>
      </c>
      <c r="C9" s="1361"/>
      <c r="D9" s="1361"/>
      <c r="E9" s="1362"/>
      <c r="F9" s="145">
        <f>SUM(G9+H9+K9+N9+O9)</f>
        <v>14952893</v>
      </c>
      <c r="G9" s="540">
        <f>SUM(G11:G12)</f>
        <v>24507</v>
      </c>
      <c r="H9" s="540">
        <f>SUM(I9:J9)</f>
        <v>1027473</v>
      </c>
      <c r="I9" s="540">
        <f>SUM(I10:I12)</f>
        <v>539606</v>
      </c>
      <c r="J9" s="540">
        <f>SUM(J10:J12)</f>
        <v>487867</v>
      </c>
      <c r="K9" s="540">
        <f>SUM(L9:M9)</f>
        <v>2795136</v>
      </c>
      <c r="L9" s="540">
        <f>SUM(L10:L12)</f>
        <v>1093757</v>
      </c>
      <c r="M9" s="540">
        <f>SUM(M10:M12)</f>
        <v>1701379</v>
      </c>
      <c r="N9" s="540">
        <v>11039049</v>
      </c>
      <c r="O9" s="543">
        <f>SUM(O10:O12)</f>
        <v>66728</v>
      </c>
    </row>
    <row r="10" spans="2:16" ht="15" customHeight="1">
      <c r="B10" s="1366" t="s">
        <v>1245</v>
      </c>
      <c r="C10" s="1367"/>
      <c r="D10" s="1367"/>
      <c r="E10" s="1368"/>
      <c r="F10" s="30">
        <f>SUM(G10+H10+K10+N10+O10)</f>
        <v>450955</v>
      </c>
      <c r="G10" s="545">
        <v>0</v>
      </c>
      <c r="H10" s="88">
        <f>SUM(I10:J10)</f>
        <v>75484</v>
      </c>
      <c r="I10" s="88">
        <v>26060</v>
      </c>
      <c r="J10" s="88">
        <v>49424</v>
      </c>
      <c r="K10" s="546">
        <f>SUM(L10:M10)</f>
        <v>258631</v>
      </c>
      <c r="L10" s="547">
        <v>58679</v>
      </c>
      <c r="M10" s="547">
        <v>199952</v>
      </c>
      <c r="N10" s="547">
        <v>114017</v>
      </c>
      <c r="O10" s="548">
        <v>2823</v>
      </c>
      <c r="P10" s="516"/>
    </row>
    <row r="11" spans="2:16" ht="15" customHeight="1">
      <c r="B11" s="1366" t="s">
        <v>1246</v>
      </c>
      <c r="C11" s="1367"/>
      <c r="D11" s="1367"/>
      <c r="E11" s="1368"/>
      <c r="F11" s="30">
        <f>SUM(G11+H11+K11+N11+O11)</f>
        <v>208495</v>
      </c>
      <c r="G11" s="21">
        <v>13340</v>
      </c>
      <c r="H11" s="545">
        <v>0</v>
      </c>
      <c r="I11" s="545">
        <v>0</v>
      </c>
      <c r="J11" s="545">
        <v>0</v>
      </c>
      <c r="K11" s="546">
        <f>SUM(L11:M11)</f>
        <v>66790</v>
      </c>
      <c r="L11" s="547">
        <v>22398</v>
      </c>
      <c r="M11" s="547">
        <v>44392</v>
      </c>
      <c r="N11" s="547">
        <v>128310</v>
      </c>
      <c r="O11" s="548">
        <v>55</v>
      </c>
      <c r="P11" s="516"/>
    </row>
    <row r="12" spans="2:16" ht="15" customHeight="1">
      <c r="B12" s="1366" t="s">
        <v>1247</v>
      </c>
      <c r="C12" s="1367"/>
      <c r="D12" s="1367"/>
      <c r="E12" s="1368"/>
      <c r="F12" s="30">
        <f>SUM(G12+H12+K12+N12+O12)</f>
        <v>14292701</v>
      </c>
      <c r="G12" s="21">
        <v>11167</v>
      </c>
      <c r="H12" s="88">
        <f>SUM(I12:J12)</f>
        <v>951989</v>
      </c>
      <c r="I12" s="88">
        <v>513546</v>
      </c>
      <c r="J12" s="88">
        <v>438443</v>
      </c>
      <c r="K12" s="546">
        <f>SUM(L12:M12)</f>
        <v>2469715</v>
      </c>
      <c r="L12" s="547">
        <v>1012680</v>
      </c>
      <c r="M12" s="547">
        <v>1457035</v>
      </c>
      <c r="N12" s="547">
        <v>10795980</v>
      </c>
      <c r="O12" s="548">
        <v>63850</v>
      </c>
      <c r="P12" s="516"/>
    </row>
    <row r="13" spans="2:16" ht="7.5" customHeight="1">
      <c r="B13" s="533"/>
      <c r="C13" s="517"/>
      <c r="D13" s="517"/>
      <c r="E13" s="517"/>
      <c r="F13" s="30"/>
      <c r="G13" s="21"/>
      <c r="H13" s="88"/>
      <c r="I13" s="545"/>
      <c r="J13" s="88"/>
      <c r="K13" s="88"/>
      <c r="L13" s="88"/>
      <c r="M13" s="303"/>
      <c r="N13" s="88"/>
      <c r="O13" s="549"/>
      <c r="P13" s="516"/>
    </row>
    <row r="14" spans="2:16" ht="15" customHeight="1">
      <c r="B14" s="533"/>
      <c r="C14" s="1369" t="s">
        <v>1248</v>
      </c>
      <c r="D14" s="1369"/>
      <c r="E14" s="1370"/>
      <c r="F14" s="550"/>
      <c r="G14" s="21"/>
      <c r="H14" s="88"/>
      <c r="I14" s="88"/>
      <c r="J14" s="88"/>
      <c r="K14" s="547"/>
      <c r="L14" s="547"/>
      <c r="M14" s="547"/>
      <c r="N14" s="547"/>
      <c r="O14" s="548"/>
      <c r="P14" s="516"/>
    </row>
    <row r="15" spans="2:94" ht="15" customHeight="1">
      <c r="B15" s="533"/>
      <c r="C15" s="1369" t="s">
        <v>1249</v>
      </c>
      <c r="D15" s="1369"/>
      <c r="E15" s="1370"/>
      <c r="F15" s="30"/>
      <c r="G15" s="21"/>
      <c r="H15" s="88"/>
      <c r="I15" s="88"/>
      <c r="J15" s="88"/>
      <c r="K15" s="88"/>
      <c r="L15" s="88"/>
      <c r="M15" s="88"/>
      <c r="N15" s="88"/>
      <c r="O15" s="549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6"/>
      <c r="BI15" s="516"/>
      <c r="BJ15" s="516"/>
      <c r="BK15" s="516"/>
      <c r="BL15" s="516"/>
      <c r="BM15" s="516"/>
      <c r="BN15" s="516"/>
      <c r="BO15" s="516"/>
      <c r="BP15" s="516"/>
      <c r="BQ15" s="516"/>
      <c r="BR15" s="516"/>
      <c r="BS15" s="516"/>
      <c r="BT15" s="516"/>
      <c r="BU15" s="516"/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6"/>
      <c r="CN15" s="516"/>
      <c r="CO15" s="516"/>
      <c r="CP15" s="516"/>
    </row>
    <row r="16" spans="2:94" ht="8.25" customHeight="1">
      <c r="B16" s="533"/>
      <c r="C16" s="517"/>
      <c r="D16" s="517"/>
      <c r="E16" s="517"/>
      <c r="F16" s="30"/>
      <c r="G16" s="21"/>
      <c r="H16" s="88"/>
      <c r="I16" s="88"/>
      <c r="J16" s="88"/>
      <c r="K16" s="88"/>
      <c r="L16" s="88"/>
      <c r="M16" s="545"/>
      <c r="N16" s="88"/>
      <c r="O16" s="549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</row>
    <row r="17" spans="2:94" ht="15" customHeight="1">
      <c r="B17" s="533"/>
      <c r="C17" s="517"/>
      <c r="D17" s="1363" t="s">
        <v>1250</v>
      </c>
      <c r="E17" s="1364"/>
      <c r="F17" s="30">
        <f>SUM(G17+H17+K17+N17+O17)</f>
        <v>8375413</v>
      </c>
      <c r="G17" s="21">
        <v>11167</v>
      </c>
      <c r="H17" s="88">
        <f>SUM(I17:J17)</f>
        <v>892240</v>
      </c>
      <c r="I17" s="88">
        <v>513546</v>
      </c>
      <c r="J17" s="88">
        <v>378694</v>
      </c>
      <c r="K17" s="88">
        <f>SUM(L17:M17)</f>
        <v>1956631</v>
      </c>
      <c r="L17" s="88">
        <v>866890</v>
      </c>
      <c r="M17" s="88">
        <v>1089741</v>
      </c>
      <c r="N17" s="88">
        <v>5451525</v>
      </c>
      <c r="O17" s="549">
        <v>63850</v>
      </c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</row>
    <row r="18" spans="2:94" ht="15" customHeight="1">
      <c r="B18" s="533"/>
      <c r="C18" s="517"/>
      <c r="D18" s="1363" t="s">
        <v>1251</v>
      </c>
      <c r="E18" s="1364"/>
      <c r="F18" s="30">
        <f>SUM(G18+H18+K18+N18+O18)</f>
        <v>5917288</v>
      </c>
      <c r="G18" s="545">
        <v>0</v>
      </c>
      <c r="H18" s="88">
        <f>SUM(I18:J18)</f>
        <v>59749</v>
      </c>
      <c r="I18" s="545">
        <v>0</v>
      </c>
      <c r="J18" s="547">
        <v>59749</v>
      </c>
      <c r="K18" s="88">
        <f>SUM(L18:M18)</f>
        <v>513084</v>
      </c>
      <c r="L18" s="303">
        <v>145790</v>
      </c>
      <c r="M18" s="88">
        <v>367294</v>
      </c>
      <c r="N18" s="547">
        <v>5344455</v>
      </c>
      <c r="O18" s="551">
        <v>0</v>
      </c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</row>
    <row r="19" spans="2:16" ht="15" customHeight="1">
      <c r="B19" s="524" t="s">
        <v>1252</v>
      </c>
      <c r="C19" s="517"/>
      <c r="D19" s="1363" t="s">
        <v>1253</v>
      </c>
      <c r="E19" s="1364"/>
      <c r="F19" s="30">
        <f>SUM(G19+H19+K19+N19+O19)</f>
        <v>620796</v>
      </c>
      <c r="G19" s="545">
        <v>0</v>
      </c>
      <c r="H19" s="545">
        <v>0</v>
      </c>
      <c r="I19" s="545">
        <v>0</v>
      </c>
      <c r="J19" s="545">
        <v>0</v>
      </c>
      <c r="K19" s="88">
        <f>SUM(L19:M19)</f>
        <v>4565</v>
      </c>
      <c r="L19" s="303">
        <v>1035</v>
      </c>
      <c r="M19" s="88">
        <v>3530</v>
      </c>
      <c r="N19" s="547">
        <v>616231</v>
      </c>
      <c r="O19" s="551">
        <v>0</v>
      </c>
      <c r="P19" s="516"/>
    </row>
    <row r="20" spans="2:16" s="552" customFormat="1" ht="15" customHeight="1">
      <c r="B20" s="553"/>
      <c r="C20" s="554"/>
      <c r="D20" s="1363" t="s">
        <v>1254</v>
      </c>
      <c r="E20" s="1364"/>
      <c r="F20" s="555">
        <v>58.6</v>
      </c>
      <c r="G20" s="150">
        <v>100</v>
      </c>
      <c r="H20" s="556">
        <v>93.7</v>
      </c>
      <c r="I20" s="556">
        <v>100</v>
      </c>
      <c r="J20" s="556">
        <v>86.4</v>
      </c>
      <c r="K20" s="556">
        <v>79.2</v>
      </c>
      <c r="L20" s="556">
        <v>85.6</v>
      </c>
      <c r="M20" s="556">
        <v>74.8</v>
      </c>
      <c r="N20" s="150">
        <v>50.5</v>
      </c>
      <c r="O20" s="557">
        <v>100</v>
      </c>
      <c r="P20" s="558"/>
    </row>
    <row r="21" spans="2:15" s="558" customFormat="1" ht="9.75" customHeight="1">
      <c r="B21" s="559"/>
      <c r="C21" s="560"/>
      <c r="D21" s="561"/>
      <c r="E21" s="562"/>
      <c r="F21" s="563"/>
      <c r="G21" s="88"/>
      <c r="H21" s="88"/>
      <c r="I21" s="564"/>
      <c r="J21" s="88"/>
      <c r="K21" s="88"/>
      <c r="L21" s="564"/>
      <c r="M21" s="564"/>
      <c r="N21" s="564"/>
      <c r="O21" s="565"/>
    </row>
    <row r="22" spans="2:15" s="516" customFormat="1" ht="15" customHeight="1">
      <c r="B22" s="566" t="s">
        <v>1255</v>
      </c>
      <c r="C22" s="1361" t="s">
        <v>1256</v>
      </c>
      <c r="D22" s="1361"/>
      <c r="E22" s="1362"/>
      <c r="F22" s="567"/>
      <c r="G22" s="560"/>
      <c r="H22" s="560"/>
      <c r="I22" s="560"/>
      <c r="J22" s="560"/>
      <c r="K22" s="560"/>
      <c r="L22" s="560"/>
      <c r="M22" s="560"/>
      <c r="N22" s="560"/>
      <c r="O22" s="568"/>
    </row>
    <row r="23" spans="2:15" s="516" customFormat="1" ht="6.75" customHeight="1">
      <c r="B23" s="567"/>
      <c r="C23" s="560"/>
      <c r="D23" s="560"/>
      <c r="E23" s="568"/>
      <c r="F23" s="567"/>
      <c r="G23" s="560"/>
      <c r="H23" s="560"/>
      <c r="I23" s="560"/>
      <c r="J23" s="560"/>
      <c r="K23" s="560"/>
      <c r="L23" s="560"/>
      <c r="M23" s="560"/>
      <c r="N23" s="560"/>
      <c r="O23" s="568"/>
    </row>
    <row r="24" spans="2:15" ht="12">
      <c r="B24" s="533"/>
      <c r="C24" s="517"/>
      <c r="D24" s="1363" t="s">
        <v>1257</v>
      </c>
      <c r="E24" s="1364"/>
      <c r="F24" s="30">
        <f>SUM(G24+H24+K24+N24+O24)</f>
        <v>10099619</v>
      </c>
      <c r="G24" s="88">
        <v>11167</v>
      </c>
      <c r="H24" s="88">
        <f>SUM(I24:J24)</f>
        <v>915155</v>
      </c>
      <c r="I24" s="88">
        <v>513546</v>
      </c>
      <c r="J24" s="88">
        <v>401609</v>
      </c>
      <c r="K24" s="88">
        <v>2003260</v>
      </c>
      <c r="L24" s="88">
        <v>892170</v>
      </c>
      <c r="M24" s="88">
        <v>1111090</v>
      </c>
      <c r="N24" s="21">
        <v>7107693</v>
      </c>
      <c r="O24" s="32">
        <v>62344</v>
      </c>
    </row>
    <row r="25" spans="2:15" ht="12">
      <c r="B25" s="524" t="s">
        <v>1258</v>
      </c>
      <c r="C25" s="517"/>
      <c r="D25" s="1363" t="s">
        <v>1259</v>
      </c>
      <c r="E25" s="1364"/>
      <c r="F25" s="30">
        <f>SUM(G25+H25+K25+N25+O25)</f>
        <v>4193082</v>
      </c>
      <c r="G25" s="545">
        <v>0</v>
      </c>
      <c r="H25" s="88">
        <f>SUM(I25:J25)</f>
        <v>36834</v>
      </c>
      <c r="I25" s="545">
        <v>0</v>
      </c>
      <c r="J25" s="88">
        <v>36834</v>
      </c>
      <c r="K25" s="546">
        <f>SUM(L25:M25)</f>
        <v>466455</v>
      </c>
      <c r="L25" s="88">
        <v>120510</v>
      </c>
      <c r="M25" s="88">
        <v>345945</v>
      </c>
      <c r="N25" s="21">
        <v>3688287</v>
      </c>
      <c r="O25" s="32">
        <v>1506</v>
      </c>
    </row>
    <row r="26" spans="2:15" ht="12">
      <c r="B26" s="533"/>
      <c r="C26" s="517"/>
      <c r="D26" s="1363" t="s">
        <v>1260</v>
      </c>
      <c r="E26" s="1364"/>
      <c r="F26" s="555">
        <v>70.7</v>
      </c>
      <c r="G26" s="150">
        <v>100</v>
      </c>
      <c r="H26" s="556">
        <v>96.1</v>
      </c>
      <c r="I26" s="556">
        <v>100</v>
      </c>
      <c r="J26" s="556">
        <v>91.6</v>
      </c>
      <c r="K26" s="556">
        <v>81.1</v>
      </c>
      <c r="L26" s="556">
        <v>88.1</v>
      </c>
      <c r="M26" s="556">
        <v>76.3</v>
      </c>
      <c r="N26" s="150">
        <v>65.8</v>
      </c>
      <c r="O26" s="557">
        <v>97.6</v>
      </c>
    </row>
    <row r="27" spans="2:15" ht="7.5" customHeight="1">
      <c r="B27" s="533"/>
      <c r="C27" s="517"/>
      <c r="D27" s="517"/>
      <c r="E27" s="569"/>
      <c r="F27" s="533"/>
      <c r="G27" s="517"/>
      <c r="H27" s="560"/>
      <c r="I27" s="560"/>
      <c r="J27" s="560"/>
      <c r="K27" s="560"/>
      <c r="L27" s="560"/>
      <c r="M27" s="560"/>
      <c r="N27" s="517"/>
      <c r="O27" s="569"/>
    </row>
    <row r="28" spans="2:15" ht="12">
      <c r="B28" s="524" t="s">
        <v>1261</v>
      </c>
      <c r="C28" s="1361" t="s">
        <v>1262</v>
      </c>
      <c r="D28" s="1361"/>
      <c r="E28" s="1362"/>
      <c r="F28" s="533"/>
      <c r="G28" s="517"/>
      <c r="H28" s="560"/>
      <c r="I28" s="560"/>
      <c r="J28" s="560"/>
      <c r="K28" s="560"/>
      <c r="L28" s="560"/>
      <c r="M28" s="560"/>
      <c r="N28" s="517"/>
      <c r="O28" s="569"/>
    </row>
    <row r="29" spans="2:15" ht="7.5" customHeight="1">
      <c r="B29" s="533"/>
      <c r="C29" s="517"/>
      <c r="D29" s="517"/>
      <c r="E29" s="569"/>
      <c r="F29" s="533"/>
      <c r="G29" s="517"/>
      <c r="H29" s="560"/>
      <c r="I29" s="560"/>
      <c r="J29" s="560"/>
      <c r="K29" s="560"/>
      <c r="L29" s="560"/>
      <c r="M29" s="560"/>
      <c r="N29" s="517"/>
      <c r="O29" s="569"/>
    </row>
    <row r="30" spans="2:15" ht="12">
      <c r="B30" s="533"/>
      <c r="C30" s="517"/>
      <c r="D30" s="1363" t="s">
        <v>1263</v>
      </c>
      <c r="E30" s="1364"/>
      <c r="F30" s="30">
        <f aca="true" t="shared" si="0" ref="F30:F35">SUM(G30+H30+K30+N30+O30)</f>
        <v>8414</v>
      </c>
      <c r="G30" s="517">
        <v>21</v>
      </c>
      <c r="H30" s="88">
        <f>SUM(I30:J30)</f>
        <v>816</v>
      </c>
      <c r="I30" s="560">
        <v>477</v>
      </c>
      <c r="J30" s="560">
        <v>339</v>
      </c>
      <c r="K30" s="546">
        <f aca="true" t="shared" si="1" ref="K30:K35">SUM(L30:M30)</f>
        <v>1745</v>
      </c>
      <c r="L30" s="560">
        <v>739</v>
      </c>
      <c r="M30" s="88">
        <v>1006</v>
      </c>
      <c r="N30" s="88">
        <v>5807</v>
      </c>
      <c r="O30" s="569">
        <v>25</v>
      </c>
    </row>
    <row r="31" spans="2:15" ht="12">
      <c r="B31" s="533"/>
      <c r="C31" s="517"/>
      <c r="D31" s="1363" t="s">
        <v>1264</v>
      </c>
      <c r="E31" s="1364"/>
      <c r="F31" s="30">
        <f t="shared" si="0"/>
        <v>148444</v>
      </c>
      <c r="G31" s="21">
        <v>1404</v>
      </c>
      <c r="H31" s="88">
        <f>SUM(I31:J31)</f>
        <v>32753</v>
      </c>
      <c r="I31" s="88">
        <v>22897</v>
      </c>
      <c r="J31" s="560">
        <v>9856</v>
      </c>
      <c r="K31" s="546">
        <f t="shared" si="1"/>
        <v>47127</v>
      </c>
      <c r="L31" s="88">
        <v>22744</v>
      </c>
      <c r="M31" s="88">
        <v>24383</v>
      </c>
      <c r="N31" s="88">
        <v>66225</v>
      </c>
      <c r="O31" s="549">
        <v>935</v>
      </c>
    </row>
    <row r="32" spans="2:15" ht="19.5" customHeight="1">
      <c r="B32" s="524" t="s">
        <v>1265</v>
      </c>
      <c r="C32" s="517"/>
      <c r="D32" s="1365" t="s">
        <v>1266</v>
      </c>
      <c r="E32" s="544" t="s">
        <v>1267</v>
      </c>
      <c r="F32" s="30">
        <f t="shared" si="0"/>
        <v>226</v>
      </c>
      <c r="G32" s="545">
        <v>0</v>
      </c>
      <c r="H32" s="545">
        <v>0</v>
      </c>
      <c r="I32" s="545">
        <v>0</v>
      </c>
      <c r="J32" s="545">
        <v>0</v>
      </c>
      <c r="K32" s="546">
        <f t="shared" si="1"/>
        <v>4</v>
      </c>
      <c r="L32" s="560">
        <v>2</v>
      </c>
      <c r="M32" s="560">
        <v>2</v>
      </c>
      <c r="N32" s="88">
        <v>222</v>
      </c>
      <c r="O32" s="551">
        <v>0</v>
      </c>
    </row>
    <row r="33" spans="2:15" ht="19.5" customHeight="1">
      <c r="B33" s="533"/>
      <c r="C33" s="517"/>
      <c r="D33" s="1365"/>
      <c r="E33" s="544" t="s">
        <v>1268</v>
      </c>
      <c r="F33" s="30">
        <f t="shared" si="0"/>
        <v>3334</v>
      </c>
      <c r="G33" s="545">
        <v>0</v>
      </c>
      <c r="H33" s="545">
        <v>0</v>
      </c>
      <c r="I33" s="545">
        <v>0</v>
      </c>
      <c r="J33" s="545">
        <v>0</v>
      </c>
      <c r="K33" s="546">
        <f t="shared" si="1"/>
        <v>49</v>
      </c>
      <c r="L33" s="560">
        <v>36</v>
      </c>
      <c r="M33" s="560">
        <v>13</v>
      </c>
      <c r="N33" s="88">
        <v>3285</v>
      </c>
      <c r="O33" s="551">
        <v>0</v>
      </c>
    </row>
    <row r="34" spans="2:15" ht="19.5" customHeight="1">
      <c r="B34" s="524" t="s">
        <v>1269</v>
      </c>
      <c r="C34" s="517"/>
      <c r="D34" s="1365"/>
      <c r="E34" s="544" t="s">
        <v>1270</v>
      </c>
      <c r="F34" s="30">
        <f t="shared" si="0"/>
        <v>8188</v>
      </c>
      <c r="G34" s="517">
        <v>21</v>
      </c>
      <c r="H34" s="88">
        <f>SUM(I34:J34)</f>
        <v>816</v>
      </c>
      <c r="I34" s="560">
        <v>477</v>
      </c>
      <c r="J34" s="560">
        <v>339</v>
      </c>
      <c r="K34" s="546">
        <f t="shared" si="1"/>
        <v>1741</v>
      </c>
      <c r="L34" s="560">
        <v>737</v>
      </c>
      <c r="M34" s="560">
        <v>1004</v>
      </c>
      <c r="N34" s="88">
        <v>5585</v>
      </c>
      <c r="O34" s="569">
        <v>25</v>
      </c>
    </row>
    <row r="35" spans="2:15" ht="19.5" customHeight="1">
      <c r="B35" s="533"/>
      <c r="C35" s="517"/>
      <c r="D35" s="1365"/>
      <c r="E35" s="544" t="s">
        <v>1268</v>
      </c>
      <c r="F35" s="30">
        <f t="shared" si="0"/>
        <v>145110</v>
      </c>
      <c r="G35" s="21">
        <v>1404</v>
      </c>
      <c r="H35" s="88">
        <f>SUM(I35:J35)</f>
        <v>32753</v>
      </c>
      <c r="I35" s="88">
        <v>22897</v>
      </c>
      <c r="J35" s="88">
        <v>9856</v>
      </c>
      <c r="K35" s="546">
        <f t="shared" si="1"/>
        <v>47078</v>
      </c>
      <c r="L35" s="88">
        <v>22708</v>
      </c>
      <c r="M35" s="88">
        <v>24370</v>
      </c>
      <c r="N35" s="88">
        <v>62940</v>
      </c>
      <c r="O35" s="549">
        <v>935</v>
      </c>
    </row>
    <row r="36" spans="2:15" ht="7.5" customHeight="1">
      <c r="B36" s="533"/>
      <c r="C36" s="517"/>
      <c r="D36" s="517"/>
      <c r="E36" s="569"/>
      <c r="F36" s="533"/>
      <c r="G36" s="517"/>
      <c r="H36" s="560"/>
      <c r="I36" s="560"/>
      <c r="J36" s="560"/>
      <c r="K36" s="560"/>
      <c r="L36" s="560"/>
      <c r="M36" s="560"/>
      <c r="N36" s="517"/>
      <c r="O36" s="569"/>
    </row>
    <row r="37" spans="2:15" ht="12">
      <c r="B37" s="533"/>
      <c r="C37" s="1361" t="s">
        <v>1271</v>
      </c>
      <c r="D37" s="1361"/>
      <c r="E37" s="1362"/>
      <c r="F37" s="533"/>
      <c r="G37" s="517"/>
      <c r="H37" s="560"/>
      <c r="I37" s="560"/>
      <c r="J37" s="560"/>
      <c r="K37" s="560"/>
      <c r="L37" s="560"/>
      <c r="M37" s="560"/>
      <c r="N37" s="517"/>
      <c r="O37" s="569"/>
    </row>
    <row r="38" spans="2:15" ht="12">
      <c r="B38" s="533"/>
      <c r="C38" s="517"/>
      <c r="D38" s="1363" t="s">
        <v>1272</v>
      </c>
      <c r="E38" s="1364"/>
      <c r="F38" s="30">
        <f>SUM(G38+H38+K38+N38+O38)</f>
        <v>88</v>
      </c>
      <c r="G38" s="545">
        <v>0</v>
      </c>
      <c r="H38" s="88">
        <f>SUM(I38:J38)</f>
        <v>41</v>
      </c>
      <c r="I38" s="560">
        <v>31</v>
      </c>
      <c r="J38" s="560">
        <v>10</v>
      </c>
      <c r="K38" s="546">
        <f>SUM(L38:M38)</f>
        <v>30</v>
      </c>
      <c r="L38" s="560">
        <v>18</v>
      </c>
      <c r="M38" s="560">
        <v>12</v>
      </c>
      <c r="N38" s="517">
        <v>17</v>
      </c>
      <c r="O38" s="551">
        <v>0</v>
      </c>
    </row>
    <row r="39" spans="2:15" ht="12">
      <c r="B39" s="533"/>
      <c r="C39" s="517"/>
      <c r="D39" s="1363" t="s">
        <v>1273</v>
      </c>
      <c r="E39" s="1364"/>
      <c r="F39" s="30">
        <f>SUM(G39+H39+K39+N39+O39)</f>
        <v>32268</v>
      </c>
      <c r="G39" s="545">
        <v>0</v>
      </c>
      <c r="H39" s="88">
        <f>SUM(I39:J39)</f>
        <v>22466</v>
      </c>
      <c r="I39" s="88">
        <v>18867</v>
      </c>
      <c r="J39" s="88">
        <v>3599</v>
      </c>
      <c r="K39" s="546">
        <f>SUM(L39:M39)</f>
        <v>8109</v>
      </c>
      <c r="L39" s="88">
        <v>5739</v>
      </c>
      <c r="M39" s="88">
        <v>2370</v>
      </c>
      <c r="N39" s="21">
        <v>1693</v>
      </c>
      <c r="O39" s="551">
        <v>0</v>
      </c>
    </row>
    <row r="40" spans="2:15" ht="8.25" customHeight="1">
      <c r="B40" s="533"/>
      <c r="C40" s="517"/>
      <c r="D40" s="517"/>
      <c r="E40" s="569"/>
      <c r="F40" s="533"/>
      <c r="G40" s="517"/>
      <c r="H40" s="560"/>
      <c r="I40" s="560"/>
      <c r="J40" s="560"/>
      <c r="K40" s="560"/>
      <c r="L40" s="560"/>
      <c r="M40" s="560"/>
      <c r="N40" s="517"/>
      <c r="O40" s="569"/>
    </row>
    <row r="41" spans="2:15" ht="12">
      <c r="B41" s="533"/>
      <c r="C41" s="1361" t="s">
        <v>1274</v>
      </c>
      <c r="D41" s="1361"/>
      <c r="E41" s="1362"/>
      <c r="F41" s="533"/>
      <c r="G41" s="517"/>
      <c r="H41" s="560"/>
      <c r="I41" s="560"/>
      <c r="J41" s="560"/>
      <c r="K41" s="560"/>
      <c r="L41" s="560"/>
      <c r="M41" s="560"/>
      <c r="N41" s="517"/>
      <c r="O41" s="569"/>
    </row>
    <row r="42" spans="2:15" ht="12">
      <c r="B42" s="533"/>
      <c r="C42" s="517"/>
      <c r="D42" s="1363" t="s">
        <v>1272</v>
      </c>
      <c r="E42" s="1364"/>
      <c r="F42" s="30">
        <f>SUM(G42+H42+K42+N42+O42)</f>
        <v>6</v>
      </c>
      <c r="G42" s="545">
        <v>0</v>
      </c>
      <c r="H42" s="545">
        <v>0</v>
      </c>
      <c r="I42" s="545">
        <v>0</v>
      </c>
      <c r="J42" s="545">
        <v>0</v>
      </c>
      <c r="K42" s="545">
        <v>0</v>
      </c>
      <c r="L42" s="545">
        <v>0</v>
      </c>
      <c r="M42" s="545">
        <v>0</v>
      </c>
      <c r="N42" s="517">
        <v>6</v>
      </c>
      <c r="O42" s="551">
        <v>0</v>
      </c>
    </row>
    <row r="43" spans="2:15" ht="12">
      <c r="B43" s="533"/>
      <c r="C43" s="517"/>
      <c r="D43" s="1363" t="s">
        <v>1273</v>
      </c>
      <c r="E43" s="1364"/>
      <c r="F43" s="30">
        <f>SUM(G43+H43+K43+N43+O43)</f>
        <v>742</v>
      </c>
      <c r="G43" s="545">
        <v>0</v>
      </c>
      <c r="H43" s="545">
        <v>0</v>
      </c>
      <c r="I43" s="545">
        <v>0</v>
      </c>
      <c r="J43" s="545">
        <v>0</v>
      </c>
      <c r="K43" s="545">
        <v>0</v>
      </c>
      <c r="L43" s="545">
        <v>0</v>
      </c>
      <c r="M43" s="545">
        <v>0</v>
      </c>
      <c r="N43" s="517">
        <v>742</v>
      </c>
      <c r="O43" s="551">
        <v>0</v>
      </c>
    </row>
    <row r="44" spans="2:15" ht="9" customHeight="1">
      <c r="B44" s="533"/>
      <c r="C44" s="517"/>
      <c r="D44" s="517"/>
      <c r="E44" s="569"/>
      <c r="F44" s="533"/>
      <c r="G44" s="517"/>
      <c r="H44" s="560"/>
      <c r="I44" s="560"/>
      <c r="J44" s="560"/>
      <c r="K44" s="560"/>
      <c r="L44" s="560"/>
      <c r="M44" s="560"/>
      <c r="N44" s="517"/>
      <c r="O44" s="569"/>
    </row>
    <row r="45" spans="2:15" ht="12">
      <c r="B45" s="533"/>
      <c r="C45" s="1361" t="s">
        <v>1275</v>
      </c>
      <c r="D45" s="1361"/>
      <c r="E45" s="1362"/>
      <c r="F45" s="533"/>
      <c r="G45" s="517"/>
      <c r="H45" s="560"/>
      <c r="I45" s="560"/>
      <c r="J45" s="560"/>
      <c r="K45" s="560"/>
      <c r="L45" s="560"/>
      <c r="M45" s="560"/>
      <c r="N45" s="517"/>
      <c r="O45" s="569"/>
    </row>
    <row r="46" spans="2:15" ht="12">
      <c r="B46" s="533"/>
      <c r="C46" s="517"/>
      <c r="D46" s="1363" t="s">
        <v>1276</v>
      </c>
      <c r="E46" s="1364"/>
      <c r="F46" s="30">
        <f>SUM(G46+H46+K46+N46+O46)</f>
        <v>150</v>
      </c>
      <c r="G46" s="517">
        <v>2</v>
      </c>
      <c r="H46" s="88">
        <f>SUM(I46:J46)</f>
        <v>42</v>
      </c>
      <c r="I46" s="560">
        <v>37</v>
      </c>
      <c r="J46" s="560">
        <v>5</v>
      </c>
      <c r="K46" s="546">
        <f>SUM(L46:M46)</f>
        <v>43</v>
      </c>
      <c r="L46" s="560">
        <v>20</v>
      </c>
      <c r="M46" s="560">
        <v>23</v>
      </c>
      <c r="N46" s="517">
        <v>62</v>
      </c>
      <c r="O46" s="569">
        <v>1</v>
      </c>
    </row>
    <row r="47" spans="2:15" ht="12">
      <c r="B47" s="533"/>
      <c r="C47" s="517"/>
      <c r="D47" s="1363" t="s">
        <v>1277</v>
      </c>
      <c r="E47" s="1364"/>
      <c r="F47" s="30">
        <f>SUM(G47+H47+K47+N47+O47)</f>
        <v>446</v>
      </c>
      <c r="G47" s="545">
        <v>0</v>
      </c>
      <c r="H47" s="88">
        <f>SUM(I47:J47)</f>
        <v>5</v>
      </c>
      <c r="I47" s="545">
        <v>0</v>
      </c>
      <c r="J47" s="560">
        <v>5</v>
      </c>
      <c r="K47" s="546">
        <f>SUM(L47:M47)</f>
        <v>81</v>
      </c>
      <c r="L47" s="560">
        <v>22</v>
      </c>
      <c r="M47" s="560">
        <v>59</v>
      </c>
      <c r="N47" s="517">
        <v>358</v>
      </c>
      <c r="O47" s="569">
        <v>2</v>
      </c>
    </row>
    <row r="48" spans="2:15" ht="8.25" customHeight="1">
      <c r="B48" s="533"/>
      <c r="C48" s="517"/>
      <c r="D48" s="517"/>
      <c r="E48" s="569"/>
      <c r="F48" s="533"/>
      <c r="G48" s="517"/>
      <c r="H48" s="560"/>
      <c r="I48" s="560"/>
      <c r="J48" s="560"/>
      <c r="K48" s="560"/>
      <c r="L48" s="560"/>
      <c r="M48" s="560"/>
      <c r="N48" s="517"/>
      <c r="O48" s="569"/>
    </row>
    <row r="49" spans="2:15" ht="12">
      <c r="B49" s="533"/>
      <c r="C49" s="1361" t="s">
        <v>1278</v>
      </c>
      <c r="D49" s="1361"/>
      <c r="E49" s="1362"/>
      <c r="F49" s="533"/>
      <c r="G49" s="517"/>
      <c r="H49" s="560"/>
      <c r="I49" s="560"/>
      <c r="J49" s="560"/>
      <c r="K49" s="560"/>
      <c r="L49" s="560"/>
      <c r="M49" s="560"/>
      <c r="N49" s="517"/>
      <c r="O49" s="569"/>
    </row>
    <row r="50" spans="2:15" ht="12">
      <c r="B50" s="533"/>
      <c r="C50" s="517"/>
      <c r="D50" s="1363" t="s">
        <v>1279</v>
      </c>
      <c r="E50" s="1364"/>
      <c r="F50" s="30">
        <f>SUM(G50+H50+K50+N50+O50)</f>
        <v>72</v>
      </c>
      <c r="G50" s="545">
        <v>0</v>
      </c>
      <c r="H50" s="88">
        <f>SUM(I50:J50)</f>
        <v>59</v>
      </c>
      <c r="I50" s="560">
        <v>54</v>
      </c>
      <c r="J50" s="560">
        <v>5</v>
      </c>
      <c r="K50" s="546">
        <f>SUM(L50:M50)</f>
        <v>11</v>
      </c>
      <c r="L50" s="560">
        <v>5</v>
      </c>
      <c r="M50" s="560">
        <v>6</v>
      </c>
      <c r="N50" s="517">
        <v>2</v>
      </c>
      <c r="O50" s="551">
        <v>0</v>
      </c>
    </row>
    <row r="51" spans="2:15" ht="12">
      <c r="B51" s="533"/>
      <c r="C51" s="517"/>
      <c r="D51" s="1363" t="s">
        <v>1280</v>
      </c>
      <c r="E51" s="1364"/>
      <c r="F51" s="30">
        <f>SUM(G51+H51+K51+N51+O51)</f>
        <v>34</v>
      </c>
      <c r="G51" s="545">
        <v>0</v>
      </c>
      <c r="H51" s="88">
        <f>SUM(I51:J51)</f>
        <v>27</v>
      </c>
      <c r="I51" s="560">
        <v>23</v>
      </c>
      <c r="J51" s="560">
        <v>4</v>
      </c>
      <c r="K51" s="546">
        <f>SUM(L51:M51)</f>
        <v>6</v>
      </c>
      <c r="L51" s="560">
        <v>3</v>
      </c>
      <c r="M51" s="88">
        <v>3</v>
      </c>
      <c r="N51" s="517">
        <v>1</v>
      </c>
      <c r="O51" s="551">
        <v>0</v>
      </c>
    </row>
    <row r="52" spans="2:15" ht="8.25" customHeight="1">
      <c r="B52" s="528"/>
      <c r="C52" s="529"/>
      <c r="D52" s="529"/>
      <c r="E52" s="529"/>
      <c r="F52" s="528"/>
      <c r="G52" s="529"/>
      <c r="H52" s="570"/>
      <c r="I52" s="570"/>
      <c r="J52" s="570"/>
      <c r="K52" s="570"/>
      <c r="L52" s="570"/>
      <c r="M52" s="570"/>
      <c r="N52" s="529"/>
      <c r="O52" s="571"/>
    </row>
    <row r="53" ht="12">
      <c r="B53" s="514" t="s">
        <v>1281</v>
      </c>
    </row>
    <row r="54" ht="12">
      <c r="B54" s="514" t="s">
        <v>1282</v>
      </c>
    </row>
    <row r="58" ht="12">
      <c r="H58" s="572"/>
    </row>
  </sheetData>
  <mergeCells count="35">
    <mergeCell ref="G4:G6"/>
    <mergeCell ref="H4:J5"/>
    <mergeCell ref="K4:M5"/>
    <mergeCell ref="B5:E5"/>
    <mergeCell ref="B8:E8"/>
    <mergeCell ref="B9:E9"/>
    <mergeCell ref="B10:E10"/>
    <mergeCell ref="B11:E11"/>
    <mergeCell ref="B12:E12"/>
    <mergeCell ref="C14:E14"/>
    <mergeCell ref="C15:E15"/>
    <mergeCell ref="D17:E17"/>
    <mergeCell ref="D18:E18"/>
    <mergeCell ref="D19:E19"/>
    <mergeCell ref="D20:E20"/>
    <mergeCell ref="C22:E22"/>
    <mergeCell ref="D24:E24"/>
    <mergeCell ref="D25:E25"/>
    <mergeCell ref="D26:E26"/>
    <mergeCell ref="C28:E28"/>
    <mergeCell ref="D30:E30"/>
    <mergeCell ref="D31:E31"/>
    <mergeCell ref="D32:D35"/>
    <mergeCell ref="C37:E37"/>
    <mergeCell ref="D38:E38"/>
    <mergeCell ref="D39:E39"/>
    <mergeCell ref="C41:E41"/>
    <mergeCell ref="D42:E42"/>
    <mergeCell ref="C49:E49"/>
    <mergeCell ref="D50:E50"/>
    <mergeCell ref="D51:E51"/>
    <mergeCell ref="D43:E43"/>
    <mergeCell ref="C45:E45"/>
    <mergeCell ref="D46:E46"/>
    <mergeCell ref="D47:E47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20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96" customWidth="1"/>
    <col min="2" max="3" width="3.625" style="96" customWidth="1"/>
    <col min="4" max="4" width="14.625" style="96" customWidth="1"/>
    <col min="5" max="7" width="13.125" style="96" customWidth="1"/>
    <col min="8" max="8" width="3.375" style="96" customWidth="1"/>
    <col min="9" max="9" width="17.75390625" style="96" customWidth="1"/>
    <col min="10" max="12" width="13.125" style="96" customWidth="1"/>
    <col min="13" max="16384" width="9.00390625" style="96" customWidth="1"/>
  </cols>
  <sheetData>
    <row r="1" ht="14.25">
      <c r="B1" s="573" t="s">
        <v>1303</v>
      </c>
    </row>
    <row r="2" spans="9:12" ht="12.75" thickBot="1">
      <c r="I2" s="100"/>
      <c r="J2" s="100"/>
      <c r="L2" s="100" t="s">
        <v>1284</v>
      </c>
    </row>
    <row r="3" spans="2:12" ht="24" customHeight="1" thickTop="1">
      <c r="B3" s="1384" t="s">
        <v>1285</v>
      </c>
      <c r="C3" s="1385"/>
      <c r="D3" s="1386"/>
      <c r="E3" s="22" t="s">
        <v>1286</v>
      </c>
      <c r="F3" s="22" t="s">
        <v>1287</v>
      </c>
      <c r="G3" s="574">
        <v>2</v>
      </c>
      <c r="H3" s="1387" t="s">
        <v>1285</v>
      </c>
      <c r="I3" s="1386"/>
      <c r="J3" s="22" t="s">
        <v>1286</v>
      </c>
      <c r="K3" s="22" t="s">
        <v>1287</v>
      </c>
      <c r="L3" s="22">
        <v>2</v>
      </c>
    </row>
    <row r="4" spans="2:12" ht="16.5" customHeight="1">
      <c r="B4" s="1388"/>
      <c r="C4" s="1389"/>
      <c r="D4" s="1390"/>
      <c r="E4" s="575"/>
      <c r="F4" s="576"/>
      <c r="G4" s="577"/>
      <c r="H4" s="578"/>
      <c r="I4" s="40"/>
      <c r="J4" s="575"/>
      <c r="K4" s="576"/>
      <c r="L4" s="577"/>
    </row>
    <row r="5" spans="2:12" s="579" customFormat="1" ht="15" customHeight="1">
      <c r="B5" s="1391" t="s">
        <v>917</v>
      </c>
      <c r="C5" s="1392"/>
      <c r="D5" s="1393"/>
      <c r="E5" s="145">
        <f>SUM(E7+J5)</f>
        <v>4589123</v>
      </c>
      <c r="F5" s="147">
        <v>4807555</v>
      </c>
      <c r="G5" s="543">
        <v>5139723</v>
      </c>
      <c r="H5" s="1394" t="s">
        <v>1288</v>
      </c>
      <c r="I5" s="1393"/>
      <c r="J5" s="145">
        <f>SUM(J8:J18)</f>
        <v>1381154</v>
      </c>
      <c r="K5" s="147">
        <f>SUM(K8:K18)</f>
        <v>1466577</v>
      </c>
      <c r="L5" s="543">
        <f>SUM(L8:L18)</f>
        <v>1539319</v>
      </c>
    </row>
    <row r="6" spans="2:12" s="579" customFormat="1" ht="15" customHeight="1">
      <c r="B6" s="1395"/>
      <c r="C6" s="1396"/>
      <c r="D6" s="1397"/>
      <c r="E6" s="145"/>
      <c r="F6" s="147"/>
      <c r="G6" s="543"/>
      <c r="H6" s="147"/>
      <c r="I6" s="543"/>
      <c r="J6" s="145"/>
      <c r="K6" s="147"/>
      <c r="L6" s="543"/>
    </row>
    <row r="7" spans="2:12" s="579" customFormat="1" ht="15" customHeight="1">
      <c r="B7" s="1391" t="s">
        <v>1289</v>
      </c>
      <c r="C7" s="1392"/>
      <c r="D7" s="1393"/>
      <c r="E7" s="145">
        <v>3207969</v>
      </c>
      <c r="F7" s="147">
        <v>3340978</v>
      </c>
      <c r="G7" s="543">
        <v>3600404</v>
      </c>
      <c r="H7" s="147"/>
      <c r="I7" s="543"/>
      <c r="J7" s="145"/>
      <c r="K7" s="147"/>
      <c r="L7" s="543"/>
    </row>
    <row r="8" spans="2:12" s="17" customFormat="1" ht="15" customHeight="1">
      <c r="B8" s="30"/>
      <c r="C8" s="1398" t="s">
        <v>1290</v>
      </c>
      <c r="D8" s="1399"/>
      <c r="E8" s="30">
        <v>605324</v>
      </c>
      <c r="F8" s="21">
        <v>670138</v>
      </c>
      <c r="G8" s="32">
        <v>737661</v>
      </c>
      <c r="H8" s="21"/>
      <c r="I8" s="40" t="s">
        <v>1291</v>
      </c>
      <c r="J8" s="30">
        <v>4236</v>
      </c>
      <c r="K8" s="21">
        <v>4284</v>
      </c>
      <c r="L8" s="32">
        <v>4319</v>
      </c>
    </row>
    <row r="9" spans="2:12" s="17" customFormat="1" ht="15" customHeight="1">
      <c r="B9" s="30"/>
      <c r="C9" s="1398" t="s">
        <v>1292</v>
      </c>
      <c r="D9" s="1399"/>
      <c r="E9" s="30">
        <v>1044894</v>
      </c>
      <c r="F9" s="21">
        <v>1063617</v>
      </c>
      <c r="G9" s="32">
        <v>1109188</v>
      </c>
      <c r="H9" s="21"/>
      <c r="I9" s="40"/>
      <c r="J9" s="30"/>
      <c r="K9" s="21"/>
      <c r="L9" s="32"/>
    </row>
    <row r="10" spans="2:12" s="17" customFormat="1" ht="15" customHeight="1">
      <c r="B10" s="30"/>
      <c r="C10" s="21"/>
      <c r="D10" s="40" t="s">
        <v>1293</v>
      </c>
      <c r="E10" s="30">
        <v>299657</v>
      </c>
      <c r="F10" s="21">
        <v>320714</v>
      </c>
      <c r="G10" s="32">
        <v>342621</v>
      </c>
      <c r="H10" s="21"/>
      <c r="I10" s="40" t="s">
        <v>1294</v>
      </c>
      <c r="J10" s="30">
        <v>1096237</v>
      </c>
      <c r="K10" s="21">
        <v>1163323</v>
      </c>
      <c r="L10" s="32">
        <v>1220304</v>
      </c>
    </row>
    <row r="11" spans="2:12" s="17" customFormat="1" ht="15" customHeight="1">
      <c r="B11" s="30"/>
      <c r="C11" s="21"/>
      <c r="D11" s="40" t="s">
        <v>0</v>
      </c>
      <c r="E11" s="30">
        <v>745237</v>
      </c>
      <c r="F11" s="21">
        <v>742903</v>
      </c>
      <c r="G11" s="32">
        <v>766567</v>
      </c>
      <c r="H11" s="21"/>
      <c r="I11" s="40"/>
      <c r="J11" s="30"/>
      <c r="K11" s="21"/>
      <c r="L11" s="32"/>
    </row>
    <row r="12" spans="2:12" s="17" customFormat="1" ht="15" customHeight="1">
      <c r="B12" s="30"/>
      <c r="C12" s="1398" t="s">
        <v>1</v>
      </c>
      <c r="D12" s="1399"/>
      <c r="E12" s="30">
        <v>1345754</v>
      </c>
      <c r="F12" s="21">
        <v>1390099</v>
      </c>
      <c r="G12" s="32">
        <v>1545821</v>
      </c>
      <c r="H12" s="21"/>
      <c r="I12" s="40" t="s">
        <v>2</v>
      </c>
      <c r="J12" s="30">
        <v>225374</v>
      </c>
      <c r="K12" s="21">
        <v>241624</v>
      </c>
      <c r="L12" s="32">
        <v>255462</v>
      </c>
    </row>
    <row r="13" spans="2:12" s="17" customFormat="1" ht="15" customHeight="1">
      <c r="B13" s="30"/>
      <c r="C13" s="21"/>
      <c r="D13" s="40" t="s">
        <v>3</v>
      </c>
      <c r="E13" s="30">
        <v>952064</v>
      </c>
      <c r="F13" s="21">
        <v>1116686</v>
      </c>
      <c r="G13" s="32">
        <v>1269892</v>
      </c>
      <c r="H13" s="21"/>
      <c r="I13" s="40"/>
      <c r="J13" s="30"/>
      <c r="K13" s="21"/>
      <c r="L13" s="32"/>
    </row>
    <row r="14" spans="2:12" s="17" customFormat="1" ht="15" customHeight="1">
      <c r="B14" s="30"/>
      <c r="C14" s="21"/>
      <c r="D14" s="40" t="s">
        <v>4</v>
      </c>
      <c r="E14" s="30">
        <v>393690</v>
      </c>
      <c r="F14" s="21">
        <v>273413</v>
      </c>
      <c r="G14" s="32">
        <v>275929</v>
      </c>
      <c r="H14" s="21"/>
      <c r="I14" s="40" t="s">
        <v>5</v>
      </c>
      <c r="J14" s="30">
        <v>9076</v>
      </c>
      <c r="K14" s="21">
        <v>9218</v>
      </c>
      <c r="L14" s="32">
        <v>9465</v>
      </c>
    </row>
    <row r="15" spans="2:12" s="17" customFormat="1" ht="15" customHeight="1">
      <c r="B15" s="30"/>
      <c r="C15" s="1398" t="s">
        <v>6</v>
      </c>
      <c r="D15" s="1399"/>
      <c r="E15" s="30">
        <v>12576</v>
      </c>
      <c r="F15" s="21">
        <v>11714</v>
      </c>
      <c r="G15" s="32">
        <v>12077</v>
      </c>
      <c r="H15" s="21"/>
      <c r="I15" s="40"/>
      <c r="J15" s="30"/>
      <c r="K15" s="21"/>
      <c r="L15" s="32"/>
    </row>
    <row r="16" spans="2:12" s="17" customFormat="1" ht="15" customHeight="1">
      <c r="B16" s="30"/>
      <c r="C16" s="1398" t="s">
        <v>7</v>
      </c>
      <c r="D16" s="1399"/>
      <c r="E16" s="30">
        <v>124977</v>
      </c>
      <c r="F16" s="21">
        <v>119547</v>
      </c>
      <c r="G16" s="32">
        <v>13847</v>
      </c>
      <c r="H16" s="21"/>
      <c r="I16" s="40" t="s">
        <v>8</v>
      </c>
      <c r="J16" s="30">
        <v>46231</v>
      </c>
      <c r="K16" s="21">
        <v>48128</v>
      </c>
      <c r="L16" s="32">
        <v>49735</v>
      </c>
    </row>
    <row r="17" spans="2:12" s="17" customFormat="1" ht="15" customHeight="1">
      <c r="B17" s="30"/>
      <c r="C17" s="1398" t="s">
        <v>9</v>
      </c>
      <c r="D17" s="1399"/>
      <c r="E17" s="30">
        <v>62134</v>
      </c>
      <c r="F17" s="21">
        <v>72293</v>
      </c>
      <c r="G17" s="32">
        <v>64958</v>
      </c>
      <c r="H17" s="21"/>
      <c r="I17" s="40"/>
      <c r="J17" s="30"/>
      <c r="K17" s="21"/>
      <c r="L17" s="32"/>
    </row>
    <row r="18" spans="2:12" s="17" customFormat="1" ht="15" customHeight="1">
      <c r="B18" s="30"/>
      <c r="C18" s="1398" t="s">
        <v>10</v>
      </c>
      <c r="D18" s="1399"/>
      <c r="E18" s="30">
        <v>1093</v>
      </c>
      <c r="F18" s="21">
        <v>393</v>
      </c>
      <c r="G18" s="32">
        <v>48</v>
      </c>
      <c r="H18" s="21"/>
      <c r="I18" s="40" t="s">
        <v>1299</v>
      </c>
      <c r="J18" s="581" t="s">
        <v>1300</v>
      </c>
      <c r="K18" s="357" t="s">
        <v>1300</v>
      </c>
      <c r="L18" s="32">
        <v>34</v>
      </c>
    </row>
    <row r="19" spans="2:12" s="17" customFormat="1" ht="15" customHeight="1">
      <c r="B19" s="30"/>
      <c r="C19" s="1398" t="s">
        <v>1301</v>
      </c>
      <c r="D19" s="1399"/>
      <c r="E19" s="30">
        <v>6286</v>
      </c>
      <c r="F19" s="21">
        <v>6851</v>
      </c>
      <c r="G19" s="32">
        <v>7140</v>
      </c>
      <c r="H19" s="21"/>
      <c r="I19" s="32"/>
      <c r="J19" s="30"/>
      <c r="K19" s="21"/>
      <c r="L19" s="32"/>
    </row>
    <row r="20" spans="2:12" s="17" customFormat="1" ht="15" customHeight="1" thickBot="1">
      <c r="B20" s="582"/>
      <c r="C20" s="1400" t="s">
        <v>1302</v>
      </c>
      <c r="D20" s="1401"/>
      <c r="E20" s="582">
        <v>4931</v>
      </c>
      <c r="F20" s="583">
        <v>6326</v>
      </c>
      <c r="G20" s="584">
        <v>9664</v>
      </c>
      <c r="H20" s="583"/>
      <c r="I20" s="584"/>
      <c r="J20" s="582"/>
      <c r="K20" s="583"/>
      <c r="L20" s="584"/>
    </row>
  </sheetData>
  <mergeCells count="16">
    <mergeCell ref="C18:D18"/>
    <mergeCell ref="C19:D19"/>
    <mergeCell ref="C20:D20"/>
    <mergeCell ref="C12:D12"/>
    <mergeCell ref="C15:D15"/>
    <mergeCell ref="C16:D16"/>
    <mergeCell ref="C17:D17"/>
    <mergeCell ref="B6:D6"/>
    <mergeCell ref="B7:D7"/>
    <mergeCell ref="C8:D8"/>
    <mergeCell ref="C9:D9"/>
    <mergeCell ref="B3:D3"/>
    <mergeCell ref="H3:I3"/>
    <mergeCell ref="B4:D4"/>
    <mergeCell ref="B5:D5"/>
    <mergeCell ref="H5:I5"/>
  </mergeCells>
  <printOptions/>
  <pageMargins left="0.75" right="0.75" top="1" bottom="1" header="0.512" footer="0.512"/>
  <pageSetup orientation="portrait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1" sqref="A1"/>
    </sheetView>
  </sheetViews>
  <sheetFormatPr defaultColWidth="9.00390625" defaultRowHeight="13.5"/>
  <cols>
    <col min="1" max="1" width="2.625" style="585" customWidth="1"/>
    <col min="2" max="2" width="13.375" style="585" customWidth="1"/>
    <col min="3" max="4" width="11.625" style="585" customWidth="1"/>
    <col min="5" max="5" width="7.375" style="585" customWidth="1"/>
    <col min="6" max="6" width="11.625" style="585" customWidth="1"/>
    <col min="7" max="7" width="7.375" style="585" customWidth="1"/>
    <col min="8" max="8" width="11.625" style="585" customWidth="1"/>
    <col min="9" max="9" width="10.625" style="585" customWidth="1"/>
    <col min="10" max="16384" width="9.00390625" style="585" customWidth="1"/>
  </cols>
  <sheetData>
    <row r="1" spans="2:9" ht="14.25">
      <c r="B1" s="18" t="s">
        <v>37</v>
      </c>
      <c r="C1" s="17"/>
      <c r="D1" s="17"/>
      <c r="E1" s="17"/>
      <c r="F1" s="17"/>
      <c r="G1" s="17"/>
      <c r="H1" s="17"/>
      <c r="I1" s="17"/>
    </row>
    <row r="2" spans="2:9" ht="15" customHeight="1" thickBot="1">
      <c r="B2" s="17" t="s">
        <v>1304</v>
      </c>
      <c r="C2" s="17"/>
      <c r="D2" s="17"/>
      <c r="E2" s="17"/>
      <c r="H2" s="17" t="s">
        <v>1305</v>
      </c>
      <c r="I2" s="17"/>
    </row>
    <row r="3" spans="1:9" ht="14.25" customHeight="1" thickTop="1">
      <c r="A3" s="1413" t="s">
        <v>1306</v>
      </c>
      <c r="B3" s="1414"/>
      <c r="C3" s="1409" t="s">
        <v>1307</v>
      </c>
      <c r="D3" s="1419" t="s">
        <v>1308</v>
      </c>
      <c r="E3" s="1409" t="s">
        <v>1309</v>
      </c>
      <c r="F3" s="1417" t="s">
        <v>1310</v>
      </c>
      <c r="G3" s="1409" t="s">
        <v>1311</v>
      </c>
      <c r="H3" s="1417" t="s">
        <v>1312</v>
      </c>
      <c r="I3" s="1409" t="s">
        <v>19</v>
      </c>
    </row>
    <row r="4" spans="1:9" ht="28.5" customHeight="1">
      <c r="A4" s="1415"/>
      <c r="B4" s="1416"/>
      <c r="C4" s="1412"/>
      <c r="D4" s="1412"/>
      <c r="E4" s="1410"/>
      <c r="F4" s="1418"/>
      <c r="G4" s="1410"/>
      <c r="H4" s="1418"/>
      <c r="I4" s="1410"/>
    </row>
    <row r="5" spans="1:10" s="595" customFormat="1" ht="15" customHeight="1">
      <c r="A5" s="1407" t="s">
        <v>20</v>
      </c>
      <c r="B5" s="1408"/>
      <c r="C5" s="588">
        <v>1258350</v>
      </c>
      <c r="D5" s="589">
        <v>1227489</v>
      </c>
      <c r="E5" s="590">
        <v>97.5</v>
      </c>
      <c r="F5" s="591">
        <v>1315566</v>
      </c>
      <c r="G5" s="592">
        <v>104.5</v>
      </c>
      <c r="H5" s="591">
        <v>1169092</v>
      </c>
      <c r="I5" s="593">
        <v>92.9</v>
      </c>
      <c r="J5" s="594"/>
    </row>
    <row r="6" spans="1:10" s="595" customFormat="1" ht="15" customHeight="1">
      <c r="A6" s="586"/>
      <c r="B6" s="587"/>
      <c r="C6" s="45"/>
      <c r="D6" s="596"/>
      <c r="E6" s="597"/>
      <c r="F6" s="46"/>
      <c r="G6" s="598"/>
      <c r="H6" s="46"/>
      <c r="I6" s="599"/>
      <c r="J6" s="594"/>
    </row>
    <row r="7" spans="1:10" s="605" customFormat="1" ht="15" customHeight="1">
      <c r="A7" s="1404" t="s">
        <v>21</v>
      </c>
      <c r="B7" s="1405"/>
      <c r="C7" s="26">
        <v>1255662</v>
      </c>
      <c r="D7" s="600">
        <v>1221743</v>
      </c>
      <c r="E7" s="601">
        <v>97.3</v>
      </c>
      <c r="F7" s="41">
        <v>1327386</v>
      </c>
      <c r="G7" s="602">
        <v>105.7</v>
      </c>
      <c r="H7" s="41">
        <v>1173512</v>
      </c>
      <c r="I7" s="603">
        <v>93.5</v>
      </c>
      <c r="J7" s="604"/>
    </row>
    <row r="8" spans="1:10" ht="15" customHeight="1">
      <c r="A8" s="606"/>
      <c r="B8" s="607"/>
      <c r="C8" s="608"/>
      <c r="D8" s="609"/>
      <c r="E8" s="597"/>
      <c r="F8" s="610"/>
      <c r="G8" s="611"/>
      <c r="H8" s="610"/>
      <c r="I8" s="599"/>
      <c r="J8" s="612"/>
    </row>
    <row r="9" spans="1:9" s="605" customFormat="1" ht="15" customHeight="1">
      <c r="A9" s="1402" t="s">
        <v>22</v>
      </c>
      <c r="B9" s="1403"/>
      <c r="C9" s="26">
        <v>369512</v>
      </c>
      <c r="D9" s="41">
        <v>364646</v>
      </c>
      <c r="E9" s="613">
        <v>98.7</v>
      </c>
      <c r="F9" s="614">
        <f>SUM(F10:F14)</f>
        <v>401390</v>
      </c>
      <c r="G9" s="613">
        <v>108.6</v>
      </c>
      <c r="H9" s="614">
        <f>SUM(H10:H14)</f>
        <v>355356</v>
      </c>
      <c r="I9" s="615">
        <v>96.2</v>
      </c>
    </row>
    <row r="10" spans="1:12" s="622" customFormat="1" ht="15" customHeight="1">
      <c r="A10" s="616"/>
      <c r="B10" s="617" t="s">
        <v>855</v>
      </c>
      <c r="C10" s="45">
        <v>247546</v>
      </c>
      <c r="D10" s="46">
        <v>244341</v>
      </c>
      <c r="E10" s="597">
        <v>98.7</v>
      </c>
      <c r="F10" s="46">
        <v>270835</v>
      </c>
      <c r="G10" s="618">
        <v>109.4</v>
      </c>
      <c r="H10" s="619">
        <v>240554</v>
      </c>
      <c r="I10" s="599">
        <v>97.2</v>
      </c>
      <c r="J10" s="620"/>
      <c r="K10" s="621"/>
      <c r="L10" s="621"/>
    </row>
    <row r="11" spans="1:12" s="622" customFormat="1" ht="15" customHeight="1">
      <c r="A11" s="616"/>
      <c r="B11" s="617" t="s">
        <v>867</v>
      </c>
      <c r="C11" s="45">
        <v>38222</v>
      </c>
      <c r="D11" s="46">
        <v>36561</v>
      </c>
      <c r="E11" s="597">
        <v>95.7</v>
      </c>
      <c r="F11" s="46">
        <v>38900</v>
      </c>
      <c r="G11" s="618">
        <v>101.8</v>
      </c>
      <c r="H11" s="619">
        <v>34189</v>
      </c>
      <c r="I11" s="599">
        <v>89.4</v>
      </c>
      <c r="J11" s="620"/>
      <c r="K11" s="620"/>
      <c r="L11" s="621"/>
    </row>
    <row r="12" spans="1:12" s="622" customFormat="1" ht="15" customHeight="1">
      <c r="A12" s="616"/>
      <c r="B12" s="617" t="s">
        <v>873</v>
      </c>
      <c r="C12" s="45">
        <v>56899</v>
      </c>
      <c r="D12" s="46">
        <v>56899</v>
      </c>
      <c r="E12" s="623">
        <v>100</v>
      </c>
      <c r="F12" s="46">
        <v>61080</v>
      </c>
      <c r="G12" s="618">
        <v>107.3</v>
      </c>
      <c r="H12" s="619">
        <v>54486</v>
      </c>
      <c r="I12" s="599">
        <v>95.8</v>
      </c>
      <c r="J12" s="620"/>
      <c r="K12" s="620"/>
      <c r="L12" s="621"/>
    </row>
    <row r="13" spans="1:12" s="622" customFormat="1" ht="15" customHeight="1">
      <c r="A13" s="616"/>
      <c r="B13" s="617" t="s">
        <v>882</v>
      </c>
      <c r="C13" s="45">
        <v>14971</v>
      </c>
      <c r="D13" s="46">
        <v>14971</v>
      </c>
      <c r="E13" s="623">
        <v>100</v>
      </c>
      <c r="F13" s="46">
        <v>16307</v>
      </c>
      <c r="G13" s="618">
        <v>108.9</v>
      </c>
      <c r="H13" s="619">
        <v>14265</v>
      </c>
      <c r="I13" s="599">
        <v>95.3</v>
      </c>
      <c r="J13" s="620"/>
      <c r="K13" s="620"/>
      <c r="L13" s="621"/>
    </row>
    <row r="14" spans="1:12" s="622" customFormat="1" ht="15" customHeight="1">
      <c r="A14" s="616"/>
      <c r="B14" s="617" t="s">
        <v>884</v>
      </c>
      <c r="C14" s="45">
        <v>11874</v>
      </c>
      <c r="D14" s="46">
        <v>11874</v>
      </c>
      <c r="E14" s="623">
        <v>100</v>
      </c>
      <c r="F14" s="46">
        <v>14268</v>
      </c>
      <c r="G14" s="618">
        <v>120.2</v>
      </c>
      <c r="H14" s="619">
        <v>11862</v>
      </c>
      <c r="I14" s="599">
        <v>99.9</v>
      </c>
      <c r="J14" s="620"/>
      <c r="K14" s="620"/>
      <c r="L14" s="621"/>
    </row>
    <row r="15" spans="1:9" ht="13.5">
      <c r="A15" s="606"/>
      <c r="B15" s="624"/>
      <c r="C15" s="606"/>
      <c r="D15" s="612"/>
      <c r="E15" s="612"/>
      <c r="F15" s="612"/>
      <c r="G15" s="612"/>
      <c r="H15" s="619"/>
      <c r="I15" s="624"/>
    </row>
    <row r="16" spans="1:9" s="605" customFormat="1" ht="15" customHeight="1">
      <c r="A16" s="1411" t="s">
        <v>23</v>
      </c>
      <c r="B16" s="1403"/>
      <c r="C16" s="625">
        <f>SUM(C17:C21)</f>
        <v>94665</v>
      </c>
      <c r="D16" s="626">
        <f>SUM(D17:D21)</f>
        <v>94012</v>
      </c>
      <c r="E16" s="627">
        <v>99.3</v>
      </c>
      <c r="F16" s="626">
        <f>SUM(F17:F21)</f>
        <v>101480</v>
      </c>
      <c r="G16" s="627">
        <v>107.2</v>
      </c>
      <c r="H16" s="614">
        <f>SUM(H17:H21)</f>
        <v>92136</v>
      </c>
      <c r="I16" s="628">
        <v>97.3</v>
      </c>
    </row>
    <row r="17" spans="1:9" s="622" customFormat="1" ht="15" customHeight="1">
      <c r="A17" s="616"/>
      <c r="B17" s="629" t="s">
        <v>24</v>
      </c>
      <c r="C17" s="630">
        <v>42069</v>
      </c>
      <c r="D17" s="121">
        <v>41995</v>
      </c>
      <c r="E17" s="631">
        <v>99.8</v>
      </c>
      <c r="F17" s="121">
        <v>45900</v>
      </c>
      <c r="G17" s="631">
        <v>109</v>
      </c>
      <c r="H17" s="619">
        <v>41680</v>
      </c>
      <c r="I17" s="632">
        <v>99.1</v>
      </c>
    </row>
    <row r="18" spans="1:9" s="622" customFormat="1" ht="15" customHeight="1">
      <c r="A18" s="616"/>
      <c r="B18" s="629" t="s">
        <v>25</v>
      </c>
      <c r="C18" s="630">
        <v>22261</v>
      </c>
      <c r="D18" s="121">
        <v>22261</v>
      </c>
      <c r="E18" s="633">
        <v>100</v>
      </c>
      <c r="F18" s="121">
        <v>23500</v>
      </c>
      <c r="G18" s="631">
        <v>105.6</v>
      </c>
      <c r="H18" s="619">
        <v>22120</v>
      </c>
      <c r="I18" s="632">
        <v>99.4</v>
      </c>
    </row>
    <row r="19" spans="1:9" s="622" customFormat="1" ht="15" customHeight="1">
      <c r="A19" s="616"/>
      <c r="B19" s="629" t="s">
        <v>26</v>
      </c>
      <c r="C19" s="630">
        <v>9048</v>
      </c>
      <c r="D19" s="121">
        <v>8494</v>
      </c>
      <c r="E19" s="631">
        <v>93.8</v>
      </c>
      <c r="F19" s="121">
        <v>10596</v>
      </c>
      <c r="G19" s="631">
        <v>117.1</v>
      </c>
      <c r="H19" s="619">
        <v>8306</v>
      </c>
      <c r="I19" s="632">
        <v>91.8</v>
      </c>
    </row>
    <row r="20" spans="1:9" s="622" customFormat="1" ht="15" customHeight="1">
      <c r="A20" s="616"/>
      <c r="B20" s="629" t="s">
        <v>27</v>
      </c>
      <c r="C20" s="630">
        <v>10537</v>
      </c>
      <c r="D20" s="121">
        <v>10512</v>
      </c>
      <c r="E20" s="631">
        <v>99.8</v>
      </c>
      <c r="F20" s="121">
        <v>10364</v>
      </c>
      <c r="G20" s="631">
        <v>98.4</v>
      </c>
      <c r="H20" s="619">
        <v>9561</v>
      </c>
      <c r="I20" s="632">
        <v>90.7</v>
      </c>
    </row>
    <row r="21" spans="1:9" s="622" customFormat="1" ht="15" customHeight="1">
      <c r="A21" s="616"/>
      <c r="B21" s="629" t="s">
        <v>28</v>
      </c>
      <c r="C21" s="630">
        <v>10750</v>
      </c>
      <c r="D21" s="121">
        <v>10750</v>
      </c>
      <c r="E21" s="633">
        <v>100</v>
      </c>
      <c r="F21" s="121">
        <v>11120</v>
      </c>
      <c r="G21" s="631">
        <v>103.4</v>
      </c>
      <c r="H21" s="619">
        <v>10469</v>
      </c>
      <c r="I21" s="632">
        <v>97.4</v>
      </c>
    </row>
    <row r="22" spans="1:9" s="637" customFormat="1" ht="15" customHeight="1">
      <c r="A22" s="634"/>
      <c r="B22" s="629"/>
      <c r="C22" s="630"/>
      <c r="D22" s="635"/>
      <c r="E22" s="635"/>
      <c r="F22" s="635"/>
      <c r="G22" s="627"/>
      <c r="H22" s="619"/>
      <c r="I22" s="636"/>
    </row>
    <row r="23" spans="1:9" s="638" customFormat="1" ht="15" customHeight="1">
      <c r="A23" s="1406" t="s">
        <v>29</v>
      </c>
      <c r="B23" s="1403"/>
      <c r="C23" s="625">
        <f>SUM(C24:C28)</f>
        <v>108836</v>
      </c>
      <c r="D23" s="626">
        <f>SUM(D24:D28)</f>
        <v>107486</v>
      </c>
      <c r="E23" s="627">
        <v>98.8</v>
      </c>
      <c r="F23" s="626">
        <f>SUM(F24:F28)</f>
        <v>118317</v>
      </c>
      <c r="G23" s="627">
        <v>108.7</v>
      </c>
      <c r="H23" s="626">
        <f>SUM(H24:H28)</f>
        <v>104515</v>
      </c>
      <c r="I23" s="628">
        <v>96</v>
      </c>
    </row>
    <row r="24" spans="1:12" s="595" customFormat="1" ht="14.25" customHeight="1">
      <c r="A24" s="639"/>
      <c r="B24" s="617" t="s">
        <v>868</v>
      </c>
      <c r="C24" s="640">
        <v>31702</v>
      </c>
      <c r="D24" s="564">
        <v>31702</v>
      </c>
      <c r="E24" s="641">
        <v>100</v>
      </c>
      <c r="F24" s="564">
        <v>37070</v>
      </c>
      <c r="G24" s="642">
        <v>116.9</v>
      </c>
      <c r="H24" s="643">
        <v>31178</v>
      </c>
      <c r="I24" s="644">
        <v>98.3</v>
      </c>
      <c r="J24" s="620"/>
      <c r="K24" s="620"/>
      <c r="L24" s="594"/>
    </row>
    <row r="25" spans="1:12" s="595" customFormat="1" ht="15" customHeight="1">
      <c r="A25" s="639"/>
      <c r="B25" s="617" t="s">
        <v>875</v>
      </c>
      <c r="C25" s="640">
        <v>42622</v>
      </c>
      <c r="D25" s="564">
        <v>41272</v>
      </c>
      <c r="E25" s="645">
        <v>96.8</v>
      </c>
      <c r="F25" s="564">
        <v>43937</v>
      </c>
      <c r="G25" s="642">
        <v>103.1</v>
      </c>
      <c r="H25" s="643">
        <v>39169</v>
      </c>
      <c r="I25" s="644">
        <v>91.9</v>
      </c>
      <c r="J25" s="620"/>
      <c r="K25" s="620"/>
      <c r="L25" s="594"/>
    </row>
    <row r="26" spans="1:12" s="595" customFormat="1" ht="15" customHeight="1">
      <c r="A26" s="639"/>
      <c r="B26" s="617" t="s">
        <v>877</v>
      </c>
      <c r="C26" s="640">
        <v>24104</v>
      </c>
      <c r="D26" s="564">
        <v>24104</v>
      </c>
      <c r="E26" s="641">
        <v>100</v>
      </c>
      <c r="F26" s="564">
        <v>25980</v>
      </c>
      <c r="G26" s="642">
        <v>107.8</v>
      </c>
      <c r="H26" s="643">
        <v>23824</v>
      </c>
      <c r="I26" s="644">
        <v>98.8</v>
      </c>
      <c r="J26" s="620"/>
      <c r="K26" s="620"/>
      <c r="L26" s="594"/>
    </row>
    <row r="27" spans="1:9" s="595" customFormat="1" ht="13.5">
      <c r="A27" s="639"/>
      <c r="B27" s="617" t="s">
        <v>30</v>
      </c>
      <c r="C27" s="640">
        <v>10408</v>
      </c>
      <c r="D27" s="564">
        <v>10408</v>
      </c>
      <c r="E27" s="641">
        <v>100</v>
      </c>
      <c r="F27" s="564">
        <v>11330</v>
      </c>
      <c r="G27" s="642">
        <v>108.9</v>
      </c>
      <c r="H27" s="643">
        <v>10344</v>
      </c>
      <c r="I27" s="644">
        <v>99.4</v>
      </c>
    </row>
    <row r="28" spans="1:9" ht="13.5">
      <c r="A28" s="606"/>
      <c r="B28" s="617"/>
      <c r="C28" s="606"/>
      <c r="D28" s="612"/>
      <c r="E28" s="612"/>
      <c r="F28" s="612"/>
      <c r="G28" s="627"/>
      <c r="H28" s="619"/>
      <c r="I28" s="646"/>
    </row>
    <row r="29" spans="1:9" s="605" customFormat="1" ht="15" customHeight="1">
      <c r="A29" s="1402" t="s">
        <v>31</v>
      </c>
      <c r="B29" s="1403"/>
      <c r="C29" s="647">
        <f>SUM(C30:C37)</f>
        <v>102111</v>
      </c>
      <c r="D29" s="614">
        <f>SUM(D30:D37)</f>
        <v>86613</v>
      </c>
      <c r="E29" s="613">
        <v>84.8</v>
      </c>
      <c r="F29" s="614">
        <f>SUM(F30:F37)</f>
        <v>101215</v>
      </c>
      <c r="G29" s="648">
        <v>99.1</v>
      </c>
      <c r="H29" s="614">
        <f>SUM(H30:H37)</f>
        <v>84028</v>
      </c>
      <c r="I29" s="615">
        <v>92.3</v>
      </c>
    </row>
    <row r="30" spans="1:12" s="595" customFormat="1" ht="15" customHeight="1">
      <c r="A30" s="639"/>
      <c r="B30" s="617" t="s">
        <v>863</v>
      </c>
      <c r="C30" s="45">
        <v>42744</v>
      </c>
      <c r="D30" s="46">
        <v>31341</v>
      </c>
      <c r="E30" s="597">
        <v>73.3</v>
      </c>
      <c r="F30" s="46">
        <v>41740</v>
      </c>
      <c r="G30" s="631">
        <v>97.7</v>
      </c>
      <c r="H30" s="619">
        <v>30969</v>
      </c>
      <c r="I30" s="599">
        <v>72.5</v>
      </c>
      <c r="J30" s="620"/>
      <c r="K30" s="594"/>
      <c r="L30" s="594"/>
    </row>
    <row r="31" spans="1:12" s="595" customFormat="1" ht="15" customHeight="1">
      <c r="A31" s="639"/>
      <c r="B31" s="617" t="s">
        <v>845</v>
      </c>
      <c r="C31" s="45">
        <v>7804</v>
      </c>
      <c r="D31" s="46">
        <v>7804</v>
      </c>
      <c r="E31" s="623">
        <v>100</v>
      </c>
      <c r="F31" s="46">
        <v>8000</v>
      </c>
      <c r="G31" s="631">
        <v>102.5</v>
      </c>
      <c r="H31" s="619">
        <v>7614</v>
      </c>
      <c r="I31" s="599">
        <v>97.6</v>
      </c>
      <c r="J31" s="620"/>
      <c r="K31" s="594"/>
      <c r="L31" s="594"/>
    </row>
    <row r="32" spans="1:12" s="595" customFormat="1" ht="15" customHeight="1">
      <c r="A32" s="639"/>
      <c r="B32" s="617" t="s">
        <v>847</v>
      </c>
      <c r="C32" s="45">
        <v>12692</v>
      </c>
      <c r="D32" s="46">
        <v>12165</v>
      </c>
      <c r="E32" s="597">
        <v>95.8</v>
      </c>
      <c r="F32" s="46">
        <v>14160</v>
      </c>
      <c r="G32" s="631">
        <v>111.6</v>
      </c>
      <c r="H32" s="619">
        <v>11647</v>
      </c>
      <c r="I32" s="599">
        <v>91.8</v>
      </c>
      <c r="J32" s="620"/>
      <c r="K32" s="594"/>
      <c r="L32" s="594"/>
    </row>
    <row r="33" spans="1:12" s="595" customFormat="1" ht="15" customHeight="1">
      <c r="A33" s="639"/>
      <c r="B33" s="617" t="s">
        <v>849</v>
      </c>
      <c r="C33" s="45">
        <v>7879</v>
      </c>
      <c r="D33" s="46">
        <v>7879</v>
      </c>
      <c r="E33" s="623">
        <v>100</v>
      </c>
      <c r="F33" s="46">
        <v>8110</v>
      </c>
      <c r="G33" s="631">
        <v>102.9</v>
      </c>
      <c r="H33" s="619">
        <v>7808</v>
      </c>
      <c r="I33" s="599">
        <v>99.1</v>
      </c>
      <c r="J33" s="620"/>
      <c r="K33" s="594"/>
      <c r="L33" s="594"/>
    </row>
    <row r="34" spans="1:12" s="595" customFormat="1" ht="15" customHeight="1">
      <c r="A34" s="639"/>
      <c r="B34" s="617" t="s">
        <v>851</v>
      </c>
      <c r="C34" s="45">
        <v>12196</v>
      </c>
      <c r="D34" s="46">
        <v>10615</v>
      </c>
      <c r="E34" s="597">
        <v>87</v>
      </c>
      <c r="F34" s="46">
        <v>11740</v>
      </c>
      <c r="G34" s="631">
        <v>96.3</v>
      </c>
      <c r="H34" s="619">
        <v>9576</v>
      </c>
      <c r="I34" s="599">
        <v>78.5</v>
      </c>
      <c r="J34" s="620"/>
      <c r="K34" s="594"/>
      <c r="L34" s="594"/>
    </row>
    <row r="35" spans="1:12" s="595" customFormat="1" ht="15" customHeight="1">
      <c r="A35" s="639"/>
      <c r="B35" s="617" t="s">
        <v>853</v>
      </c>
      <c r="C35" s="45">
        <v>5064</v>
      </c>
      <c r="D35" s="46">
        <v>4292</v>
      </c>
      <c r="E35" s="597">
        <v>84.8</v>
      </c>
      <c r="F35" s="46">
        <v>4630</v>
      </c>
      <c r="G35" s="631">
        <v>91.4</v>
      </c>
      <c r="H35" s="619">
        <v>4229</v>
      </c>
      <c r="I35" s="599">
        <v>83.5</v>
      </c>
      <c r="J35" s="620"/>
      <c r="K35" s="594"/>
      <c r="L35" s="594"/>
    </row>
    <row r="36" spans="1:12" s="595" customFormat="1" ht="15" customHeight="1">
      <c r="A36" s="639"/>
      <c r="B36" s="617" t="s">
        <v>854</v>
      </c>
      <c r="C36" s="45">
        <v>6454</v>
      </c>
      <c r="D36" s="46">
        <v>5796</v>
      </c>
      <c r="E36" s="597">
        <v>89.8</v>
      </c>
      <c r="F36" s="46">
        <v>5845</v>
      </c>
      <c r="G36" s="631">
        <v>90.6</v>
      </c>
      <c r="H36" s="619">
        <v>5568</v>
      </c>
      <c r="I36" s="599">
        <v>86.3</v>
      </c>
      <c r="J36" s="620"/>
      <c r="K36" s="594"/>
      <c r="L36" s="594"/>
    </row>
    <row r="37" spans="1:12" s="595" customFormat="1" ht="15" customHeight="1">
      <c r="A37" s="639"/>
      <c r="B37" s="617" t="s">
        <v>856</v>
      </c>
      <c r="C37" s="45">
        <v>7278</v>
      </c>
      <c r="D37" s="596">
        <v>6721</v>
      </c>
      <c r="E37" s="597">
        <v>92.3</v>
      </c>
      <c r="F37" s="46">
        <v>6990</v>
      </c>
      <c r="G37" s="631">
        <v>96</v>
      </c>
      <c r="H37" s="619">
        <v>6617</v>
      </c>
      <c r="I37" s="599">
        <v>90.4</v>
      </c>
      <c r="J37" s="620"/>
      <c r="K37" s="594"/>
      <c r="L37" s="594"/>
    </row>
    <row r="38" spans="1:12" ht="15" customHeight="1">
      <c r="A38" s="606"/>
      <c r="B38" s="617"/>
      <c r="C38" s="45"/>
      <c r="D38" s="609"/>
      <c r="E38" s="597"/>
      <c r="F38" s="46"/>
      <c r="G38" s="627"/>
      <c r="H38" s="619"/>
      <c r="I38" s="599"/>
      <c r="J38" s="620"/>
      <c r="K38" s="612"/>
      <c r="L38" s="612"/>
    </row>
    <row r="39" spans="1:12" s="605" customFormat="1" ht="15" customHeight="1">
      <c r="A39" s="1402" t="s">
        <v>32</v>
      </c>
      <c r="B39" s="1403"/>
      <c r="C39" s="26">
        <f>SUM(C40:C43)</f>
        <v>179857</v>
      </c>
      <c r="D39" s="41">
        <f>SUM(D40:D43)</f>
        <v>176386</v>
      </c>
      <c r="E39" s="601">
        <v>98.1</v>
      </c>
      <c r="F39" s="41">
        <f>SUM(F40:F43)</f>
        <v>169968</v>
      </c>
      <c r="G39" s="627">
        <v>94.5</v>
      </c>
      <c r="H39" s="614">
        <f>SUM(H40:H43)</f>
        <v>154587</v>
      </c>
      <c r="I39" s="603">
        <v>85.9</v>
      </c>
      <c r="J39" s="649"/>
      <c r="K39" s="604"/>
      <c r="L39" s="604"/>
    </row>
    <row r="40" spans="1:12" s="622" customFormat="1" ht="15" customHeight="1">
      <c r="A40" s="616"/>
      <c r="B40" s="617" t="s">
        <v>857</v>
      </c>
      <c r="C40" s="45">
        <v>93596</v>
      </c>
      <c r="D40" s="46">
        <v>93596</v>
      </c>
      <c r="E40" s="623">
        <v>100</v>
      </c>
      <c r="F40" s="46">
        <v>87866</v>
      </c>
      <c r="G40" s="631">
        <v>93.9</v>
      </c>
      <c r="H40" s="619">
        <v>80190</v>
      </c>
      <c r="I40" s="599">
        <v>85.7</v>
      </c>
      <c r="J40" s="620"/>
      <c r="K40" s="620"/>
      <c r="L40" s="621"/>
    </row>
    <row r="41" spans="1:12" s="622" customFormat="1" ht="15" customHeight="1">
      <c r="A41" s="616"/>
      <c r="B41" s="617" t="s">
        <v>879</v>
      </c>
      <c r="C41" s="45">
        <v>37090</v>
      </c>
      <c r="D41" s="46">
        <v>37042</v>
      </c>
      <c r="E41" s="597">
        <v>99.9</v>
      </c>
      <c r="F41" s="46">
        <v>36350</v>
      </c>
      <c r="G41" s="631">
        <v>98</v>
      </c>
      <c r="H41" s="619">
        <v>33348</v>
      </c>
      <c r="I41" s="599">
        <v>89.9</v>
      </c>
      <c r="J41" s="620"/>
      <c r="K41" s="620"/>
      <c r="L41" s="621"/>
    </row>
    <row r="42" spans="1:12" s="622" customFormat="1" ht="15" customHeight="1">
      <c r="A42" s="616"/>
      <c r="B42" s="617" t="s">
        <v>859</v>
      </c>
      <c r="C42" s="45">
        <v>27496</v>
      </c>
      <c r="D42" s="596">
        <v>24073</v>
      </c>
      <c r="E42" s="597">
        <v>87.6</v>
      </c>
      <c r="F42" s="46">
        <v>23000</v>
      </c>
      <c r="G42" s="631">
        <v>83.6</v>
      </c>
      <c r="H42" s="619">
        <v>20312</v>
      </c>
      <c r="I42" s="599">
        <v>73.9</v>
      </c>
      <c r="J42" s="620"/>
      <c r="K42" s="620"/>
      <c r="L42" s="621"/>
    </row>
    <row r="43" spans="1:12" s="622" customFormat="1" ht="15" customHeight="1">
      <c r="A43" s="616"/>
      <c r="B43" s="617" t="s">
        <v>861</v>
      </c>
      <c r="C43" s="45">
        <v>21675</v>
      </c>
      <c r="D43" s="46">
        <v>21675</v>
      </c>
      <c r="E43" s="623">
        <v>100</v>
      </c>
      <c r="F43" s="46">
        <v>22752</v>
      </c>
      <c r="G43" s="631">
        <v>105</v>
      </c>
      <c r="H43" s="619">
        <v>20737</v>
      </c>
      <c r="I43" s="599">
        <v>95.7</v>
      </c>
      <c r="J43" s="620"/>
      <c r="K43" s="620"/>
      <c r="L43" s="621"/>
    </row>
    <row r="44" spans="1:12" ht="15" customHeight="1">
      <c r="A44" s="606"/>
      <c r="B44" s="617"/>
      <c r="C44" s="45"/>
      <c r="D44" s="650"/>
      <c r="E44" s="597"/>
      <c r="F44" s="46"/>
      <c r="G44" s="627"/>
      <c r="H44" s="619"/>
      <c r="I44" s="599"/>
      <c r="J44" s="620"/>
      <c r="K44" s="620"/>
      <c r="L44" s="612"/>
    </row>
    <row r="45" spans="1:12" s="605" customFormat="1" ht="15" customHeight="1">
      <c r="A45" s="1402" t="s">
        <v>33</v>
      </c>
      <c r="B45" s="1403"/>
      <c r="C45" s="26">
        <f>SUM(C46:C49)</f>
        <v>72872</v>
      </c>
      <c r="D45" s="41">
        <f>SUM(D46:D49)</f>
        <v>65789</v>
      </c>
      <c r="E45" s="601">
        <v>90.3</v>
      </c>
      <c r="F45" s="41">
        <f>SUM(F46:F49)</f>
        <v>75325</v>
      </c>
      <c r="G45" s="627">
        <v>103.4</v>
      </c>
      <c r="H45" s="614">
        <f>SUM(H46:H49)</f>
        <v>59735</v>
      </c>
      <c r="I45" s="603">
        <v>82</v>
      </c>
      <c r="J45" s="649"/>
      <c r="K45" s="649"/>
      <c r="L45" s="604"/>
    </row>
    <row r="46" spans="1:12" s="622" customFormat="1" ht="15" customHeight="1">
      <c r="A46" s="616"/>
      <c r="B46" s="617" t="s">
        <v>871</v>
      </c>
      <c r="C46" s="45">
        <v>33272</v>
      </c>
      <c r="D46" s="46">
        <v>29724</v>
      </c>
      <c r="E46" s="597">
        <v>89.3</v>
      </c>
      <c r="F46" s="46">
        <v>37600</v>
      </c>
      <c r="G46" s="631">
        <v>113</v>
      </c>
      <c r="H46" s="619">
        <v>28241</v>
      </c>
      <c r="I46" s="599">
        <v>84.9</v>
      </c>
      <c r="J46" s="620"/>
      <c r="K46" s="620"/>
      <c r="L46" s="621"/>
    </row>
    <row r="47" spans="1:12" s="622" customFormat="1" ht="15" customHeight="1">
      <c r="A47" s="616"/>
      <c r="B47" s="617" t="s">
        <v>862</v>
      </c>
      <c r="C47" s="45">
        <v>11492</v>
      </c>
      <c r="D47" s="46">
        <v>8023</v>
      </c>
      <c r="E47" s="597">
        <v>69.8</v>
      </c>
      <c r="F47" s="46">
        <v>7350</v>
      </c>
      <c r="G47" s="631">
        <v>64</v>
      </c>
      <c r="H47" s="619">
        <v>5952</v>
      </c>
      <c r="I47" s="599">
        <v>51.8</v>
      </c>
      <c r="J47" s="620"/>
      <c r="K47" s="621"/>
      <c r="L47" s="621"/>
    </row>
    <row r="48" spans="1:12" s="622" customFormat="1" ht="15" customHeight="1">
      <c r="A48" s="616"/>
      <c r="B48" s="617" t="s">
        <v>864</v>
      </c>
      <c r="C48" s="45">
        <v>18229</v>
      </c>
      <c r="D48" s="46">
        <v>18229</v>
      </c>
      <c r="E48" s="623">
        <v>100</v>
      </c>
      <c r="F48" s="46">
        <v>20985</v>
      </c>
      <c r="G48" s="631">
        <v>115.1</v>
      </c>
      <c r="H48" s="619">
        <v>16680</v>
      </c>
      <c r="I48" s="599">
        <v>91.5</v>
      </c>
      <c r="J48" s="620"/>
      <c r="K48" s="621"/>
      <c r="L48" s="621"/>
    </row>
    <row r="49" spans="1:12" s="622" customFormat="1" ht="15" customHeight="1">
      <c r="A49" s="616"/>
      <c r="B49" s="617" t="s">
        <v>866</v>
      </c>
      <c r="C49" s="45">
        <v>9879</v>
      </c>
      <c r="D49" s="46">
        <v>9813</v>
      </c>
      <c r="E49" s="597">
        <v>99.3</v>
      </c>
      <c r="F49" s="46">
        <v>9390</v>
      </c>
      <c r="G49" s="631">
        <v>95.1</v>
      </c>
      <c r="H49" s="619">
        <v>8862</v>
      </c>
      <c r="I49" s="599">
        <v>89.7</v>
      </c>
      <c r="J49" s="620"/>
      <c r="K49" s="621"/>
      <c r="L49" s="621"/>
    </row>
    <row r="50" spans="1:12" ht="15" customHeight="1">
      <c r="A50" s="606"/>
      <c r="B50" s="617"/>
      <c r="C50" s="45"/>
      <c r="D50" s="650"/>
      <c r="E50" s="597"/>
      <c r="F50" s="46"/>
      <c r="G50" s="627"/>
      <c r="H50" s="619"/>
      <c r="I50" s="599"/>
      <c r="J50" s="620"/>
      <c r="K50" s="612"/>
      <c r="L50" s="612"/>
    </row>
    <row r="51" spans="1:12" s="605" customFormat="1" ht="15" customHeight="1">
      <c r="A51" s="1402" t="s">
        <v>34</v>
      </c>
      <c r="B51" s="1403"/>
      <c r="C51" s="26">
        <f>SUM(C52:C58)</f>
        <v>158565</v>
      </c>
      <c r="D51" s="41">
        <f>SUM(D52:D58)</f>
        <v>158052</v>
      </c>
      <c r="E51" s="601">
        <v>99.7</v>
      </c>
      <c r="F51" s="41">
        <f>SUM(F52:F58)</f>
        <v>169265</v>
      </c>
      <c r="G51" s="651">
        <v>106.7</v>
      </c>
      <c r="H51" s="41">
        <f>SUM(H52:H58)</f>
        <v>157536</v>
      </c>
      <c r="I51" s="603">
        <v>99.4</v>
      </c>
      <c r="J51" s="649"/>
      <c r="K51" s="604"/>
      <c r="L51" s="604"/>
    </row>
    <row r="52" spans="1:12" s="595" customFormat="1" ht="15" customHeight="1">
      <c r="A52" s="639"/>
      <c r="B52" s="617" t="s">
        <v>858</v>
      </c>
      <c r="C52" s="45">
        <v>99422</v>
      </c>
      <c r="D52" s="596">
        <v>99397</v>
      </c>
      <c r="E52" s="623">
        <v>100</v>
      </c>
      <c r="F52" s="46">
        <v>101240</v>
      </c>
      <c r="G52" s="594">
        <v>101.8</v>
      </c>
      <c r="H52" s="619">
        <v>99117</v>
      </c>
      <c r="I52" s="599">
        <v>99.7</v>
      </c>
      <c r="J52" s="620"/>
      <c r="K52" s="594"/>
      <c r="L52" s="594"/>
    </row>
    <row r="53" spans="1:12" s="595" customFormat="1" ht="15" customHeight="1">
      <c r="A53" s="639"/>
      <c r="B53" s="617" t="s">
        <v>872</v>
      </c>
      <c r="C53" s="45">
        <v>13036</v>
      </c>
      <c r="D53" s="596">
        <v>13036</v>
      </c>
      <c r="E53" s="623">
        <v>100</v>
      </c>
      <c r="F53" s="46">
        <v>14600</v>
      </c>
      <c r="G53" s="594">
        <v>112</v>
      </c>
      <c r="H53" s="619">
        <v>13000</v>
      </c>
      <c r="I53" s="599">
        <v>99.7</v>
      </c>
      <c r="J53" s="620"/>
      <c r="K53" s="594"/>
      <c r="L53" s="594"/>
    </row>
    <row r="54" spans="1:12" s="595" customFormat="1" ht="15" customHeight="1">
      <c r="A54" s="639"/>
      <c r="B54" s="617" t="s">
        <v>874</v>
      </c>
      <c r="C54" s="45">
        <v>10274</v>
      </c>
      <c r="D54" s="46">
        <v>10274</v>
      </c>
      <c r="E54" s="623">
        <v>100</v>
      </c>
      <c r="F54" s="46">
        <v>10690</v>
      </c>
      <c r="G54" s="594">
        <v>104</v>
      </c>
      <c r="H54" s="619">
        <v>10267</v>
      </c>
      <c r="I54" s="599">
        <v>99.9</v>
      </c>
      <c r="J54" s="620"/>
      <c r="K54" s="594"/>
      <c r="L54" s="594"/>
    </row>
    <row r="55" spans="1:12" s="595" customFormat="1" ht="15" customHeight="1">
      <c r="A55" s="639"/>
      <c r="B55" s="617" t="s">
        <v>876</v>
      </c>
      <c r="C55" s="45">
        <v>8710</v>
      </c>
      <c r="D55" s="46">
        <v>8643</v>
      </c>
      <c r="E55" s="597">
        <v>99.2</v>
      </c>
      <c r="F55" s="46">
        <v>9020</v>
      </c>
      <c r="G55" s="594">
        <v>103.6</v>
      </c>
      <c r="H55" s="619">
        <v>8600</v>
      </c>
      <c r="I55" s="599">
        <v>98.7</v>
      </c>
      <c r="J55" s="620"/>
      <c r="K55" s="594"/>
      <c r="L55" s="594"/>
    </row>
    <row r="56" spans="1:12" s="595" customFormat="1" ht="15" customHeight="1">
      <c r="A56" s="639"/>
      <c r="B56" s="617" t="s">
        <v>878</v>
      </c>
      <c r="C56" s="45">
        <v>8256</v>
      </c>
      <c r="D56" s="596">
        <v>8256</v>
      </c>
      <c r="E56" s="623">
        <v>100</v>
      </c>
      <c r="F56" s="46">
        <v>8860</v>
      </c>
      <c r="G56" s="631">
        <v>107.3</v>
      </c>
      <c r="H56" s="619">
        <v>8245</v>
      </c>
      <c r="I56" s="599">
        <v>99.9</v>
      </c>
      <c r="J56" s="620"/>
      <c r="K56" s="594"/>
      <c r="L56" s="594"/>
    </row>
    <row r="57" spans="1:12" s="595" customFormat="1" ht="15" customHeight="1">
      <c r="A57" s="639"/>
      <c r="B57" s="617" t="s">
        <v>880</v>
      </c>
      <c r="C57" s="45">
        <v>6475</v>
      </c>
      <c r="D57" s="46">
        <v>6206</v>
      </c>
      <c r="E57" s="597">
        <v>95.8</v>
      </c>
      <c r="F57" s="46">
        <v>7880</v>
      </c>
      <c r="G57" s="631">
        <v>121.7</v>
      </c>
      <c r="H57" s="619">
        <v>6101</v>
      </c>
      <c r="I57" s="599">
        <v>94.2</v>
      </c>
      <c r="J57" s="620"/>
      <c r="K57" s="594"/>
      <c r="L57" s="594"/>
    </row>
    <row r="58" spans="1:12" s="595" customFormat="1" ht="15" customHeight="1">
      <c r="A58" s="639"/>
      <c r="B58" s="617" t="s">
        <v>881</v>
      </c>
      <c r="C58" s="45">
        <v>12392</v>
      </c>
      <c r="D58" s="46">
        <v>12240</v>
      </c>
      <c r="E58" s="597">
        <v>98.8</v>
      </c>
      <c r="F58" s="46">
        <v>16975</v>
      </c>
      <c r="G58" s="631">
        <v>137</v>
      </c>
      <c r="H58" s="619">
        <v>12206</v>
      </c>
      <c r="I58" s="599">
        <v>98.5</v>
      </c>
      <c r="J58" s="620"/>
      <c r="K58" s="594"/>
      <c r="L58" s="594"/>
    </row>
    <row r="59" spans="1:12" ht="15" customHeight="1">
      <c r="A59" s="606"/>
      <c r="B59" s="617"/>
      <c r="C59" s="652"/>
      <c r="D59" s="650"/>
      <c r="E59" s="597"/>
      <c r="F59" s="46"/>
      <c r="G59" s="627"/>
      <c r="H59" s="619"/>
      <c r="I59" s="599"/>
      <c r="J59" s="620"/>
      <c r="K59" s="612"/>
      <c r="L59" s="612"/>
    </row>
    <row r="60" spans="1:9" s="605" customFormat="1" ht="15" customHeight="1">
      <c r="A60" s="1402" t="s">
        <v>35</v>
      </c>
      <c r="B60" s="1403"/>
      <c r="C60" s="647">
        <f>SUM(C61:C67)</f>
        <v>169244</v>
      </c>
      <c r="D60" s="614">
        <f>SUM(D61:D67)</f>
        <v>168759</v>
      </c>
      <c r="E60" s="613">
        <v>99.7</v>
      </c>
      <c r="F60" s="614">
        <f>SUM(F61:F67)</f>
        <v>190426</v>
      </c>
      <c r="G60" s="613">
        <v>112.5</v>
      </c>
      <c r="H60" s="614">
        <f>SUM(H61:H67)</f>
        <v>165619</v>
      </c>
      <c r="I60" s="615">
        <v>97.9</v>
      </c>
    </row>
    <row r="61" spans="1:12" s="661" customFormat="1" ht="15" customHeight="1">
      <c r="A61" s="653"/>
      <c r="B61" s="654" t="s">
        <v>860</v>
      </c>
      <c r="C61" s="655">
        <v>100727</v>
      </c>
      <c r="D61" s="656">
        <v>100727</v>
      </c>
      <c r="E61" s="657">
        <v>100</v>
      </c>
      <c r="F61" s="656">
        <v>111282</v>
      </c>
      <c r="G61" s="631">
        <v>110.5</v>
      </c>
      <c r="H61" s="619">
        <v>99002</v>
      </c>
      <c r="I61" s="658">
        <v>98.3</v>
      </c>
      <c r="J61" s="659"/>
      <c r="K61" s="660"/>
      <c r="L61" s="660"/>
    </row>
    <row r="62" spans="1:12" s="661" customFormat="1" ht="15" customHeight="1">
      <c r="A62" s="653"/>
      <c r="B62" s="654" t="s">
        <v>869</v>
      </c>
      <c r="C62" s="655">
        <v>7904</v>
      </c>
      <c r="D62" s="656">
        <v>7826</v>
      </c>
      <c r="E62" s="662">
        <v>99</v>
      </c>
      <c r="F62" s="656">
        <v>9915</v>
      </c>
      <c r="G62" s="631">
        <v>125.4</v>
      </c>
      <c r="H62" s="619">
        <v>7703</v>
      </c>
      <c r="I62" s="658">
        <v>97.5</v>
      </c>
      <c r="J62" s="659"/>
      <c r="K62" s="660"/>
      <c r="L62" s="660"/>
    </row>
    <row r="63" spans="1:12" s="661" customFormat="1" ht="15" customHeight="1">
      <c r="A63" s="653"/>
      <c r="B63" s="654" t="s">
        <v>870</v>
      </c>
      <c r="C63" s="655">
        <v>18897</v>
      </c>
      <c r="D63" s="656">
        <v>18897</v>
      </c>
      <c r="E63" s="657">
        <v>100</v>
      </c>
      <c r="F63" s="656">
        <v>22500</v>
      </c>
      <c r="G63" s="631">
        <v>119.1</v>
      </c>
      <c r="H63" s="619">
        <v>18181</v>
      </c>
      <c r="I63" s="658">
        <v>96.2</v>
      </c>
      <c r="J63" s="659"/>
      <c r="K63" s="660"/>
      <c r="L63" s="660"/>
    </row>
    <row r="64" spans="1:12" s="661" customFormat="1" ht="15" customHeight="1">
      <c r="A64" s="653"/>
      <c r="B64" s="654" t="s">
        <v>883</v>
      </c>
      <c r="C64" s="655">
        <v>19733</v>
      </c>
      <c r="D64" s="656">
        <v>19365</v>
      </c>
      <c r="E64" s="662">
        <v>98.1</v>
      </c>
      <c r="F64" s="656">
        <v>22190</v>
      </c>
      <c r="G64" s="631">
        <v>112.5</v>
      </c>
      <c r="H64" s="619">
        <v>19228</v>
      </c>
      <c r="I64" s="658">
        <v>97.4</v>
      </c>
      <c r="J64" s="659"/>
      <c r="K64" s="660"/>
      <c r="L64" s="660"/>
    </row>
    <row r="65" spans="1:12" s="661" customFormat="1" ht="15" customHeight="1">
      <c r="A65" s="653"/>
      <c r="B65" s="654" t="s">
        <v>885</v>
      </c>
      <c r="C65" s="655">
        <v>8152</v>
      </c>
      <c r="D65" s="663">
        <v>8152</v>
      </c>
      <c r="E65" s="657">
        <v>100</v>
      </c>
      <c r="F65" s="656">
        <v>8458</v>
      </c>
      <c r="G65" s="631">
        <v>103.8</v>
      </c>
      <c r="H65" s="619">
        <v>7808</v>
      </c>
      <c r="I65" s="658">
        <v>95.8</v>
      </c>
      <c r="J65" s="659"/>
      <c r="K65" s="660"/>
      <c r="L65" s="660"/>
    </row>
    <row r="66" spans="1:12" s="661" customFormat="1" ht="15" customHeight="1">
      <c r="A66" s="653"/>
      <c r="B66" s="654" t="s">
        <v>886</v>
      </c>
      <c r="C66" s="655">
        <v>5996</v>
      </c>
      <c r="D66" s="656">
        <v>5957</v>
      </c>
      <c r="E66" s="662">
        <v>99.3</v>
      </c>
      <c r="F66" s="656">
        <v>6751</v>
      </c>
      <c r="G66" s="631">
        <v>112.6</v>
      </c>
      <c r="H66" s="619">
        <v>5908</v>
      </c>
      <c r="I66" s="658">
        <v>98.5</v>
      </c>
      <c r="J66" s="659"/>
      <c r="K66" s="660"/>
      <c r="L66" s="660"/>
    </row>
    <row r="67" spans="1:12" s="661" customFormat="1" ht="15" customHeight="1" thickBot="1">
      <c r="A67" s="664"/>
      <c r="B67" s="665" t="s">
        <v>887</v>
      </c>
      <c r="C67" s="666">
        <v>7835</v>
      </c>
      <c r="D67" s="667">
        <v>7835</v>
      </c>
      <c r="E67" s="668">
        <v>100</v>
      </c>
      <c r="F67" s="667">
        <v>9330</v>
      </c>
      <c r="G67" s="669">
        <v>119.1</v>
      </c>
      <c r="H67" s="670">
        <v>7789</v>
      </c>
      <c r="I67" s="671">
        <v>99.4</v>
      </c>
      <c r="J67" s="659"/>
      <c r="K67" s="660"/>
      <c r="L67" s="660"/>
    </row>
    <row r="68" spans="2:4" ht="13.5">
      <c r="B68" s="132" t="s">
        <v>36</v>
      </c>
      <c r="C68" s="17"/>
      <c r="D68" s="17"/>
    </row>
    <row r="74" spans="5:9" ht="13.5">
      <c r="E74" s="17"/>
      <c r="F74" s="17"/>
      <c r="G74" s="17"/>
      <c r="H74" s="17"/>
      <c r="I74" s="17"/>
    </row>
  </sheetData>
  <mergeCells count="18">
    <mergeCell ref="H3:H4"/>
    <mergeCell ref="I3:I4"/>
    <mergeCell ref="D3:D4"/>
    <mergeCell ref="E3:E4"/>
    <mergeCell ref="F3:F4"/>
    <mergeCell ref="A5:B5"/>
    <mergeCell ref="A9:B9"/>
    <mergeCell ref="G3:G4"/>
    <mergeCell ref="A16:B16"/>
    <mergeCell ref="C3:C4"/>
    <mergeCell ref="A3:B4"/>
    <mergeCell ref="A51:B51"/>
    <mergeCell ref="A60:B60"/>
    <mergeCell ref="A7:B7"/>
    <mergeCell ref="A23:B23"/>
    <mergeCell ref="A29:B29"/>
    <mergeCell ref="A39:B39"/>
    <mergeCell ref="A45:B4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"/>
    </sheetView>
  </sheetViews>
  <sheetFormatPr defaultColWidth="9.00390625" defaultRowHeight="13.5"/>
  <cols>
    <col min="1" max="1" width="13.625" style="677" customWidth="1"/>
    <col min="2" max="7" width="10.625" style="673" customWidth="1"/>
    <col min="8" max="8" width="10.375" style="673" customWidth="1"/>
    <col min="9" max="9" width="10.625" style="673" customWidth="1"/>
    <col min="10" max="10" width="10.625" style="675" customWidth="1"/>
    <col min="11" max="11" width="10.625" style="673" customWidth="1"/>
    <col min="12" max="12" width="0" style="676" hidden="1" customWidth="1"/>
    <col min="13" max="16384" width="9.00390625" style="676" customWidth="1"/>
  </cols>
  <sheetData>
    <row r="1" spans="1:7" ht="18" customHeight="1">
      <c r="A1" s="672" t="s">
        <v>95</v>
      </c>
      <c r="C1" s="674"/>
      <c r="F1" s="675"/>
      <c r="G1" s="675"/>
    </row>
    <row r="2" spans="3:10" ht="13.5" customHeight="1" thickBot="1">
      <c r="C2" s="678"/>
      <c r="F2" s="678"/>
      <c r="G2" s="678"/>
      <c r="I2" s="678"/>
      <c r="J2" s="679" t="s">
        <v>1322</v>
      </c>
    </row>
    <row r="3" spans="1:12" s="688" customFormat="1" ht="17.25" customHeight="1" thickTop="1">
      <c r="A3" s="1420" t="s">
        <v>1323</v>
      </c>
      <c r="B3" s="1423" t="s">
        <v>38</v>
      </c>
      <c r="C3" s="681" t="s">
        <v>39</v>
      </c>
      <c r="D3" s="680" t="s">
        <v>1324</v>
      </c>
      <c r="E3" s="682" t="s">
        <v>1325</v>
      </c>
      <c r="F3" s="683" t="s">
        <v>40</v>
      </c>
      <c r="G3" s="684" t="s">
        <v>41</v>
      </c>
      <c r="H3" s="680"/>
      <c r="I3" s="684" t="s">
        <v>42</v>
      </c>
      <c r="J3" s="685" t="s">
        <v>43</v>
      </c>
      <c r="K3" s="686" t="s">
        <v>1326</v>
      </c>
      <c r="L3" s="687"/>
    </row>
    <row r="4" spans="1:12" s="688" customFormat="1" ht="17.25" customHeight="1">
      <c r="A4" s="1421"/>
      <c r="B4" s="1424"/>
      <c r="D4" s="684" t="s">
        <v>1327</v>
      </c>
      <c r="E4" s="683" t="s">
        <v>1328</v>
      </c>
      <c r="F4" s="683"/>
      <c r="H4" s="684" t="s">
        <v>1329</v>
      </c>
      <c r="I4" s="683"/>
      <c r="J4" s="683"/>
      <c r="K4" s="689"/>
      <c r="L4" s="681" t="s">
        <v>51</v>
      </c>
    </row>
    <row r="5" spans="1:12" s="688" customFormat="1" ht="18.75" customHeight="1">
      <c r="A5" s="1422"/>
      <c r="B5" s="1425"/>
      <c r="C5" s="691" t="s">
        <v>52</v>
      </c>
      <c r="D5" s="690" t="s">
        <v>53</v>
      </c>
      <c r="E5" s="692" t="s">
        <v>54</v>
      </c>
      <c r="F5" s="692" t="s">
        <v>55</v>
      </c>
      <c r="G5" s="690" t="s">
        <v>56</v>
      </c>
      <c r="H5" s="691" t="s">
        <v>57</v>
      </c>
      <c r="I5" s="690" t="s">
        <v>58</v>
      </c>
      <c r="J5" s="693" t="s">
        <v>59</v>
      </c>
      <c r="K5" s="694" t="s">
        <v>60</v>
      </c>
      <c r="L5" s="681" t="s">
        <v>61</v>
      </c>
    </row>
    <row r="6" spans="1:12" s="688" customFormat="1" ht="12">
      <c r="A6" s="695"/>
      <c r="B6" s="696"/>
      <c r="C6" s="697" t="s">
        <v>62</v>
      </c>
      <c r="D6" s="697" t="s">
        <v>62</v>
      </c>
      <c r="E6" s="697" t="s">
        <v>62</v>
      </c>
      <c r="F6" s="698" t="s">
        <v>63</v>
      </c>
      <c r="G6" s="698" t="s">
        <v>63</v>
      </c>
      <c r="H6" s="697" t="s">
        <v>64</v>
      </c>
      <c r="I6" s="699" t="s">
        <v>64</v>
      </c>
      <c r="J6" s="698" t="s">
        <v>63</v>
      </c>
      <c r="K6" s="700" t="s">
        <v>63</v>
      </c>
      <c r="L6" s="681"/>
    </row>
    <row r="7" spans="1:12" s="708" customFormat="1" ht="21.75" customHeight="1">
      <c r="A7" s="701" t="s">
        <v>1334</v>
      </c>
      <c r="B7" s="702" t="s">
        <v>1335</v>
      </c>
      <c r="C7" s="703">
        <v>1254263</v>
      </c>
      <c r="D7" s="703">
        <f>SUM(D11:D33)</f>
        <v>287804</v>
      </c>
      <c r="E7" s="703">
        <f>SUM(E11:E33)</f>
        <v>189775</v>
      </c>
      <c r="F7" s="704">
        <v>22.9</v>
      </c>
      <c r="G7" s="704">
        <v>65.9</v>
      </c>
      <c r="H7" s="705" t="s">
        <v>1335</v>
      </c>
      <c r="I7" s="705" t="s">
        <v>1335</v>
      </c>
      <c r="J7" s="705" t="s">
        <v>1335</v>
      </c>
      <c r="K7" s="706">
        <v>21.3</v>
      </c>
      <c r="L7" s="707"/>
    </row>
    <row r="8" spans="1:12" s="719" customFormat="1" ht="12">
      <c r="A8" s="709"/>
      <c r="B8" s="710"/>
      <c r="C8" s="711"/>
      <c r="D8" s="711"/>
      <c r="E8" s="712"/>
      <c r="F8" s="713"/>
      <c r="G8" s="714"/>
      <c r="H8" s="715"/>
      <c r="I8" s="716"/>
      <c r="J8" s="714"/>
      <c r="K8" s="717"/>
      <c r="L8" s="718"/>
    </row>
    <row r="9" spans="1:12" s="688" customFormat="1" ht="21" customHeight="1">
      <c r="A9" s="683" t="s">
        <v>1336</v>
      </c>
      <c r="B9" s="720" t="s">
        <v>1337</v>
      </c>
      <c r="C9" s="697">
        <v>1038911</v>
      </c>
      <c r="D9" s="697">
        <f>SUM(D11:D33)</f>
        <v>287804</v>
      </c>
      <c r="E9" s="697">
        <f>SUM(E11:E33)</f>
        <v>189775</v>
      </c>
      <c r="F9" s="721">
        <v>27.7</v>
      </c>
      <c r="G9" s="721">
        <v>65.9</v>
      </c>
      <c r="H9" s="697">
        <f>SUM(H11:H33)</f>
        <v>6364</v>
      </c>
      <c r="I9" s="697">
        <f>SUM(I11:I33)</f>
        <v>11520</v>
      </c>
      <c r="J9" s="721">
        <v>55.2</v>
      </c>
      <c r="K9" s="722">
        <v>26.5</v>
      </c>
      <c r="L9" s="681"/>
    </row>
    <row r="10" spans="1:12" s="688" customFormat="1" ht="12.75" thickBot="1">
      <c r="A10" s="723"/>
      <c r="B10" s="684"/>
      <c r="C10" s="724"/>
      <c r="D10" s="724"/>
      <c r="E10" s="725"/>
      <c r="F10" s="725"/>
      <c r="G10" s="724"/>
      <c r="H10" s="721"/>
      <c r="I10" s="697"/>
      <c r="J10" s="726"/>
      <c r="K10" s="727"/>
      <c r="L10" s="681"/>
    </row>
    <row r="11" spans="1:12" s="731" customFormat="1" ht="19.5" customHeight="1">
      <c r="A11" s="723" t="s">
        <v>1338</v>
      </c>
      <c r="B11" s="683" t="s">
        <v>1339</v>
      </c>
      <c r="C11" s="698">
        <v>248292</v>
      </c>
      <c r="D11" s="698">
        <v>109510</v>
      </c>
      <c r="E11" s="698">
        <v>86510</v>
      </c>
      <c r="F11" s="728">
        <v>44.1</v>
      </c>
      <c r="G11" s="728">
        <v>79</v>
      </c>
      <c r="H11" s="697">
        <v>1595</v>
      </c>
      <c r="I11" s="697">
        <v>3116</v>
      </c>
      <c r="J11" s="728">
        <v>51.2</v>
      </c>
      <c r="K11" s="729">
        <v>42.4</v>
      </c>
      <c r="L11" s="730">
        <v>1</v>
      </c>
    </row>
    <row r="12" spans="1:12" s="731" customFormat="1" ht="19.5" customHeight="1">
      <c r="A12" s="723" t="s">
        <v>1340</v>
      </c>
      <c r="B12" s="683" t="s">
        <v>1341</v>
      </c>
      <c r="C12" s="698">
        <v>91202</v>
      </c>
      <c r="D12" s="698">
        <v>17371</v>
      </c>
      <c r="E12" s="698">
        <v>5739</v>
      </c>
      <c r="F12" s="728">
        <v>18.4</v>
      </c>
      <c r="G12" s="728">
        <v>33</v>
      </c>
      <c r="H12" s="697">
        <v>637</v>
      </c>
      <c r="I12" s="697">
        <v>1275</v>
      </c>
      <c r="J12" s="728">
        <v>50</v>
      </c>
      <c r="K12" s="729">
        <v>16.3</v>
      </c>
      <c r="L12" s="732">
        <v>1</v>
      </c>
    </row>
    <row r="13" spans="1:12" s="731" customFormat="1" ht="19.5" customHeight="1">
      <c r="A13" s="723" t="s">
        <v>1342</v>
      </c>
      <c r="B13" s="683" t="s">
        <v>1343</v>
      </c>
      <c r="C13" s="698">
        <v>99394</v>
      </c>
      <c r="D13" s="698">
        <v>25843</v>
      </c>
      <c r="E13" s="698">
        <v>16655</v>
      </c>
      <c r="F13" s="728">
        <v>26</v>
      </c>
      <c r="G13" s="728">
        <v>64.4</v>
      </c>
      <c r="H13" s="697">
        <v>560</v>
      </c>
      <c r="I13" s="697">
        <v>1068</v>
      </c>
      <c r="J13" s="728">
        <v>52.4</v>
      </c>
      <c r="K13" s="729">
        <v>23.7</v>
      </c>
      <c r="L13" s="732">
        <v>1</v>
      </c>
    </row>
    <row r="14" spans="1:12" s="734" customFormat="1" ht="19.5" customHeight="1">
      <c r="A14" s="723" t="s">
        <v>1344</v>
      </c>
      <c r="B14" s="683" t="s">
        <v>1345</v>
      </c>
      <c r="C14" s="698">
        <v>100529</v>
      </c>
      <c r="D14" s="698">
        <v>15978</v>
      </c>
      <c r="E14" s="698">
        <v>11236</v>
      </c>
      <c r="F14" s="728">
        <v>15.9</v>
      </c>
      <c r="G14" s="728">
        <v>70.3</v>
      </c>
      <c r="H14" s="697">
        <v>295</v>
      </c>
      <c r="I14" s="697">
        <v>533</v>
      </c>
      <c r="J14" s="728">
        <v>55.3</v>
      </c>
      <c r="K14" s="729">
        <v>15.4</v>
      </c>
      <c r="L14" s="733">
        <v>1</v>
      </c>
    </row>
    <row r="15" spans="1:12" s="731" customFormat="1" ht="19.5" customHeight="1">
      <c r="A15" s="723" t="s">
        <v>1346</v>
      </c>
      <c r="B15" s="683" t="s">
        <v>1347</v>
      </c>
      <c r="C15" s="698">
        <v>42919</v>
      </c>
      <c r="D15" s="698">
        <v>7933</v>
      </c>
      <c r="E15" s="698">
        <v>1820</v>
      </c>
      <c r="F15" s="728">
        <v>18.5</v>
      </c>
      <c r="G15" s="728">
        <v>22.9</v>
      </c>
      <c r="H15" s="697">
        <v>162</v>
      </c>
      <c r="I15" s="697">
        <v>407</v>
      </c>
      <c r="J15" s="728">
        <v>39.8</v>
      </c>
      <c r="K15" s="729">
        <v>14.2</v>
      </c>
      <c r="L15" s="735">
        <v>1</v>
      </c>
    </row>
    <row r="16" spans="1:12" s="731" customFormat="1" ht="19.5" customHeight="1">
      <c r="A16" s="723" t="s">
        <v>1348</v>
      </c>
      <c r="B16" s="683" t="s">
        <v>1349</v>
      </c>
      <c r="C16" s="698">
        <v>42132</v>
      </c>
      <c r="D16" s="698">
        <v>14102</v>
      </c>
      <c r="E16" s="698">
        <v>9931</v>
      </c>
      <c r="F16" s="728">
        <v>33.5</v>
      </c>
      <c r="G16" s="728">
        <v>70.4</v>
      </c>
      <c r="H16" s="697">
        <v>329</v>
      </c>
      <c r="I16" s="697">
        <v>498</v>
      </c>
      <c r="J16" s="728">
        <v>66.1</v>
      </c>
      <c r="K16" s="729">
        <v>32.3</v>
      </c>
      <c r="L16" s="732">
        <v>1</v>
      </c>
    </row>
    <row r="17" spans="1:12" s="731" customFormat="1" ht="19.5" customHeight="1">
      <c r="A17" s="723" t="s">
        <v>1350</v>
      </c>
      <c r="B17" s="683" t="s">
        <v>1351</v>
      </c>
      <c r="C17" s="698">
        <v>38133</v>
      </c>
      <c r="D17" s="698">
        <v>16420</v>
      </c>
      <c r="E17" s="698">
        <v>12041</v>
      </c>
      <c r="F17" s="728">
        <v>43.1</v>
      </c>
      <c r="G17" s="728">
        <v>73.3</v>
      </c>
      <c r="H17" s="697">
        <v>393</v>
      </c>
      <c r="I17" s="697">
        <v>498</v>
      </c>
      <c r="J17" s="728">
        <v>78.9</v>
      </c>
      <c r="K17" s="729">
        <v>40.6</v>
      </c>
      <c r="L17" s="732">
        <v>1</v>
      </c>
    </row>
    <row r="18" spans="1:12" s="731" customFormat="1" ht="19.5" customHeight="1">
      <c r="A18" s="723" t="s">
        <v>1352</v>
      </c>
      <c r="B18" s="683" t="s">
        <v>1353</v>
      </c>
      <c r="C18" s="698">
        <v>31495</v>
      </c>
      <c r="D18" s="698">
        <v>7992</v>
      </c>
      <c r="E18" s="698">
        <v>3015</v>
      </c>
      <c r="F18" s="728">
        <v>25.4</v>
      </c>
      <c r="G18" s="728">
        <v>37.7</v>
      </c>
      <c r="H18" s="697">
        <v>238</v>
      </c>
      <c r="I18" s="697">
        <v>487</v>
      </c>
      <c r="J18" s="728">
        <v>48.9</v>
      </c>
      <c r="K18" s="729">
        <v>21.9</v>
      </c>
      <c r="L18" s="732">
        <v>1</v>
      </c>
    </row>
    <row r="19" spans="1:12" s="731" customFormat="1" ht="19.5" customHeight="1">
      <c r="A19" s="723" t="s">
        <v>1354</v>
      </c>
      <c r="B19" s="683" t="s">
        <v>1355</v>
      </c>
      <c r="C19" s="698">
        <v>33203</v>
      </c>
      <c r="D19" s="698">
        <v>6900</v>
      </c>
      <c r="E19" s="698">
        <v>2454</v>
      </c>
      <c r="F19" s="728">
        <v>20.8</v>
      </c>
      <c r="G19" s="728">
        <v>35.6</v>
      </c>
      <c r="H19" s="697">
        <v>210</v>
      </c>
      <c r="I19" s="697">
        <v>350</v>
      </c>
      <c r="J19" s="728">
        <v>60</v>
      </c>
      <c r="K19" s="729">
        <v>17.9</v>
      </c>
      <c r="L19" s="732">
        <v>1</v>
      </c>
    </row>
    <row r="20" spans="1:12" s="731" customFormat="1" ht="19.5" customHeight="1">
      <c r="A20" s="723" t="s">
        <v>1356</v>
      </c>
      <c r="B20" s="683" t="s">
        <v>1357</v>
      </c>
      <c r="C20" s="698">
        <v>57633</v>
      </c>
      <c r="D20" s="698">
        <v>23494</v>
      </c>
      <c r="E20" s="698">
        <v>21477</v>
      </c>
      <c r="F20" s="728">
        <v>40.8</v>
      </c>
      <c r="G20" s="728">
        <v>91.4</v>
      </c>
      <c r="H20" s="697">
        <v>645</v>
      </c>
      <c r="I20" s="697">
        <v>680</v>
      </c>
      <c r="J20" s="728">
        <v>94.9</v>
      </c>
      <c r="K20" s="729">
        <v>40.8</v>
      </c>
      <c r="L20" s="732">
        <v>1</v>
      </c>
    </row>
    <row r="21" spans="1:12" s="731" customFormat="1" ht="19.5" customHeight="1">
      <c r="A21" s="723" t="s">
        <v>1358</v>
      </c>
      <c r="B21" s="683" t="s">
        <v>1359</v>
      </c>
      <c r="C21" s="698">
        <v>42699</v>
      </c>
      <c r="D21" s="698">
        <v>8049</v>
      </c>
      <c r="E21" s="698">
        <v>2910</v>
      </c>
      <c r="F21" s="728">
        <v>18.9</v>
      </c>
      <c r="G21" s="728">
        <v>36.2</v>
      </c>
      <c r="H21" s="697">
        <v>224</v>
      </c>
      <c r="I21" s="697">
        <v>432</v>
      </c>
      <c r="J21" s="728">
        <v>51.9</v>
      </c>
      <c r="K21" s="729">
        <v>16.4</v>
      </c>
      <c r="L21" s="732">
        <v>1</v>
      </c>
    </row>
    <row r="22" spans="1:12" s="731" customFormat="1" ht="19.5" customHeight="1">
      <c r="A22" s="723" t="s">
        <v>1360</v>
      </c>
      <c r="B22" s="683" t="s">
        <v>1353</v>
      </c>
      <c r="C22" s="698">
        <v>36964</v>
      </c>
      <c r="D22" s="698">
        <v>7738</v>
      </c>
      <c r="E22" s="698">
        <v>2922</v>
      </c>
      <c r="F22" s="728">
        <v>20.9</v>
      </c>
      <c r="G22" s="728">
        <v>37.8</v>
      </c>
      <c r="H22" s="697">
        <v>197</v>
      </c>
      <c r="I22" s="697">
        <v>430</v>
      </c>
      <c r="J22" s="728">
        <v>45.8</v>
      </c>
      <c r="K22" s="729">
        <v>18.2</v>
      </c>
      <c r="L22" s="732">
        <v>1</v>
      </c>
    </row>
    <row r="23" spans="1:12" s="731" customFormat="1" ht="19.5" customHeight="1">
      <c r="A23" s="723" t="s">
        <v>1361</v>
      </c>
      <c r="B23" s="683" t="s">
        <v>1321</v>
      </c>
      <c r="C23" s="698">
        <v>15118</v>
      </c>
      <c r="D23" s="698" t="s">
        <v>1362</v>
      </c>
      <c r="E23" s="698" t="s">
        <v>1362</v>
      </c>
      <c r="F23" s="728" t="s">
        <v>1362</v>
      </c>
      <c r="G23" s="728" t="s">
        <v>1362</v>
      </c>
      <c r="H23" s="697">
        <v>16</v>
      </c>
      <c r="I23" s="697">
        <v>90</v>
      </c>
      <c r="J23" s="728">
        <v>17.8</v>
      </c>
      <c r="K23" s="729" t="s">
        <v>1362</v>
      </c>
      <c r="L23" s="732">
        <v>1</v>
      </c>
    </row>
    <row r="24" spans="1:12" s="731" customFormat="1" ht="19.5" customHeight="1">
      <c r="A24" s="723" t="s">
        <v>1363</v>
      </c>
      <c r="B24" s="683" t="s">
        <v>1364</v>
      </c>
      <c r="C24" s="698">
        <v>11794</v>
      </c>
      <c r="D24" s="698" t="s">
        <v>1362</v>
      </c>
      <c r="E24" s="698" t="s">
        <v>1362</v>
      </c>
      <c r="F24" s="728" t="s">
        <v>1362</v>
      </c>
      <c r="G24" s="728" t="s">
        <v>1362</v>
      </c>
      <c r="H24" s="697">
        <v>6</v>
      </c>
      <c r="I24" s="697">
        <v>90</v>
      </c>
      <c r="J24" s="728">
        <v>6.7</v>
      </c>
      <c r="K24" s="729" t="s">
        <v>1362</v>
      </c>
      <c r="L24" s="732">
        <v>1</v>
      </c>
    </row>
    <row r="25" spans="1:12" s="731" customFormat="1" ht="19.5" customHeight="1">
      <c r="A25" s="723" t="s">
        <v>1365</v>
      </c>
      <c r="B25" s="683" t="s">
        <v>1366</v>
      </c>
      <c r="C25" s="698">
        <v>22254</v>
      </c>
      <c r="D25" s="698">
        <v>5821</v>
      </c>
      <c r="E25" s="698">
        <v>1914</v>
      </c>
      <c r="F25" s="728">
        <v>26.2</v>
      </c>
      <c r="G25" s="728">
        <v>32.9</v>
      </c>
      <c r="H25" s="697">
        <v>131</v>
      </c>
      <c r="I25" s="697">
        <v>355</v>
      </c>
      <c r="J25" s="728">
        <v>36.9</v>
      </c>
      <c r="K25" s="729">
        <v>23.6</v>
      </c>
      <c r="L25" s="732"/>
    </row>
    <row r="26" spans="1:12" s="731" customFormat="1" ht="19.5" customHeight="1">
      <c r="A26" s="723" t="s">
        <v>79</v>
      </c>
      <c r="B26" s="683" t="s">
        <v>80</v>
      </c>
      <c r="C26" s="698">
        <v>4965</v>
      </c>
      <c r="D26" s="698">
        <v>523</v>
      </c>
      <c r="E26" s="698">
        <v>446</v>
      </c>
      <c r="F26" s="728">
        <v>10.5</v>
      </c>
      <c r="G26" s="728">
        <v>85.3</v>
      </c>
      <c r="H26" s="697">
        <v>12</v>
      </c>
      <c r="I26" s="697">
        <v>12</v>
      </c>
      <c r="J26" s="728">
        <v>100</v>
      </c>
      <c r="K26" s="729">
        <v>10.7</v>
      </c>
      <c r="L26" s="732">
        <v>1</v>
      </c>
    </row>
    <row r="27" spans="1:12" s="731" customFormat="1" ht="19.5" customHeight="1">
      <c r="A27" s="723" t="s">
        <v>81</v>
      </c>
      <c r="B27" s="683" t="s">
        <v>1353</v>
      </c>
      <c r="C27" s="698">
        <v>27434</v>
      </c>
      <c r="D27" s="698">
        <v>8473</v>
      </c>
      <c r="E27" s="698">
        <v>5058</v>
      </c>
      <c r="F27" s="728">
        <v>30.9</v>
      </c>
      <c r="G27" s="728">
        <v>59.7</v>
      </c>
      <c r="H27" s="697">
        <v>301</v>
      </c>
      <c r="I27" s="697">
        <v>472</v>
      </c>
      <c r="J27" s="728">
        <v>63.8</v>
      </c>
      <c r="K27" s="729">
        <v>27.8</v>
      </c>
      <c r="L27" s="732">
        <v>1</v>
      </c>
    </row>
    <row r="28" spans="1:12" s="731" customFormat="1" ht="19.5" customHeight="1">
      <c r="A28" s="723" t="s">
        <v>82</v>
      </c>
      <c r="B28" s="683" t="s">
        <v>83</v>
      </c>
      <c r="C28" s="698">
        <v>21461</v>
      </c>
      <c r="D28" s="698">
        <v>1803</v>
      </c>
      <c r="E28" s="698">
        <v>525</v>
      </c>
      <c r="F28" s="728">
        <v>8.4</v>
      </c>
      <c r="G28" s="728">
        <v>29.1</v>
      </c>
      <c r="H28" s="697">
        <v>67</v>
      </c>
      <c r="I28" s="697">
        <v>117</v>
      </c>
      <c r="J28" s="728">
        <v>57.3</v>
      </c>
      <c r="K28" s="729">
        <v>6.7</v>
      </c>
      <c r="L28" s="732">
        <v>1</v>
      </c>
    </row>
    <row r="29" spans="1:12" s="731" customFormat="1" ht="19.5" customHeight="1">
      <c r="A29" s="723" t="s">
        <v>84</v>
      </c>
      <c r="B29" s="683" t="s">
        <v>85</v>
      </c>
      <c r="C29" s="698">
        <v>18088</v>
      </c>
      <c r="D29" s="698">
        <v>4087</v>
      </c>
      <c r="E29" s="734">
        <v>1163</v>
      </c>
      <c r="F29" s="728">
        <v>22.6</v>
      </c>
      <c r="G29" s="728">
        <v>28.5</v>
      </c>
      <c r="H29" s="697">
        <v>173</v>
      </c>
      <c r="I29" s="697">
        <v>234</v>
      </c>
      <c r="J29" s="728">
        <v>73.9</v>
      </c>
      <c r="K29" s="729">
        <v>15.9</v>
      </c>
      <c r="L29" s="732">
        <v>1</v>
      </c>
    </row>
    <row r="30" spans="1:12" s="731" customFormat="1" ht="19.5" customHeight="1">
      <c r="A30" s="723" t="s">
        <v>86</v>
      </c>
      <c r="B30" s="683" t="s">
        <v>87</v>
      </c>
      <c r="C30" s="698">
        <v>10214</v>
      </c>
      <c r="D30" s="698">
        <v>3517</v>
      </c>
      <c r="E30" s="698">
        <v>2605</v>
      </c>
      <c r="F30" s="728">
        <v>34.4</v>
      </c>
      <c r="G30" s="728">
        <v>74.1</v>
      </c>
      <c r="H30" s="697">
        <v>125</v>
      </c>
      <c r="I30" s="697">
        <v>159</v>
      </c>
      <c r="J30" s="728">
        <v>78.6</v>
      </c>
      <c r="K30" s="729">
        <v>34.5</v>
      </c>
      <c r="L30" s="732">
        <v>1</v>
      </c>
    </row>
    <row r="31" spans="1:12" s="731" customFormat="1" ht="19.5" customHeight="1">
      <c r="A31" s="723" t="s">
        <v>88</v>
      </c>
      <c r="B31" s="683" t="s">
        <v>89</v>
      </c>
      <c r="C31" s="698">
        <v>12157</v>
      </c>
      <c r="D31" s="698">
        <v>2250</v>
      </c>
      <c r="E31" s="698">
        <v>1354</v>
      </c>
      <c r="F31" s="728">
        <v>18.5</v>
      </c>
      <c r="G31" s="728">
        <v>60.2</v>
      </c>
      <c r="H31" s="697">
        <v>48</v>
      </c>
      <c r="I31" s="697">
        <v>76</v>
      </c>
      <c r="J31" s="728">
        <v>63.2</v>
      </c>
      <c r="K31" s="729">
        <v>17.4</v>
      </c>
      <c r="L31" s="732">
        <v>1</v>
      </c>
    </row>
    <row r="32" spans="1:12" s="731" customFormat="1" ht="19.5" customHeight="1">
      <c r="A32" s="723" t="s">
        <v>90</v>
      </c>
      <c r="B32" s="683" t="s">
        <v>1321</v>
      </c>
      <c r="C32" s="698">
        <v>19629</v>
      </c>
      <c r="D32" s="698" t="s">
        <v>1362</v>
      </c>
      <c r="E32" s="698" t="s">
        <v>1362</v>
      </c>
      <c r="F32" s="728" t="s">
        <v>1362</v>
      </c>
      <c r="G32" s="728" t="s">
        <v>1362</v>
      </c>
      <c r="H32" s="697" t="s">
        <v>1362</v>
      </c>
      <c r="I32" s="697">
        <v>92</v>
      </c>
      <c r="J32" s="698">
        <v>0</v>
      </c>
      <c r="K32" s="729" t="s">
        <v>1362</v>
      </c>
      <c r="L32" s="732">
        <v>1</v>
      </c>
    </row>
    <row r="33" spans="1:12" s="731" customFormat="1" ht="19.5" customHeight="1">
      <c r="A33" s="723" t="s">
        <v>91</v>
      </c>
      <c r="B33" s="683" t="s">
        <v>1364</v>
      </c>
      <c r="C33" s="734">
        <v>8202</v>
      </c>
      <c r="D33" s="698" t="s">
        <v>1362</v>
      </c>
      <c r="E33" s="698" t="s">
        <v>1362</v>
      </c>
      <c r="F33" s="728" t="s">
        <v>1362</v>
      </c>
      <c r="G33" s="728" t="s">
        <v>1362</v>
      </c>
      <c r="H33" s="697" t="s">
        <v>1362</v>
      </c>
      <c r="I33" s="697">
        <v>49</v>
      </c>
      <c r="J33" s="734">
        <v>0</v>
      </c>
      <c r="K33" s="736" t="s">
        <v>1362</v>
      </c>
      <c r="L33" s="732">
        <v>1</v>
      </c>
    </row>
    <row r="34" spans="1:12" s="731" customFormat="1" ht="19.5" customHeight="1" thickBot="1">
      <c r="A34" s="737"/>
      <c r="B34" s="737"/>
      <c r="C34" s="738"/>
      <c r="D34" s="738"/>
      <c r="E34" s="738"/>
      <c r="F34" s="738"/>
      <c r="G34" s="738"/>
      <c r="H34" s="738"/>
      <c r="I34" s="738"/>
      <c r="J34" s="738"/>
      <c r="K34" s="739"/>
      <c r="L34" s="732">
        <v>1</v>
      </c>
    </row>
    <row r="35" spans="1:12" ht="16.5" customHeight="1" thickBot="1">
      <c r="A35" s="740" t="s">
        <v>92</v>
      </c>
      <c r="B35" s="725"/>
      <c r="C35" s="725"/>
      <c r="D35" s="725"/>
      <c r="E35" s="725"/>
      <c r="F35" s="725"/>
      <c r="G35" s="725"/>
      <c r="H35" s="725"/>
      <c r="I35" s="725"/>
      <c r="J35" s="725"/>
      <c r="K35" s="741"/>
      <c r="L35" s="742"/>
    </row>
    <row r="36" spans="1:14" ht="16.5" customHeight="1">
      <c r="A36" s="688" t="s">
        <v>93</v>
      </c>
      <c r="B36" s="743"/>
      <c r="C36" s="743"/>
      <c r="D36" s="743"/>
      <c r="E36" s="743"/>
      <c r="F36" s="743"/>
      <c r="G36" s="743"/>
      <c r="H36" s="743"/>
      <c r="I36" s="743"/>
      <c r="J36" s="724"/>
      <c r="L36" s="744"/>
      <c r="M36" s="744"/>
      <c r="N36" s="744"/>
    </row>
    <row r="37" ht="13.5">
      <c r="A37" s="688" t="s">
        <v>94</v>
      </c>
    </row>
  </sheetData>
  <mergeCells count="2">
    <mergeCell ref="A3:A5"/>
    <mergeCell ref="B3:B5"/>
  </mergeCells>
  <printOptions/>
  <pageMargins left="0.75" right="0.75" top="1" bottom="1" header="0.512" footer="0.512"/>
  <pageSetup orientation="portrait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10"/>
  <sheetViews>
    <sheetView workbookViewId="0" topLeftCell="A1">
      <selection activeCell="A1" sqref="A1"/>
    </sheetView>
  </sheetViews>
  <sheetFormatPr defaultColWidth="9.00390625" defaultRowHeight="13.5"/>
  <cols>
    <col min="1" max="1" width="2.625" style="96" customWidth="1"/>
    <col min="2" max="2" width="8.875" style="96" customWidth="1"/>
    <col min="3" max="3" width="8.125" style="96" customWidth="1"/>
    <col min="4" max="4" width="7.625" style="96" customWidth="1"/>
    <col min="5" max="8" width="8.125" style="96" customWidth="1"/>
    <col min="9" max="9" width="10.125" style="96" customWidth="1"/>
    <col min="10" max="16384" width="9.00390625" style="96" customWidth="1"/>
  </cols>
  <sheetData>
    <row r="1" ht="14.25">
      <c r="B1" s="573" t="s">
        <v>109</v>
      </c>
    </row>
    <row r="3" spans="2:12" ht="12.75" thickBot="1">
      <c r="B3" s="96" t="s">
        <v>103</v>
      </c>
      <c r="L3" s="100" t="s">
        <v>104</v>
      </c>
    </row>
    <row r="4" spans="2:12" ht="18" customHeight="1" thickTop="1">
      <c r="B4" s="1300" t="s">
        <v>952</v>
      </c>
      <c r="C4" s="1427" t="s">
        <v>105</v>
      </c>
      <c r="D4" s="1428"/>
      <c r="E4" s="1428"/>
      <c r="F4" s="1428"/>
      <c r="G4" s="1428"/>
      <c r="H4" s="1429"/>
      <c r="I4" s="1427" t="s">
        <v>106</v>
      </c>
      <c r="J4" s="1429"/>
      <c r="K4" s="1427" t="s">
        <v>107</v>
      </c>
      <c r="L4" s="1429"/>
    </row>
    <row r="5" spans="2:12" ht="18" customHeight="1">
      <c r="B5" s="1426"/>
      <c r="C5" s="136" t="s">
        <v>96</v>
      </c>
      <c r="D5" s="745" t="s">
        <v>97</v>
      </c>
      <c r="E5" s="136" t="s">
        <v>98</v>
      </c>
      <c r="F5" s="136" t="s">
        <v>99</v>
      </c>
      <c r="G5" s="136" t="s">
        <v>100</v>
      </c>
      <c r="H5" s="136" t="s">
        <v>108</v>
      </c>
      <c r="I5" s="136" t="s">
        <v>101</v>
      </c>
      <c r="J5" s="136" t="s">
        <v>102</v>
      </c>
      <c r="K5" s="136" t="s">
        <v>101</v>
      </c>
      <c r="L5" s="136" t="s">
        <v>102</v>
      </c>
    </row>
    <row r="6" spans="2:12" ht="15" customHeight="1">
      <c r="B6" s="746" t="s">
        <v>890</v>
      </c>
      <c r="C6" s="588">
        <v>5504</v>
      </c>
      <c r="D6" s="591">
        <v>62</v>
      </c>
      <c r="E6" s="590">
        <v>98.9</v>
      </c>
      <c r="F6" s="591">
        <v>232233</v>
      </c>
      <c r="G6" s="591">
        <v>218770</v>
      </c>
      <c r="H6" s="593">
        <v>65.3</v>
      </c>
      <c r="I6" s="588">
        <v>1019951</v>
      </c>
      <c r="J6" s="747">
        <v>743127</v>
      </c>
      <c r="K6" s="591">
        <v>157825</v>
      </c>
      <c r="L6" s="747">
        <v>765965</v>
      </c>
    </row>
    <row r="7" spans="2:12" ht="15" customHeight="1">
      <c r="B7" s="29">
        <v>62</v>
      </c>
      <c r="C7" s="45">
        <v>5656</v>
      </c>
      <c r="D7" s="46">
        <v>76</v>
      </c>
      <c r="E7" s="597">
        <v>98.7</v>
      </c>
      <c r="F7" s="46">
        <v>245314</v>
      </c>
      <c r="G7" s="46">
        <v>240204</v>
      </c>
      <c r="H7" s="599">
        <v>67.7</v>
      </c>
      <c r="I7" s="45">
        <v>1042174</v>
      </c>
      <c r="J7" s="47">
        <v>815778</v>
      </c>
      <c r="K7" s="46">
        <v>194929</v>
      </c>
      <c r="L7" s="47">
        <v>660834</v>
      </c>
    </row>
    <row r="8" spans="2:12" ht="15" customHeight="1">
      <c r="B8" s="748">
        <v>63</v>
      </c>
      <c r="C8" s="45">
        <v>5683</v>
      </c>
      <c r="D8" s="46">
        <v>117</v>
      </c>
      <c r="E8" s="597">
        <v>98</v>
      </c>
      <c r="F8" s="46">
        <v>252668</v>
      </c>
      <c r="G8" s="46">
        <v>245558</v>
      </c>
      <c r="H8" s="599">
        <v>65.6</v>
      </c>
      <c r="I8" s="45">
        <v>933545</v>
      </c>
      <c r="J8" s="47">
        <v>762370</v>
      </c>
      <c r="K8" s="46">
        <v>193887</v>
      </c>
      <c r="L8" s="47">
        <v>773109</v>
      </c>
    </row>
    <row r="9" spans="2:12" ht="15" customHeight="1">
      <c r="B9" s="749" t="s">
        <v>891</v>
      </c>
      <c r="C9" s="45">
        <v>6343</v>
      </c>
      <c r="D9" s="46">
        <v>59</v>
      </c>
      <c r="E9" s="597">
        <v>99.1</v>
      </c>
      <c r="F9" s="46">
        <v>306455</v>
      </c>
      <c r="G9" s="46">
        <v>300476</v>
      </c>
      <c r="H9" s="599">
        <v>68.4</v>
      </c>
      <c r="I9" s="45">
        <v>954274</v>
      </c>
      <c r="J9" s="47">
        <v>891163</v>
      </c>
      <c r="K9" s="46">
        <v>158496</v>
      </c>
      <c r="L9" s="47">
        <v>921850</v>
      </c>
    </row>
    <row r="10" spans="2:12" ht="19.5" customHeight="1">
      <c r="B10" s="750">
        <v>2</v>
      </c>
      <c r="C10" s="751">
        <v>6415</v>
      </c>
      <c r="D10" s="752">
        <v>53</v>
      </c>
      <c r="E10" s="753">
        <v>99.2</v>
      </c>
      <c r="F10" s="752">
        <v>348727</v>
      </c>
      <c r="G10" s="752">
        <v>343386</v>
      </c>
      <c r="H10" s="754">
        <v>70.7</v>
      </c>
      <c r="I10" s="751">
        <v>1165616</v>
      </c>
      <c r="J10" s="755">
        <v>1012554</v>
      </c>
      <c r="K10" s="752">
        <v>157140</v>
      </c>
      <c r="L10" s="755">
        <v>849774</v>
      </c>
    </row>
  </sheetData>
  <mergeCells count="4">
    <mergeCell ref="B4:B5"/>
    <mergeCell ref="C4:H4"/>
    <mergeCell ref="I4:J4"/>
    <mergeCell ref="K4:L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9.625" style="17" customWidth="1"/>
    <col min="4" max="4" width="10.375" style="17" customWidth="1"/>
    <col min="5" max="6" width="9.875" style="17" customWidth="1"/>
    <col min="7" max="7" width="10.00390625" style="17" customWidth="1"/>
    <col min="8" max="9" width="9.625" style="17" customWidth="1"/>
    <col min="10" max="13" width="9.125" style="17" customWidth="1"/>
    <col min="14" max="16384" width="9.00390625" style="17" customWidth="1"/>
  </cols>
  <sheetData>
    <row r="2" spans="2:7" ht="14.25">
      <c r="B2" s="18" t="s">
        <v>893</v>
      </c>
      <c r="C2" s="18"/>
      <c r="G2" s="19"/>
    </row>
    <row r="4" ht="12.75" thickBot="1">
      <c r="M4" s="20" t="s">
        <v>888</v>
      </c>
    </row>
    <row r="5" spans="1:13" ht="20.25" customHeight="1" thickTop="1">
      <c r="A5" s="21"/>
      <c r="B5" s="22" t="s">
        <v>889</v>
      </c>
      <c r="C5" s="23" t="s">
        <v>890</v>
      </c>
      <c r="D5" s="23">
        <v>62</v>
      </c>
      <c r="E5" s="23">
        <v>63</v>
      </c>
      <c r="F5" s="23" t="s">
        <v>891</v>
      </c>
      <c r="G5" s="23">
        <v>2</v>
      </c>
      <c r="H5" s="24" t="s">
        <v>889</v>
      </c>
      <c r="I5" s="23" t="s">
        <v>890</v>
      </c>
      <c r="J5" s="23">
        <v>62</v>
      </c>
      <c r="K5" s="23">
        <v>63</v>
      </c>
      <c r="L5" s="23" t="s">
        <v>891</v>
      </c>
      <c r="M5" s="23">
        <v>2</v>
      </c>
    </row>
    <row r="6" spans="1:13" ht="13.5" customHeight="1">
      <c r="A6" s="21"/>
      <c r="B6" s="25" t="s">
        <v>837</v>
      </c>
      <c r="C6" s="26">
        <f>SUM(C18:C35)+SUM(I6:I37)</f>
        <v>1261650</v>
      </c>
      <c r="D6" s="27">
        <f>SUM(D18:D35)+SUM(J6:J37)</f>
        <v>1261859</v>
      </c>
      <c r="E6" s="27">
        <f>SUM(E18:E35)+SUM(K6:K37)</f>
        <v>1261909</v>
      </c>
      <c r="F6" s="27">
        <f>SUM(F18:F35)+SUM(L6:L37)</f>
        <v>1260297</v>
      </c>
      <c r="G6" s="28">
        <f>SUM(G18:G35)+SUM(M6:M37)</f>
        <v>1258390</v>
      </c>
      <c r="H6" s="29" t="s">
        <v>838</v>
      </c>
      <c r="I6" s="30">
        <v>22359</v>
      </c>
      <c r="J6" s="31">
        <v>22266</v>
      </c>
      <c r="K6" s="31">
        <v>22265</v>
      </c>
      <c r="L6" s="31">
        <v>22233</v>
      </c>
      <c r="M6" s="32">
        <v>22287</v>
      </c>
    </row>
    <row r="7" spans="1:13" ht="13.5" customHeight="1">
      <c r="A7" s="21"/>
      <c r="B7" s="29"/>
      <c r="C7" s="33"/>
      <c r="D7" s="34"/>
      <c r="E7" s="34"/>
      <c r="F7" s="34"/>
      <c r="G7" s="35"/>
      <c r="H7" s="29" t="s">
        <v>839</v>
      </c>
      <c r="I7" s="30">
        <v>9277</v>
      </c>
      <c r="J7" s="21">
        <v>9088</v>
      </c>
      <c r="K7" s="21">
        <v>8887</v>
      </c>
      <c r="L7" s="21">
        <v>8741</v>
      </c>
      <c r="M7" s="32">
        <v>8554</v>
      </c>
    </row>
    <row r="8" spans="1:13" ht="13.5" customHeight="1">
      <c r="A8" s="21"/>
      <c r="B8" s="36"/>
      <c r="C8" s="37"/>
      <c r="D8" s="38"/>
      <c r="E8" s="38"/>
      <c r="F8" s="38"/>
      <c r="G8" s="39"/>
      <c r="H8" s="40" t="s">
        <v>840</v>
      </c>
      <c r="I8" s="30">
        <v>10782</v>
      </c>
      <c r="J8" s="21">
        <v>10716</v>
      </c>
      <c r="K8" s="21">
        <v>10692</v>
      </c>
      <c r="L8" s="21">
        <v>10578</v>
      </c>
      <c r="M8" s="32">
        <v>10417</v>
      </c>
    </row>
    <row r="9" spans="1:13" ht="13.5" customHeight="1">
      <c r="A9" s="21"/>
      <c r="B9" s="25" t="s">
        <v>841</v>
      </c>
      <c r="C9" s="26">
        <v>890318</v>
      </c>
      <c r="D9" s="41">
        <v>892066</v>
      </c>
      <c r="E9" s="41">
        <v>893846</v>
      </c>
      <c r="F9" s="41">
        <v>893999</v>
      </c>
      <c r="G9" s="28">
        <v>894210</v>
      </c>
      <c r="H9" s="40" t="s">
        <v>842</v>
      </c>
      <c r="I9" s="30">
        <v>11045</v>
      </c>
      <c r="J9" s="21">
        <v>11031</v>
      </c>
      <c r="K9" s="21">
        <v>10920</v>
      </c>
      <c r="L9" s="21">
        <v>10806</v>
      </c>
      <c r="M9" s="32">
        <v>10724</v>
      </c>
    </row>
    <row r="10" spans="1:13" ht="13.5" customHeight="1">
      <c r="A10" s="21"/>
      <c r="B10" s="25" t="s">
        <v>843</v>
      </c>
      <c r="C10" s="26">
        <v>371332</v>
      </c>
      <c r="D10" s="41">
        <v>369793</v>
      </c>
      <c r="E10" s="41">
        <v>368063</v>
      </c>
      <c r="F10" s="41">
        <v>366298</v>
      </c>
      <c r="G10" s="28">
        <v>364180</v>
      </c>
      <c r="H10" s="40" t="s">
        <v>844</v>
      </c>
      <c r="I10" s="30">
        <v>10567</v>
      </c>
      <c r="J10" s="21">
        <v>10475</v>
      </c>
      <c r="K10" s="21">
        <v>10455</v>
      </c>
      <c r="L10" s="21">
        <v>10386</v>
      </c>
      <c r="M10" s="32">
        <v>10292</v>
      </c>
    </row>
    <row r="11" spans="1:13" ht="13.5" customHeight="1">
      <c r="A11" s="21"/>
      <c r="B11" s="36"/>
      <c r="C11" s="37"/>
      <c r="D11" s="38"/>
      <c r="E11" s="38"/>
      <c r="F11" s="38"/>
      <c r="G11" s="39"/>
      <c r="H11" s="32"/>
      <c r="I11" s="30"/>
      <c r="J11" s="21"/>
      <c r="K11" s="21"/>
      <c r="L11" s="21"/>
      <c r="M11" s="32"/>
    </row>
    <row r="12" spans="1:13" ht="13.5" customHeight="1">
      <c r="A12" s="21"/>
      <c r="B12" s="25"/>
      <c r="C12" s="42"/>
      <c r="D12" s="43"/>
      <c r="E12" s="43"/>
      <c r="F12" s="43"/>
      <c r="G12" s="44"/>
      <c r="H12" s="40" t="s">
        <v>845</v>
      </c>
      <c r="I12" s="30">
        <v>7833</v>
      </c>
      <c r="J12" s="21">
        <v>7886</v>
      </c>
      <c r="K12" s="21">
        <v>7878</v>
      </c>
      <c r="L12" s="21">
        <v>7900</v>
      </c>
      <c r="M12" s="32">
        <v>7886</v>
      </c>
    </row>
    <row r="13" spans="1:13" ht="13.5" customHeight="1">
      <c r="A13" s="21"/>
      <c r="B13" s="25" t="s">
        <v>846</v>
      </c>
      <c r="C13" s="26">
        <v>571700</v>
      </c>
      <c r="D13" s="41">
        <v>572909</v>
      </c>
      <c r="E13" s="41">
        <v>574381</v>
      </c>
      <c r="F13" s="41">
        <v>574583</v>
      </c>
      <c r="G13" s="28">
        <v>574451</v>
      </c>
      <c r="H13" s="40" t="s">
        <v>847</v>
      </c>
      <c r="I13" s="30">
        <v>12914</v>
      </c>
      <c r="J13" s="21">
        <v>12821</v>
      </c>
      <c r="K13" s="21">
        <v>12718</v>
      </c>
      <c r="L13" s="21">
        <v>12606</v>
      </c>
      <c r="M13" s="32">
        <v>12541</v>
      </c>
    </row>
    <row r="14" spans="1:13" ht="13.5" customHeight="1">
      <c r="A14" s="21"/>
      <c r="B14" s="25" t="s">
        <v>848</v>
      </c>
      <c r="C14" s="26">
        <v>103468</v>
      </c>
      <c r="D14" s="41">
        <v>103413</v>
      </c>
      <c r="E14" s="41">
        <v>103084</v>
      </c>
      <c r="F14" s="41">
        <v>102544</v>
      </c>
      <c r="G14" s="28">
        <v>102214</v>
      </c>
      <c r="H14" s="40" t="s">
        <v>849</v>
      </c>
      <c r="I14" s="30">
        <v>7962</v>
      </c>
      <c r="J14" s="21">
        <v>7941</v>
      </c>
      <c r="K14" s="21">
        <v>7882</v>
      </c>
      <c r="L14" s="21">
        <v>7830</v>
      </c>
      <c r="M14" s="32">
        <v>7806</v>
      </c>
    </row>
    <row r="15" spans="1:13" ht="13.5" customHeight="1">
      <c r="A15" s="21"/>
      <c r="B15" s="25" t="s">
        <v>850</v>
      </c>
      <c r="C15" s="26">
        <v>254772</v>
      </c>
      <c r="D15" s="41">
        <v>254557</v>
      </c>
      <c r="E15" s="41">
        <v>254269</v>
      </c>
      <c r="F15" s="41">
        <v>253893</v>
      </c>
      <c r="G15" s="28">
        <v>253362</v>
      </c>
      <c r="H15" s="40" t="s">
        <v>851</v>
      </c>
      <c r="I15" s="30">
        <v>12411</v>
      </c>
      <c r="J15" s="21">
        <v>12357</v>
      </c>
      <c r="K15" s="21">
        <v>12361</v>
      </c>
      <c r="L15" s="21">
        <v>12278</v>
      </c>
      <c r="M15" s="32">
        <v>12230</v>
      </c>
    </row>
    <row r="16" spans="1:13" ht="13.5" customHeight="1">
      <c r="A16" s="21"/>
      <c r="B16" s="25" t="s">
        <v>852</v>
      </c>
      <c r="C16" s="26">
        <v>331710</v>
      </c>
      <c r="D16" s="41">
        <v>330980</v>
      </c>
      <c r="E16" s="41">
        <v>330175</v>
      </c>
      <c r="F16" s="41">
        <v>329277</v>
      </c>
      <c r="G16" s="28">
        <v>328363</v>
      </c>
      <c r="H16" s="40" t="s">
        <v>853</v>
      </c>
      <c r="I16" s="30">
        <v>5158</v>
      </c>
      <c r="J16" s="21">
        <v>5095</v>
      </c>
      <c r="K16" s="21">
        <v>5059</v>
      </c>
      <c r="L16" s="21">
        <v>5026</v>
      </c>
      <c r="M16" s="32">
        <v>4982</v>
      </c>
    </row>
    <row r="17" spans="1:13" ht="13.5" customHeight="1">
      <c r="A17" s="21"/>
      <c r="B17" s="36"/>
      <c r="C17" s="30"/>
      <c r="D17" s="21"/>
      <c r="E17" s="21"/>
      <c r="F17" s="21"/>
      <c r="G17" s="32"/>
      <c r="H17" s="40" t="s">
        <v>854</v>
      </c>
      <c r="I17" s="30">
        <v>6566</v>
      </c>
      <c r="J17" s="21">
        <v>6560</v>
      </c>
      <c r="K17" s="21">
        <v>6495</v>
      </c>
      <c r="L17" s="21">
        <v>6465</v>
      </c>
      <c r="M17" s="32">
        <v>6396</v>
      </c>
    </row>
    <row r="18" spans="1:13" ht="13.5" customHeight="1">
      <c r="A18" s="21"/>
      <c r="B18" s="29" t="s">
        <v>855</v>
      </c>
      <c r="C18" s="45">
        <v>246235</v>
      </c>
      <c r="D18" s="46">
        <v>247500</v>
      </c>
      <c r="E18" s="46">
        <v>248742</v>
      </c>
      <c r="F18" s="46">
        <v>249336</v>
      </c>
      <c r="G18" s="47">
        <v>249487</v>
      </c>
      <c r="H18" s="40" t="s">
        <v>856</v>
      </c>
      <c r="I18" s="30">
        <v>7386</v>
      </c>
      <c r="J18" s="21">
        <v>7358</v>
      </c>
      <c r="K18" s="21">
        <v>7343</v>
      </c>
      <c r="L18" s="21">
        <v>7322</v>
      </c>
      <c r="M18" s="32">
        <v>7248</v>
      </c>
    </row>
    <row r="19" spans="1:13" ht="13.5" customHeight="1">
      <c r="A19" s="21"/>
      <c r="B19" s="29" t="s">
        <v>857</v>
      </c>
      <c r="C19" s="45">
        <v>93976</v>
      </c>
      <c r="D19" s="46">
        <v>94308</v>
      </c>
      <c r="E19" s="46">
        <v>94487</v>
      </c>
      <c r="F19" s="46">
        <v>94552</v>
      </c>
      <c r="G19" s="47">
        <v>94760</v>
      </c>
      <c r="H19" s="32"/>
      <c r="I19" s="30"/>
      <c r="J19" s="21"/>
      <c r="K19" s="21"/>
      <c r="L19" s="21"/>
      <c r="M19" s="32"/>
    </row>
    <row r="20" spans="1:13" ht="13.5" customHeight="1">
      <c r="A20" s="21"/>
      <c r="B20" s="29" t="s">
        <v>858</v>
      </c>
      <c r="C20" s="45">
        <v>100020</v>
      </c>
      <c r="D20" s="46">
        <v>99871</v>
      </c>
      <c r="E20" s="46">
        <v>99881</v>
      </c>
      <c r="F20" s="46">
        <v>99790</v>
      </c>
      <c r="G20" s="47">
        <v>99889</v>
      </c>
      <c r="H20" s="40" t="s">
        <v>859</v>
      </c>
      <c r="I20" s="30">
        <v>27593</v>
      </c>
      <c r="J20" s="21">
        <v>27610</v>
      </c>
      <c r="K20" s="21">
        <v>27509</v>
      </c>
      <c r="L20" s="21">
        <v>27497</v>
      </c>
      <c r="M20" s="32">
        <v>27510</v>
      </c>
    </row>
    <row r="21" spans="1:13" ht="13.5" customHeight="1">
      <c r="A21" s="21"/>
      <c r="B21" s="29" t="s">
        <v>860</v>
      </c>
      <c r="C21" s="45">
        <v>101142</v>
      </c>
      <c r="D21" s="46">
        <v>101083</v>
      </c>
      <c r="E21" s="46">
        <v>101019</v>
      </c>
      <c r="F21" s="46">
        <v>100994</v>
      </c>
      <c r="G21" s="47">
        <v>100811</v>
      </c>
      <c r="H21" s="40" t="s">
        <v>861</v>
      </c>
      <c r="I21" s="30">
        <v>22137</v>
      </c>
      <c r="J21" s="21">
        <v>22012</v>
      </c>
      <c r="K21" s="21">
        <v>21907</v>
      </c>
      <c r="L21" s="21">
        <v>21768</v>
      </c>
      <c r="M21" s="32">
        <v>21548</v>
      </c>
    </row>
    <row r="22" spans="1:13" ht="13.5" customHeight="1">
      <c r="A22" s="21"/>
      <c r="B22" s="36"/>
      <c r="C22" s="30"/>
      <c r="D22" s="21"/>
      <c r="E22" s="21"/>
      <c r="F22" s="21"/>
      <c r="G22" s="32"/>
      <c r="H22" s="40" t="s">
        <v>862</v>
      </c>
      <c r="I22" s="30">
        <v>11962</v>
      </c>
      <c r="J22" s="21">
        <v>11741</v>
      </c>
      <c r="K22" s="21">
        <v>11601</v>
      </c>
      <c r="L22" s="21">
        <v>11474</v>
      </c>
      <c r="M22" s="32">
        <v>11315</v>
      </c>
    </row>
    <row r="23" spans="1:13" ht="13.5" customHeight="1">
      <c r="A23" s="21"/>
      <c r="B23" s="29" t="s">
        <v>863</v>
      </c>
      <c r="C23" s="45">
        <v>43238</v>
      </c>
      <c r="D23" s="46">
        <v>43395</v>
      </c>
      <c r="E23" s="46">
        <v>43348</v>
      </c>
      <c r="F23" s="46">
        <v>43117</v>
      </c>
      <c r="G23" s="47">
        <v>43125</v>
      </c>
      <c r="H23" s="40" t="s">
        <v>864</v>
      </c>
      <c r="I23" s="30">
        <v>18438</v>
      </c>
      <c r="J23" s="21">
        <v>18366</v>
      </c>
      <c r="K23" s="21">
        <v>18297</v>
      </c>
      <c r="L23" s="21">
        <v>18235</v>
      </c>
      <c r="M23" s="32">
        <v>18112</v>
      </c>
    </row>
    <row r="24" spans="1:13" ht="13.5" customHeight="1">
      <c r="A24" s="21"/>
      <c r="B24" s="29" t="s">
        <v>865</v>
      </c>
      <c r="C24" s="45">
        <v>41870</v>
      </c>
      <c r="D24" s="46">
        <v>41972</v>
      </c>
      <c r="E24" s="46">
        <v>42103</v>
      </c>
      <c r="F24" s="46">
        <v>42094</v>
      </c>
      <c r="G24" s="47">
        <v>42076</v>
      </c>
      <c r="H24" s="40" t="s">
        <v>866</v>
      </c>
      <c r="I24" s="30">
        <v>10095</v>
      </c>
      <c r="J24" s="21">
        <v>10033</v>
      </c>
      <c r="K24" s="21">
        <v>9955</v>
      </c>
      <c r="L24" s="21">
        <v>9950</v>
      </c>
      <c r="M24" s="32">
        <v>9880</v>
      </c>
    </row>
    <row r="25" spans="1:13" ht="13.5" customHeight="1">
      <c r="A25" s="21"/>
      <c r="B25" s="29" t="s">
        <v>867</v>
      </c>
      <c r="C25" s="45">
        <v>38753</v>
      </c>
      <c r="D25" s="46">
        <v>38623</v>
      </c>
      <c r="E25" s="46">
        <v>38392</v>
      </c>
      <c r="F25" s="46">
        <v>38262</v>
      </c>
      <c r="G25" s="47">
        <v>38237</v>
      </c>
      <c r="H25" s="32"/>
      <c r="I25" s="30"/>
      <c r="J25" s="21"/>
      <c r="K25" s="21"/>
      <c r="L25" s="21"/>
      <c r="M25" s="32"/>
    </row>
    <row r="26" spans="1:13" ht="13.5" customHeight="1">
      <c r="A26" s="21"/>
      <c r="B26" s="29" t="s">
        <v>868</v>
      </c>
      <c r="C26" s="45">
        <v>32089</v>
      </c>
      <c r="D26" s="46">
        <v>32072</v>
      </c>
      <c r="E26" s="46">
        <v>32073</v>
      </c>
      <c r="F26" s="46">
        <v>31922</v>
      </c>
      <c r="G26" s="47">
        <v>31589</v>
      </c>
      <c r="H26" s="40" t="s">
        <v>869</v>
      </c>
      <c r="I26" s="30">
        <v>8148</v>
      </c>
      <c r="J26" s="21">
        <v>8058</v>
      </c>
      <c r="K26" s="21">
        <v>8002</v>
      </c>
      <c r="L26" s="21">
        <v>7891</v>
      </c>
      <c r="M26" s="32">
        <v>7802</v>
      </c>
    </row>
    <row r="27" spans="1:13" ht="13.5" customHeight="1">
      <c r="A27" s="21"/>
      <c r="B27" s="36"/>
      <c r="C27" s="45"/>
      <c r="D27" s="46"/>
      <c r="E27" s="46"/>
      <c r="F27" s="46"/>
      <c r="G27" s="47"/>
      <c r="H27" s="40" t="s">
        <v>870</v>
      </c>
      <c r="I27" s="30">
        <v>19166</v>
      </c>
      <c r="J27" s="21">
        <v>19064</v>
      </c>
      <c r="K27" s="21">
        <v>18978</v>
      </c>
      <c r="L27" s="21">
        <v>18956</v>
      </c>
      <c r="M27" s="32">
        <v>18903</v>
      </c>
    </row>
    <row r="28" spans="1:13" ht="13.5" customHeight="1">
      <c r="A28" s="21"/>
      <c r="B28" s="29" t="s">
        <v>871</v>
      </c>
      <c r="C28" s="45">
        <v>33444</v>
      </c>
      <c r="D28" s="46">
        <v>33416</v>
      </c>
      <c r="E28" s="46">
        <v>33449</v>
      </c>
      <c r="F28" s="46">
        <v>33353</v>
      </c>
      <c r="G28" s="47">
        <v>33260</v>
      </c>
      <c r="H28" s="40" t="s">
        <v>872</v>
      </c>
      <c r="I28" s="30">
        <v>13380</v>
      </c>
      <c r="J28" s="21">
        <v>13248</v>
      </c>
      <c r="K28" s="21">
        <v>13166</v>
      </c>
      <c r="L28" s="21">
        <v>13104</v>
      </c>
      <c r="M28" s="32">
        <v>13011</v>
      </c>
    </row>
    <row r="29" spans="1:13" ht="13.5" customHeight="1">
      <c r="A29" s="21"/>
      <c r="B29" s="29" t="s">
        <v>873</v>
      </c>
      <c r="C29" s="45">
        <v>55720</v>
      </c>
      <c r="D29" s="46">
        <v>56089</v>
      </c>
      <c r="E29" s="46">
        <v>56614</v>
      </c>
      <c r="F29" s="46">
        <v>56895</v>
      </c>
      <c r="G29" s="47">
        <v>57339</v>
      </c>
      <c r="H29" s="40" t="s">
        <v>874</v>
      </c>
      <c r="I29" s="30">
        <v>10436</v>
      </c>
      <c r="J29" s="21">
        <v>10410</v>
      </c>
      <c r="K29" s="21">
        <v>10344</v>
      </c>
      <c r="L29" s="21">
        <v>10383</v>
      </c>
      <c r="M29" s="32">
        <v>10298</v>
      </c>
    </row>
    <row r="30" spans="1:13" ht="13.5" customHeight="1">
      <c r="A30" s="21"/>
      <c r="B30" s="29" t="s">
        <v>875</v>
      </c>
      <c r="C30" s="45">
        <v>42068</v>
      </c>
      <c r="D30" s="46">
        <v>42209</v>
      </c>
      <c r="E30" s="46">
        <v>42351</v>
      </c>
      <c r="F30" s="46">
        <v>42450</v>
      </c>
      <c r="G30" s="47">
        <v>42751</v>
      </c>
      <c r="H30" s="40" t="s">
        <v>876</v>
      </c>
      <c r="I30" s="30">
        <v>8638</v>
      </c>
      <c r="J30" s="21">
        <v>8726</v>
      </c>
      <c r="K30" s="21">
        <v>8725</v>
      </c>
      <c r="L30" s="21">
        <v>8734</v>
      </c>
      <c r="M30" s="32">
        <v>8722</v>
      </c>
    </row>
    <row r="31" spans="1:13" ht="13.5" customHeight="1">
      <c r="A31" s="21"/>
      <c r="B31" s="29" t="s">
        <v>877</v>
      </c>
      <c r="C31" s="45">
        <v>24636</v>
      </c>
      <c r="D31" s="46">
        <v>24457</v>
      </c>
      <c r="E31" s="46">
        <v>24323</v>
      </c>
      <c r="F31" s="46">
        <v>24170</v>
      </c>
      <c r="G31" s="47">
        <v>23909</v>
      </c>
      <c r="H31" s="40" t="s">
        <v>878</v>
      </c>
      <c r="I31" s="30">
        <v>8465</v>
      </c>
      <c r="J31" s="21">
        <v>8455</v>
      </c>
      <c r="K31" s="21">
        <v>8362</v>
      </c>
      <c r="L31" s="21">
        <v>8302</v>
      </c>
      <c r="M31" s="32">
        <v>8263</v>
      </c>
    </row>
    <row r="32" spans="1:13" ht="13.5" customHeight="1">
      <c r="A32" s="21"/>
      <c r="B32" s="29" t="s">
        <v>879</v>
      </c>
      <c r="C32" s="45">
        <v>37127</v>
      </c>
      <c r="D32" s="46">
        <v>37071</v>
      </c>
      <c r="E32" s="46">
        <v>37064</v>
      </c>
      <c r="F32" s="46">
        <v>37064</v>
      </c>
      <c r="G32" s="47">
        <v>36977</v>
      </c>
      <c r="H32" s="40" t="s">
        <v>880</v>
      </c>
      <c r="I32" s="30">
        <v>6678</v>
      </c>
      <c r="J32" s="21">
        <v>6712</v>
      </c>
      <c r="K32" s="21">
        <v>6685</v>
      </c>
      <c r="L32" s="21">
        <v>6615</v>
      </c>
      <c r="M32" s="32">
        <v>6570</v>
      </c>
    </row>
    <row r="33" spans="1:13" ht="13.5" customHeight="1">
      <c r="A33" s="21"/>
      <c r="B33" s="36"/>
      <c r="C33" s="45"/>
      <c r="D33" s="46"/>
      <c r="E33" s="46"/>
      <c r="F33" s="46"/>
      <c r="G33" s="47"/>
      <c r="H33" s="40" t="s">
        <v>881</v>
      </c>
      <c r="I33" s="30">
        <v>13065</v>
      </c>
      <c r="J33" s="21">
        <v>12944</v>
      </c>
      <c r="K33" s="21">
        <v>12773</v>
      </c>
      <c r="L33" s="21">
        <v>12541</v>
      </c>
      <c r="M33" s="32">
        <v>12350</v>
      </c>
    </row>
    <row r="34" spans="1:13" ht="13.5" customHeight="1">
      <c r="A34" s="21"/>
      <c r="B34" s="29" t="s">
        <v>882</v>
      </c>
      <c r="C34" s="45">
        <v>14464</v>
      </c>
      <c r="D34" s="46">
        <v>14570</v>
      </c>
      <c r="E34" s="46">
        <v>14706</v>
      </c>
      <c r="F34" s="46">
        <v>14877</v>
      </c>
      <c r="G34" s="47">
        <v>15016</v>
      </c>
      <c r="H34" s="40" t="s">
        <v>883</v>
      </c>
      <c r="I34" s="30">
        <v>20208</v>
      </c>
      <c r="J34" s="21">
        <v>20168</v>
      </c>
      <c r="K34" s="21">
        <v>20008</v>
      </c>
      <c r="L34" s="21">
        <v>19859</v>
      </c>
      <c r="M34" s="32">
        <v>19705</v>
      </c>
    </row>
    <row r="35" spans="1:13" ht="13.5" customHeight="1">
      <c r="A35" s="21"/>
      <c r="B35" s="29" t="s">
        <v>884</v>
      </c>
      <c r="C35" s="45">
        <v>11835</v>
      </c>
      <c r="D35" s="46">
        <v>11841</v>
      </c>
      <c r="E35" s="46">
        <v>11858</v>
      </c>
      <c r="F35" s="46">
        <v>11833</v>
      </c>
      <c r="G35" s="47">
        <v>11773</v>
      </c>
      <c r="H35" s="40" t="s">
        <v>885</v>
      </c>
      <c r="I35" s="30">
        <v>8237</v>
      </c>
      <c r="J35" s="21">
        <v>8200</v>
      </c>
      <c r="K35" s="21">
        <v>8218</v>
      </c>
      <c r="L35" s="21">
        <v>8210</v>
      </c>
      <c r="M35" s="32">
        <v>8226</v>
      </c>
    </row>
    <row r="36" spans="1:13" ht="13.5" customHeight="1">
      <c r="A36" s="21"/>
      <c r="B36" s="36"/>
      <c r="C36" s="30"/>
      <c r="D36" s="21"/>
      <c r="E36" s="21"/>
      <c r="F36" s="21"/>
      <c r="G36" s="32"/>
      <c r="H36" s="40" t="s">
        <v>886</v>
      </c>
      <c r="I36" s="30">
        <v>6151</v>
      </c>
      <c r="J36" s="21">
        <v>6112</v>
      </c>
      <c r="K36" s="21">
        <v>6082</v>
      </c>
      <c r="L36" s="21">
        <v>6011</v>
      </c>
      <c r="M36" s="32">
        <v>5999</v>
      </c>
    </row>
    <row r="37" spans="1:13" ht="13.5" customHeight="1">
      <c r="A37" s="21"/>
      <c r="B37" s="48"/>
      <c r="C37" s="49"/>
      <c r="D37" s="50"/>
      <c r="E37" s="50"/>
      <c r="F37" s="50"/>
      <c r="G37" s="51"/>
      <c r="H37" s="52" t="s">
        <v>887</v>
      </c>
      <c r="I37" s="49">
        <v>7976</v>
      </c>
      <c r="J37" s="50">
        <v>7929</v>
      </c>
      <c r="K37" s="50">
        <v>7932</v>
      </c>
      <c r="L37" s="50">
        <v>7887</v>
      </c>
      <c r="M37" s="51">
        <v>7814</v>
      </c>
    </row>
    <row r="38" ht="13.5" customHeight="1">
      <c r="A38" s="21"/>
    </row>
    <row r="39" ht="13.5" customHeight="1">
      <c r="A39" s="21"/>
    </row>
    <row r="40" ht="13.5" customHeight="1">
      <c r="A40" s="21"/>
    </row>
    <row r="41" ht="13.5" customHeight="1">
      <c r="A41" s="21"/>
    </row>
    <row r="42" ht="13.5" customHeight="1">
      <c r="A42" s="21"/>
    </row>
    <row r="43" ht="13.5" customHeight="1">
      <c r="A43" s="21"/>
    </row>
    <row r="44" ht="13.5" customHeight="1">
      <c r="A44" s="21"/>
    </row>
    <row r="45" ht="13.5" customHeight="1">
      <c r="A45" s="21"/>
    </row>
    <row r="46" ht="13.5" customHeight="1">
      <c r="A46" s="21"/>
    </row>
    <row r="47" ht="13.5" customHeight="1">
      <c r="A47" s="21"/>
    </row>
    <row r="48" ht="13.5" customHeight="1">
      <c r="A48" s="21"/>
    </row>
    <row r="49" ht="13.5" customHeight="1">
      <c r="A49" s="21"/>
    </row>
    <row r="50" ht="13.5" customHeight="1">
      <c r="A50" s="21"/>
    </row>
    <row r="51" ht="13.5" customHeight="1">
      <c r="A51" s="21"/>
    </row>
    <row r="52" ht="12">
      <c r="A52" s="21"/>
    </row>
    <row r="53" ht="12">
      <c r="A53" s="21"/>
    </row>
    <row r="54" ht="12">
      <c r="A54" s="21"/>
    </row>
    <row r="55" ht="12">
      <c r="A55" s="21"/>
    </row>
    <row r="56" ht="12">
      <c r="A56" s="21"/>
    </row>
    <row r="57" ht="12">
      <c r="A57" s="21"/>
    </row>
    <row r="58" ht="12">
      <c r="A58" s="21"/>
    </row>
    <row r="59" ht="12">
      <c r="A59" s="21"/>
    </row>
    <row r="60" ht="12">
      <c r="A60" s="21"/>
    </row>
    <row r="61" ht="12">
      <c r="A61" s="21"/>
    </row>
    <row r="62" spans="1:7" ht="12">
      <c r="A62" s="21"/>
      <c r="B62" s="53" t="s">
        <v>892</v>
      </c>
      <c r="C62" s="53"/>
      <c r="D62" s="21"/>
      <c r="E62" s="46"/>
      <c r="F62" s="46"/>
      <c r="G62" s="54"/>
    </row>
    <row r="63" spans="1:7" ht="12">
      <c r="A63" s="21"/>
      <c r="B63" s="53"/>
      <c r="C63" s="53"/>
      <c r="D63" s="21"/>
      <c r="E63" s="46"/>
      <c r="F63" s="46"/>
      <c r="G63" s="54"/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1" sqref="A1"/>
    </sheetView>
  </sheetViews>
  <sheetFormatPr defaultColWidth="9.00390625" defaultRowHeight="13.5"/>
  <cols>
    <col min="1" max="1" width="2.625" style="96" customWidth="1"/>
    <col min="2" max="11" width="8.625" style="96" customWidth="1"/>
    <col min="12" max="12" width="10.625" style="96" customWidth="1"/>
    <col min="13" max="16384" width="9.00390625" style="96" customWidth="1"/>
  </cols>
  <sheetData>
    <row r="2" spans="2:5" ht="14.25">
      <c r="B2" s="756" t="s">
        <v>143</v>
      </c>
      <c r="C2" s="757"/>
      <c r="E2" s="758"/>
    </row>
    <row r="3" spans="2:13" ht="12">
      <c r="B3" s="759"/>
      <c r="C3" s="759"/>
      <c r="D3" s="759"/>
      <c r="E3" s="760"/>
      <c r="F3" s="760"/>
      <c r="G3" s="760"/>
      <c r="H3" s="760"/>
      <c r="I3" s="760"/>
      <c r="J3" s="759"/>
      <c r="K3" s="759"/>
      <c r="L3" s="759"/>
      <c r="M3" s="759"/>
    </row>
    <row r="4" spans="2:13" ht="12.75" thickBot="1">
      <c r="B4" s="761" t="s">
        <v>110</v>
      </c>
      <c r="C4" s="761"/>
      <c r="D4" s="761"/>
      <c r="E4" s="762"/>
      <c r="F4" s="762"/>
      <c r="G4" s="762"/>
      <c r="H4" s="762"/>
      <c r="I4" s="762"/>
      <c r="J4" s="762"/>
      <c r="K4" s="763" t="s">
        <v>121</v>
      </c>
      <c r="M4" s="759"/>
    </row>
    <row r="5" spans="1:13" ht="13.5" customHeight="1" thickTop="1">
      <c r="A5" s="122"/>
      <c r="B5" s="764"/>
      <c r="C5" s="765"/>
      <c r="D5" s="766"/>
      <c r="E5" s="1453" t="s">
        <v>122</v>
      </c>
      <c r="F5" s="1454"/>
      <c r="G5" s="1454"/>
      <c r="H5" s="1454"/>
      <c r="I5" s="1455"/>
      <c r="J5" s="767" t="s">
        <v>123</v>
      </c>
      <c r="K5" s="768" t="s">
        <v>111</v>
      </c>
      <c r="M5" s="759"/>
    </row>
    <row r="6" spans="1:13" ht="13.5" customHeight="1">
      <c r="A6" s="122"/>
      <c r="B6" s="1437" t="s">
        <v>124</v>
      </c>
      <c r="C6" s="1439"/>
      <c r="D6" s="770" t="s">
        <v>112</v>
      </c>
      <c r="E6" s="1445" t="s">
        <v>917</v>
      </c>
      <c r="F6" s="1436" t="s">
        <v>113</v>
      </c>
      <c r="G6" s="1436" t="s">
        <v>114</v>
      </c>
      <c r="H6" s="1460" t="s">
        <v>115</v>
      </c>
      <c r="I6" s="1436" t="s">
        <v>125</v>
      </c>
      <c r="J6" s="771" t="s">
        <v>126</v>
      </c>
      <c r="K6" s="1434" t="s">
        <v>112</v>
      </c>
      <c r="M6" s="759"/>
    </row>
    <row r="7" spans="1:13" ht="12">
      <c r="A7" s="122"/>
      <c r="B7" s="773"/>
      <c r="C7" s="774"/>
      <c r="D7" s="775"/>
      <c r="E7" s="1446"/>
      <c r="F7" s="1435"/>
      <c r="G7" s="1435"/>
      <c r="H7" s="1457"/>
      <c r="I7" s="1435"/>
      <c r="J7" s="777" t="s">
        <v>127</v>
      </c>
      <c r="K7" s="1435"/>
      <c r="M7" s="759"/>
    </row>
    <row r="8" spans="1:13" ht="13.5">
      <c r="A8" s="122"/>
      <c r="B8" s="1437" t="s">
        <v>128</v>
      </c>
      <c r="C8" s="1449"/>
      <c r="D8" s="779">
        <f>SUM(F8:I8)+K8+E19+I19+J8</f>
        <v>603660</v>
      </c>
      <c r="E8" s="780">
        <v>257332</v>
      </c>
      <c r="F8" s="780">
        <v>16325</v>
      </c>
      <c r="G8" s="780">
        <v>85998</v>
      </c>
      <c r="H8" s="780">
        <v>394</v>
      </c>
      <c r="I8" s="780">
        <v>154615</v>
      </c>
      <c r="J8" s="780">
        <v>3635</v>
      </c>
      <c r="K8" s="781">
        <v>312159</v>
      </c>
      <c r="M8" s="759"/>
    </row>
    <row r="9" spans="1:13" ht="13.5">
      <c r="A9" s="122"/>
      <c r="B9" s="1437">
        <v>62</v>
      </c>
      <c r="C9" s="1438"/>
      <c r="D9" s="782">
        <f>SUM(F9:I9)+K9+E20+I20+J9</f>
        <v>628043</v>
      </c>
      <c r="E9" s="243">
        <v>273823</v>
      </c>
      <c r="F9" s="243">
        <v>17362</v>
      </c>
      <c r="G9" s="243">
        <v>84137</v>
      </c>
      <c r="H9" s="243">
        <v>396</v>
      </c>
      <c r="I9" s="243">
        <v>171928</v>
      </c>
      <c r="J9" s="243">
        <v>3589</v>
      </c>
      <c r="K9" s="783">
        <v>317630</v>
      </c>
      <c r="M9" s="759"/>
    </row>
    <row r="10" spans="1:13" ht="13.5">
      <c r="A10" s="122"/>
      <c r="B10" s="1437">
        <v>63</v>
      </c>
      <c r="C10" s="1438"/>
      <c r="D10" s="782">
        <f>SUM(F10:I10)+K10+E21+I21+J10</f>
        <v>652759</v>
      </c>
      <c r="E10" s="243">
        <v>290352</v>
      </c>
      <c r="F10" s="243">
        <v>18896</v>
      </c>
      <c r="G10" s="243">
        <v>82821</v>
      </c>
      <c r="H10" s="243">
        <v>393</v>
      </c>
      <c r="I10" s="243">
        <v>188242</v>
      </c>
      <c r="J10" s="243">
        <v>3644</v>
      </c>
      <c r="K10" s="783">
        <v>323095</v>
      </c>
      <c r="M10" s="759"/>
    </row>
    <row r="11" spans="1:13" ht="13.5">
      <c r="A11" s="122"/>
      <c r="B11" s="1430" t="s">
        <v>129</v>
      </c>
      <c r="C11" s="1431"/>
      <c r="D11" s="782">
        <f>SUM(F11:I11)+K11+E22+I22+J11</f>
        <v>680297</v>
      </c>
      <c r="E11" s="243">
        <v>297906</v>
      </c>
      <c r="F11" s="243">
        <v>19987</v>
      </c>
      <c r="G11" s="243">
        <v>81898</v>
      </c>
      <c r="H11" s="243">
        <v>401</v>
      </c>
      <c r="I11" s="243">
        <v>195620</v>
      </c>
      <c r="J11" s="243">
        <v>3624</v>
      </c>
      <c r="K11" s="783">
        <v>341277</v>
      </c>
      <c r="M11" s="759"/>
    </row>
    <row r="12" spans="1:13" s="638" customFormat="1" ht="11.25">
      <c r="A12" s="784"/>
      <c r="B12" s="1432">
        <v>2</v>
      </c>
      <c r="C12" s="1433"/>
      <c r="D12" s="785">
        <f aca="true" t="shared" si="0" ref="D12:K12">SUM(D14:D15)</f>
        <v>706972</v>
      </c>
      <c r="E12" s="786">
        <f t="shared" si="0"/>
        <v>300940</v>
      </c>
      <c r="F12" s="786">
        <f t="shared" si="0"/>
        <v>21283</v>
      </c>
      <c r="G12" s="786">
        <f t="shared" si="0"/>
        <v>80713</v>
      </c>
      <c r="H12" s="786">
        <f t="shared" si="0"/>
        <v>411</v>
      </c>
      <c r="I12" s="786">
        <f t="shared" si="0"/>
        <v>198533</v>
      </c>
      <c r="J12" s="786">
        <f t="shared" si="0"/>
        <v>3622</v>
      </c>
      <c r="K12" s="787">
        <f t="shared" si="0"/>
        <v>363297</v>
      </c>
      <c r="M12" s="788"/>
    </row>
    <row r="13" spans="1:13" ht="6" customHeight="1">
      <c r="A13" s="122"/>
      <c r="B13" s="769"/>
      <c r="C13" s="778"/>
      <c r="D13" s="782"/>
      <c r="E13" s="243"/>
      <c r="F13" s="243"/>
      <c r="G13" s="243"/>
      <c r="H13" s="243"/>
      <c r="I13" s="243"/>
      <c r="J13" s="243"/>
      <c r="K13" s="787"/>
      <c r="M13" s="759"/>
    </row>
    <row r="14" spans="1:13" ht="13.5">
      <c r="A14" s="122"/>
      <c r="B14" s="1440" t="s">
        <v>130</v>
      </c>
      <c r="C14" s="1441"/>
      <c r="D14" s="782">
        <f>SUM(F14:J14)+K14+E25+I25</f>
        <v>696581</v>
      </c>
      <c r="E14" s="243">
        <v>293995</v>
      </c>
      <c r="F14" s="243">
        <v>15573</v>
      </c>
      <c r="G14" s="243">
        <v>80244</v>
      </c>
      <c r="H14" s="243">
        <v>142</v>
      </c>
      <c r="I14" s="243">
        <v>198036</v>
      </c>
      <c r="J14" s="243">
        <v>2820</v>
      </c>
      <c r="K14" s="783">
        <v>361696</v>
      </c>
      <c r="M14" s="759"/>
    </row>
    <row r="15" spans="1:13" ht="14.25" thickBot="1">
      <c r="A15" s="122"/>
      <c r="B15" s="1440" t="s">
        <v>131</v>
      </c>
      <c r="C15" s="1441"/>
      <c r="D15" s="782">
        <f>SUM(F15:J15)+K15+E26+I26</f>
        <v>10391</v>
      </c>
      <c r="E15" s="243">
        <v>6945</v>
      </c>
      <c r="F15" s="243">
        <v>5710</v>
      </c>
      <c r="G15" s="243">
        <v>469</v>
      </c>
      <c r="H15" s="243">
        <v>269</v>
      </c>
      <c r="I15" s="243">
        <v>497</v>
      </c>
      <c r="J15" s="243">
        <v>802</v>
      </c>
      <c r="K15" s="783">
        <v>1601</v>
      </c>
      <c r="L15" s="630"/>
      <c r="M15" s="759"/>
    </row>
    <row r="16" spans="1:12" ht="13.5" customHeight="1" thickTop="1">
      <c r="A16" s="122"/>
      <c r="B16" s="1450" t="s">
        <v>116</v>
      </c>
      <c r="C16" s="1451"/>
      <c r="D16" s="1452"/>
      <c r="E16" s="789" t="s">
        <v>132</v>
      </c>
      <c r="F16" s="790"/>
      <c r="G16" s="790"/>
      <c r="H16" s="790"/>
      <c r="I16" s="791" t="s">
        <v>133</v>
      </c>
      <c r="J16" s="790"/>
      <c r="K16" s="792"/>
      <c r="L16" s="1442" t="s">
        <v>134</v>
      </c>
    </row>
    <row r="17" spans="1:12" ht="13.5" customHeight="1">
      <c r="A17" s="121"/>
      <c r="B17" s="1434" t="s">
        <v>113</v>
      </c>
      <c r="C17" s="1434" t="s">
        <v>117</v>
      </c>
      <c r="D17" s="1434" t="s">
        <v>135</v>
      </c>
      <c r="E17" s="1434" t="s">
        <v>118</v>
      </c>
      <c r="F17" s="1434" t="s">
        <v>136</v>
      </c>
      <c r="G17" s="1456" t="s">
        <v>119</v>
      </c>
      <c r="H17" s="1458" t="s">
        <v>137</v>
      </c>
      <c r="I17" s="1447" t="s">
        <v>112</v>
      </c>
      <c r="J17" s="1456" t="s">
        <v>120</v>
      </c>
      <c r="K17" s="1456" t="s">
        <v>138</v>
      </c>
      <c r="L17" s="1443"/>
    </row>
    <row r="18" spans="1:12" ht="12" customHeight="1">
      <c r="A18" s="121"/>
      <c r="B18" s="1435"/>
      <c r="C18" s="1435"/>
      <c r="D18" s="1435"/>
      <c r="E18" s="1435"/>
      <c r="F18" s="1435"/>
      <c r="G18" s="1457"/>
      <c r="H18" s="1459"/>
      <c r="I18" s="1448"/>
      <c r="J18" s="1457"/>
      <c r="K18" s="1457"/>
      <c r="L18" s="1444"/>
    </row>
    <row r="19" spans="1:12" ht="12">
      <c r="A19" s="122"/>
      <c r="B19" s="779">
        <v>2181</v>
      </c>
      <c r="C19" s="780">
        <v>284282</v>
      </c>
      <c r="D19" s="780">
        <v>25696</v>
      </c>
      <c r="E19" s="780">
        <v>14609</v>
      </c>
      <c r="F19" s="780">
        <v>8086</v>
      </c>
      <c r="G19" s="780">
        <v>6095</v>
      </c>
      <c r="H19" s="780">
        <v>428</v>
      </c>
      <c r="I19" s="780">
        <v>15925</v>
      </c>
      <c r="J19" s="780">
        <v>6894</v>
      </c>
      <c r="K19" s="781">
        <v>9031</v>
      </c>
      <c r="L19" s="793" t="s">
        <v>139</v>
      </c>
    </row>
    <row r="20" spans="1:12" ht="12">
      <c r="A20" s="122"/>
      <c r="B20" s="782">
        <v>2399</v>
      </c>
      <c r="C20" s="243">
        <v>290125</v>
      </c>
      <c r="D20" s="243">
        <v>25106</v>
      </c>
      <c r="E20" s="243">
        <v>15335</v>
      </c>
      <c r="F20" s="243">
        <v>8489</v>
      </c>
      <c r="G20" s="243">
        <v>6364</v>
      </c>
      <c r="H20" s="243">
        <v>482</v>
      </c>
      <c r="I20" s="243">
        <v>17666</v>
      </c>
      <c r="J20" s="243">
        <v>7263</v>
      </c>
      <c r="K20" s="783">
        <v>10403</v>
      </c>
      <c r="L20" s="770">
        <v>62</v>
      </c>
    </row>
    <row r="21" spans="1:12" ht="12">
      <c r="A21" s="122"/>
      <c r="B21" s="782">
        <v>2756</v>
      </c>
      <c r="C21" s="243">
        <v>295728</v>
      </c>
      <c r="D21" s="243">
        <v>24611</v>
      </c>
      <c r="E21" s="243">
        <v>16196</v>
      </c>
      <c r="F21" s="243">
        <v>8995</v>
      </c>
      <c r="G21" s="243">
        <v>6694</v>
      </c>
      <c r="H21" s="243">
        <v>507</v>
      </c>
      <c r="I21" s="243">
        <v>19472</v>
      </c>
      <c r="J21" s="243">
        <v>7757</v>
      </c>
      <c r="K21" s="783">
        <v>11715</v>
      </c>
      <c r="L21" s="770">
        <v>63</v>
      </c>
    </row>
    <row r="22" spans="1:12" ht="12">
      <c r="A22" s="122"/>
      <c r="B22" s="782">
        <v>4233</v>
      </c>
      <c r="C22" s="243">
        <v>307880</v>
      </c>
      <c r="D22" s="243">
        <v>29164</v>
      </c>
      <c r="E22" s="243">
        <v>16788</v>
      </c>
      <c r="F22" s="243">
        <v>9295</v>
      </c>
      <c r="G22" s="243">
        <v>6969</v>
      </c>
      <c r="H22" s="243">
        <v>524</v>
      </c>
      <c r="I22" s="243">
        <v>20702</v>
      </c>
      <c r="J22" s="243">
        <v>8136</v>
      </c>
      <c r="K22" s="783">
        <v>12566</v>
      </c>
      <c r="L22" s="794" t="s">
        <v>140</v>
      </c>
    </row>
    <row r="23" spans="1:12" s="638" customFormat="1" ht="11.25">
      <c r="A23" s="784"/>
      <c r="B23" s="785">
        <f aca="true" t="shared" si="1" ref="B23:K23">SUM(B25:B26)</f>
        <v>6958</v>
      </c>
      <c r="C23" s="786">
        <f t="shared" si="1"/>
        <v>317450</v>
      </c>
      <c r="D23" s="786">
        <f t="shared" si="1"/>
        <v>38889</v>
      </c>
      <c r="E23" s="786">
        <f t="shared" si="1"/>
        <v>17453</v>
      </c>
      <c r="F23" s="786">
        <f t="shared" si="1"/>
        <v>9605</v>
      </c>
      <c r="G23" s="786">
        <f t="shared" si="1"/>
        <v>7311</v>
      </c>
      <c r="H23" s="786">
        <f t="shared" si="1"/>
        <v>537</v>
      </c>
      <c r="I23" s="786">
        <f t="shared" si="1"/>
        <v>21660</v>
      </c>
      <c r="J23" s="786">
        <f t="shared" si="1"/>
        <v>8216</v>
      </c>
      <c r="K23" s="787">
        <f t="shared" si="1"/>
        <v>13444</v>
      </c>
      <c r="L23" s="795">
        <v>2</v>
      </c>
    </row>
    <row r="24" spans="1:12" ht="6" customHeight="1">
      <c r="A24" s="122"/>
      <c r="B24" s="782"/>
      <c r="C24" s="243"/>
      <c r="D24" s="243"/>
      <c r="E24" s="243"/>
      <c r="F24" s="243"/>
      <c r="G24" s="243"/>
      <c r="H24" s="243"/>
      <c r="I24" s="243"/>
      <c r="J24" s="243"/>
      <c r="K24" s="783"/>
      <c r="L24" s="793"/>
    </row>
    <row r="25" spans="1:12" ht="12">
      <c r="A25" s="122"/>
      <c r="B25" s="782">
        <v>6884</v>
      </c>
      <c r="C25" s="243">
        <v>315923</v>
      </c>
      <c r="D25" s="243">
        <v>38889</v>
      </c>
      <c r="E25" s="243">
        <v>16410</v>
      </c>
      <c r="F25" s="243">
        <v>8606</v>
      </c>
      <c r="G25" s="243">
        <v>7297</v>
      </c>
      <c r="H25" s="243">
        <v>507</v>
      </c>
      <c r="I25" s="243">
        <v>21660</v>
      </c>
      <c r="J25" s="243">
        <v>8216</v>
      </c>
      <c r="K25" s="783">
        <v>13444</v>
      </c>
      <c r="L25" s="770" t="s">
        <v>130</v>
      </c>
    </row>
    <row r="26" spans="1:12" ht="15" customHeight="1">
      <c r="A26" s="122"/>
      <c r="B26" s="796">
        <v>74</v>
      </c>
      <c r="C26" s="247">
        <v>1527</v>
      </c>
      <c r="D26" s="247">
        <v>0</v>
      </c>
      <c r="E26" s="247">
        <v>1043</v>
      </c>
      <c r="F26" s="247">
        <v>999</v>
      </c>
      <c r="G26" s="247">
        <v>14</v>
      </c>
      <c r="H26" s="247">
        <v>30</v>
      </c>
      <c r="I26" s="247">
        <v>0</v>
      </c>
      <c r="J26" s="247">
        <v>0</v>
      </c>
      <c r="K26" s="797">
        <v>0</v>
      </c>
      <c r="L26" s="798" t="s">
        <v>131</v>
      </c>
    </row>
    <row r="27" spans="2:13" ht="12">
      <c r="B27" s="96" t="s">
        <v>141</v>
      </c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</row>
    <row r="28" ht="12">
      <c r="B28" s="96" t="s">
        <v>142</v>
      </c>
    </row>
    <row r="29" ht="13.5" customHeight="1">
      <c r="B29" s="799"/>
    </row>
  </sheetData>
  <mergeCells count="27">
    <mergeCell ref="E5:I5"/>
    <mergeCell ref="E17:E18"/>
    <mergeCell ref="J17:J18"/>
    <mergeCell ref="K17:K18"/>
    <mergeCell ref="G17:G18"/>
    <mergeCell ref="F17:F18"/>
    <mergeCell ref="H17:H18"/>
    <mergeCell ref="G6:G7"/>
    <mergeCell ref="H6:H7"/>
    <mergeCell ref="I6:I7"/>
    <mergeCell ref="L16:L18"/>
    <mergeCell ref="K6:K7"/>
    <mergeCell ref="E6:E7"/>
    <mergeCell ref="B9:C9"/>
    <mergeCell ref="I17:I18"/>
    <mergeCell ref="B8:C8"/>
    <mergeCell ref="D17:D18"/>
    <mergeCell ref="B14:C14"/>
    <mergeCell ref="B16:D16"/>
    <mergeCell ref="B17:B18"/>
    <mergeCell ref="B11:C11"/>
    <mergeCell ref="B12:C12"/>
    <mergeCell ref="C17:C18"/>
    <mergeCell ref="F6:F7"/>
    <mergeCell ref="B10:C10"/>
    <mergeCell ref="B6:C6"/>
    <mergeCell ref="B15:C15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L70"/>
  <sheetViews>
    <sheetView workbookViewId="0" topLeftCell="A1">
      <selection activeCell="A1" sqref="A1"/>
    </sheetView>
  </sheetViews>
  <sheetFormatPr defaultColWidth="9.00390625" defaultRowHeight="13.5"/>
  <cols>
    <col min="1" max="1" width="2.625" style="800" customWidth="1"/>
    <col min="2" max="2" width="2.00390625" style="800" customWidth="1"/>
    <col min="3" max="4" width="8.625" style="800" customWidth="1"/>
    <col min="5" max="5" width="9.625" style="800" customWidth="1"/>
    <col min="6" max="6" width="13.625" style="800" customWidth="1"/>
    <col min="7" max="8" width="8.625" style="800" customWidth="1"/>
    <col min="9" max="9" width="13.625" style="800" customWidth="1"/>
    <col min="10" max="11" width="8.625" style="800" customWidth="1"/>
    <col min="12" max="12" width="13.625" style="800" customWidth="1"/>
    <col min="13" max="16384" width="9.00390625" style="800" customWidth="1"/>
  </cols>
  <sheetData>
    <row r="2" spans="2:12" ht="15" customHeight="1">
      <c r="B2" s="801" t="s">
        <v>156</v>
      </c>
      <c r="F2" s="802"/>
      <c r="G2" s="802"/>
      <c r="H2" s="802"/>
      <c r="I2" s="803"/>
      <c r="J2" s="802"/>
      <c r="K2" s="802"/>
      <c r="L2" s="802"/>
    </row>
    <row r="3" spans="3:12" ht="13.5" customHeight="1" thickBot="1">
      <c r="C3" s="804"/>
      <c r="D3" s="804"/>
      <c r="E3" s="804"/>
      <c r="F3" s="804"/>
      <c r="G3" s="804"/>
      <c r="H3" s="804"/>
      <c r="I3" s="804"/>
      <c r="J3" s="805"/>
      <c r="K3" s="805"/>
      <c r="L3" s="806" t="s">
        <v>151</v>
      </c>
    </row>
    <row r="4" spans="2:12" s="807" customFormat="1" ht="13.5" customHeight="1" thickTop="1">
      <c r="B4" s="1464" t="s">
        <v>152</v>
      </c>
      <c r="C4" s="1465"/>
      <c r="D4" s="1475" t="s">
        <v>144</v>
      </c>
      <c r="E4" s="1476"/>
      <c r="F4" s="1476"/>
      <c r="G4" s="1472" t="s">
        <v>145</v>
      </c>
      <c r="H4" s="1473"/>
      <c r="I4" s="1474"/>
      <c r="J4" s="1472" t="s">
        <v>146</v>
      </c>
      <c r="K4" s="1473"/>
      <c r="L4" s="1474"/>
    </row>
    <row r="5" spans="2:12" s="807" customFormat="1" ht="13.5" customHeight="1">
      <c r="B5" s="1466"/>
      <c r="C5" s="1467"/>
      <c r="D5" s="1470" t="s">
        <v>147</v>
      </c>
      <c r="E5" s="1461" t="s">
        <v>1142</v>
      </c>
      <c r="F5" s="808" t="s">
        <v>148</v>
      </c>
      <c r="G5" s="1470" t="s">
        <v>147</v>
      </c>
      <c r="H5" s="1461" t="s">
        <v>1142</v>
      </c>
      <c r="I5" s="809" t="s">
        <v>148</v>
      </c>
      <c r="J5" s="1470" t="s">
        <v>147</v>
      </c>
      <c r="K5" s="1461" t="s">
        <v>1142</v>
      </c>
      <c r="L5" s="808" t="s">
        <v>148</v>
      </c>
    </row>
    <row r="6" spans="2:12" s="807" customFormat="1" ht="13.5" customHeight="1">
      <c r="B6" s="1468"/>
      <c r="C6" s="1469"/>
      <c r="D6" s="1471"/>
      <c r="E6" s="1462"/>
      <c r="F6" s="810" t="s">
        <v>149</v>
      </c>
      <c r="G6" s="1471"/>
      <c r="H6" s="1463"/>
      <c r="I6" s="811" t="s">
        <v>149</v>
      </c>
      <c r="J6" s="1471"/>
      <c r="K6" s="1463"/>
      <c r="L6" s="810" t="s">
        <v>149</v>
      </c>
    </row>
    <row r="7" spans="2:12" s="807" customFormat="1" ht="13.5" customHeight="1">
      <c r="B7" s="1477" t="s">
        <v>1118</v>
      </c>
      <c r="C7" s="1478"/>
      <c r="D7" s="814">
        <f>+G7+J7</f>
        <v>23649</v>
      </c>
      <c r="E7" s="815">
        <f>+H7+K7</f>
        <v>100103</v>
      </c>
      <c r="F7" s="815">
        <f>+I7+L7</f>
        <v>291042135</v>
      </c>
      <c r="G7" s="816">
        <v>3862</v>
      </c>
      <c r="H7" s="816">
        <v>29935</v>
      </c>
      <c r="I7" s="816">
        <v>188561099</v>
      </c>
      <c r="J7" s="816">
        <v>19787</v>
      </c>
      <c r="K7" s="816">
        <v>70168</v>
      </c>
      <c r="L7" s="817">
        <v>102481036</v>
      </c>
    </row>
    <row r="8" spans="2:12" s="807" customFormat="1" ht="9.75" customHeight="1">
      <c r="B8" s="812"/>
      <c r="C8" s="813"/>
      <c r="D8" s="818"/>
      <c r="E8" s="819"/>
      <c r="F8" s="819"/>
      <c r="G8" s="819"/>
      <c r="H8" s="819"/>
      <c r="I8" s="819"/>
      <c r="J8" s="819"/>
      <c r="K8" s="819"/>
      <c r="L8" s="820"/>
    </row>
    <row r="9" spans="2:12" s="821" customFormat="1" ht="13.5" customHeight="1">
      <c r="B9" s="1479" t="s">
        <v>153</v>
      </c>
      <c r="C9" s="1480"/>
      <c r="D9" s="823">
        <f aca="true" t="shared" si="0" ref="D9:L9">SUM(D11:D12)</f>
        <v>23782</v>
      </c>
      <c r="E9" s="824">
        <f t="shared" si="0"/>
        <v>104959</v>
      </c>
      <c r="F9" s="825">
        <f t="shared" si="0"/>
        <v>313672374</v>
      </c>
      <c r="G9" s="825">
        <f t="shared" si="0"/>
        <v>3976</v>
      </c>
      <c r="H9" s="825">
        <f t="shared" si="0"/>
        <v>30808</v>
      </c>
      <c r="I9" s="825">
        <f t="shared" si="0"/>
        <v>203717036</v>
      </c>
      <c r="J9" s="825">
        <f t="shared" si="0"/>
        <v>19806</v>
      </c>
      <c r="K9" s="825">
        <f t="shared" si="0"/>
        <v>74151</v>
      </c>
      <c r="L9" s="826">
        <f t="shared" si="0"/>
        <v>109955338</v>
      </c>
    </row>
    <row r="10" spans="2:12" s="821" customFormat="1" ht="9.75" customHeight="1">
      <c r="B10" s="827"/>
      <c r="C10" s="822"/>
      <c r="D10" s="828"/>
      <c r="E10" s="829"/>
      <c r="F10" s="830"/>
      <c r="G10" s="830"/>
      <c r="H10" s="830"/>
      <c r="I10" s="830"/>
      <c r="J10" s="830"/>
      <c r="K10" s="830"/>
      <c r="L10" s="831"/>
    </row>
    <row r="11" spans="2:12" s="821" customFormat="1" ht="13.5" customHeight="1">
      <c r="B11" s="1481" t="s">
        <v>841</v>
      </c>
      <c r="C11" s="1480"/>
      <c r="D11" s="823">
        <f aca="true" t="shared" si="1" ref="D11:L11">SUM(D19:D33)</f>
        <v>17905</v>
      </c>
      <c r="E11" s="824">
        <f t="shared" si="1"/>
        <v>87069</v>
      </c>
      <c r="F11" s="825">
        <f t="shared" si="1"/>
        <v>280250330</v>
      </c>
      <c r="G11" s="825">
        <f t="shared" si="1"/>
        <v>3531</v>
      </c>
      <c r="H11" s="825">
        <f t="shared" si="1"/>
        <v>28841</v>
      </c>
      <c r="I11" s="825">
        <f t="shared" si="1"/>
        <v>190196412</v>
      </c>
      <c r="J11" s="825">
        <f t="shared" si="1"/>
        <v>14374</v>
      </c>
      <c r="K11" s="825">
        <f t="shared" si="1"/>
        <v>58228</v>
      </c>
      <c r="L11" s="826">
        <f t="shared" si="1"/>
        <v>90053918</v>
      </c>
    </row>
    <row r="12" spans="2:12" s="821" customFormat="1" ht="13.5" customHeight="1">
      <c r="B12" s="1481" t="s">
        <v>843</v>
      </c>
      <c r="C12" s="1480"/>
      <c r="D12" s="823">
        <f>SUM(D35:D68)</f>
        <v>5877</v>
      </c>
      <c r="E12" s="824">
        <f>SUM(E35:E68)</f>
        <v>17890</v>
      </c>
      <c r="F12" s="824">
        <f>SUM(F35:F68)</f>
        <v>33422044</v>
      </c>
      <c r="G12" s="825">
        <f>SUM(G35:G68)</f>
        <v>445</v>
      </c>
      <c r="H12" s="825">
        <v>1967</v>
      </c>
      <c r="I12" s="825">
        <v>13520624</v>
      </c>
      <c r="J12" s="825">
        <f>SUM(J35:J68)</f>
        <v>5432</v>
      </c>
      <c r="K12" s="825">
        <v>15923</v>
      </c>
      <c r="L12" s="826">
        <v>19901420</v>
      </c>
    </row>
    <row r="13" spans="2:12" s="821" customFormat="1" ht="9.75" customHeight="1">
      <c r="B13" s="827"/>
      <c r="C13" s="822"/>
      <c r="D13" s="823"/>
      <c r="E13" s="824"/>
      <c r="F13" s="824"/>
      <c r="G13" s="825"/>
      <c r="H13" s="825"/>
      <c r="I13" s="825"/>
      <c r="J13" s="825"/>
      <c r="K13" s="825"/>
      <c r="L13" s="826"/>
    </row>
    <row r="14" spans="2:12" s="821" customFormat="1" ht="13.5" customHeight="1">
      <c r="B14" s="1481" t="s">
        <v>846</v>
      </c>
      <c r="C14" s="1480"/>
      <c r="D14" s="823">
        <f aca="true" t="shared" si="2" ref="D14:L14">+D19+D25+D26+D27+D30+D31+D32+D35+D36+D37+D38+D39+D40+D41</f>
        <v>10601</v>
      </c>
      <c r="E14" s="824">
        <f t="shared" si="2"/>
        <v>50591</v>
      </c>
      <c r="F14" s="824">
        <f t="shared" si="2"/>
        <v>178406738</v>
      </c>
      <c r="G14" s="825">
        <f t="shared" si="2"/>
        <v>1988</v>
      </c>
      <c r="H14" s="825">
        <f t="shared" si="2"/>
        <v>17150</v>
      </c>
      <c r="I14" s="825">
        <f t="shared" si="2"/>
        <v>127409078</v>
      </c>
      <c r="J14" s="825">
        <f t="shared" si="2"/>
        <v>8613</v>
      </c>
      <c r="K14" s="825">
        <f t="shared" si="2"/>
        <v>33441</v>
      </c>
      <c r="L14" s="826">
        <f t="shared" si="2"/>
        <v>50997660</v>
      </c>
    </row>
    <row r="15" spans="2:12" s="821" customFormat="1" ht="13.5" customHeight="1">
      <c r="B15" s="1481" t="s">
        <v>848</v>
      </c>
      <c r="C15" s="1480"/>
      <c r="D15" s="823">
        <f>+D24+D43+D44+D45+D46+D47+D48+D49</f>
        <v>1831</v>
      </c>
      <c r="E15" s="825">
        <f>+E24+E43+E44+E45+E46+E47+E48+E49</f>
        <v>7108</v>
      </c>
      <c r="F15" s="825">
        <f>+F24+F43+F44+F45+F46+F47+F48+F49</f>
        <v>17326725</v>
      </c>
      <c r="G15" s="825">
        <f>+G24+G43+G44+G45+G46+G47+G48+G49</f>
        <v>232</v>
      </c>
      <c r="H15" s="825">
        <v>1348</v>
      </c>
      <c r="I15" s="825">
        <v>8819315</v>
      </c>
      <c r="J15" s="825">
        <f>+J24+J43+J44+J45+J46+J47+J48+J49</f>
        <v>1599</v>
      </c>
      <c r="K15" s="825">
        <v>5760</v>
      </c>
      <c r="L15" s="826">
        <v>8507410</v>
      </c>
    </row>
    <row r="16" spans="2:12" s="821" customFormat="1" ht="13.5" customHeight="1">
      <c r="B16" s="1481" t="s">
        <v>850</v>
      </c>
      <c r="C16" s="1480"/>
      <c r="D16" s="823">
        <f aca="true" t="shared" si="3" ref="D16:L16">+D20+D29+D33+D51+D52+D53+D54+D55</f>
        <v>4568</v>
      </c>
      <c r="E16" s="824">
        <f t="shared" si="3"/>
        <v>19030</v>
      </c>
      <c r="F16" s="824">
        <f t="shared" si="3"/>
        <v>43537475</v>
      </c>
      <c r="G16" s="825">
        <f t="shared" si="3"/>
        <v>647</v>
      </c>
      <c r="H16" s="825">
        <f t="shared" si="3"/>
        <v>4189</v>
      </c>
      <c r="I16" s="825">
        <f t="shared" si="3"/>
        <v>22356829</v>
      </c>
      <c r="J16" s="825">
        <f t="shared" si="3"/>
        <v>3921</v>
      </c>
      <c r="K16" s="825">
        <f t="shared" si="3"/>
        <v>14841</v>
      </c>
      <c r="L16" s="826">
        <f t="shared" si="3"/>
        <v>21180646</v>
      </c>
    </row>
    <row r="17" spans="2:12" s="821" customFormat="1" ht="13.5" customHeight="1">
      <c r="B17" s="1481" t="s">
        <v>852</v>
      </c>
      <c r="C17" s="1480"/>
      <c r="D17" s="823">
        <f aca="true" t="shared" si="4" ref="D17:L17">+D21+D22+D57+D58+D59+D60+D61+D62+D63+D64+D65+D66+D67+D68</f>
        <v>6782</v>
      </c>
      <c r="E17" s="824">
        <f t="shared" si="4"/>
        <v>28230</v>
      </c>
      <c r="F17" s="824">
        <f t="shared" si="4"/>
        <v>74401436</v>
      </c>
      <c r="G17" s="825">
        <f t="shared" si="4"/>
        <v>1109</v>
      </c>
      <c r="H17" s="825">
        <f t="shared" si="4"/>
        <v>8121</v>
      </c>
      <c r="I17" s="825">
        <f t="shared" si="4"/>
        <v>45131814</v>
      </c>
      <c r="J17" s="825">
        <f t="shared" si="4"/>
        <v>5673</v>
      </c>
      <c r="K17" s="825">
        <f t="shared" si="4"/>
        <v>20109</v>
      </c>
      <c r="L17" s="826">
        <f t="shared" si="4"/>
        <v>29269622</v>
      </c>
    </row>
    <row r="18" spans="2:12" s="807" customFormat="1" ht="9.75" customHeight="1">
      <c r="B18" s="832"/>
      <c r="C18" s="833" t="s">
        <v>150</v>
      </c>
      <c r="D18" s="818"/>
      <c r="E18" s="819"/>
      <c r="F18" s="834"/>
      <c r="G18" s="819"/>
      <c r="H18" s="819"/>
      <c r="I18" s="819"/>
      <c r="J18" s="819"/>
      <c r="K18" s="819"/>
      <c r="L18" s="820"/>
    </row>
    <row r="19" spans="2:12" s="807" customFormat="1" ht="12" customHeight="1">
      <c r="B19" s="832"/>
      <c r="C19" s="813" t="s">
        <v>855</v>
      </c>
      <c r="D19" s="814">
        <f aca="true" t="shared" si="5" ref="D19:F22">+G19+J19</f>
        <v>5068</v>
      </c>
      <c r="E19" s="835">
        <f t="shared" si="5"/>
        <v>29899</v>
      </c>
      <c r="F19" s="835">
        <f t="shared" si="5"/>
        <v>127303177</v>
      </c>
      <c r="G19" s="835">
        <v>1341</v>
      </c>
      <c r="H19" s="835">
        <v>13485</v>
      </c>
      <c r="I19" s="835">
        <v>99701795</v>
      </c>
      <c r="J19" s="835">
        <v>3727</v>
      </c>
      <c r="K19" s="835">
        <v>16414</v>
      </c>
      <c r="L19" s="836">
        <v>27601382</v>
      </c>
    </row>
    <row r="20" spans="2:12" s="807" customFormat="1" ht="12" customHeight="1">
      <c r="B20" s="832"/>
      <c r="C20" s="813" t="s">
        <v>857</v>
      </c>
      <c r="D20" s="814">
        <f t="shared" si="5"/>
        <v>1802</v>
      </c>
      <c r="E20" s="835">
        <f t="shared" si="5"/>
        <v>9014</v>
      </c>
      <c r="F20" s="835">
        <f t="shared" si="5"/>
        <v>20382809</v>
      </c>
      <c r="G20" s="835">
        <v>356</v>
      </c>
      <c r="H20" s="835">
        <v>2685</v>
      </c>
      <c r="I20" s="835">
        <v>10750449</v>
      </c>
      <c r="J20" s="835">
        <v>1446</v>
      </c>
      <c r="K20" s="835">
        <v>6329</v>
      </c>
      <c r="L20" s="836">
        <v>9632360</v>
      </c>
    </row>
    <row r="21" spans="2:12" s="807" customFormat="1" ht="12" customHeight="1">
      <c r="B21" s="832"/>
      <c r="C21" s="813" t="s">
        <v>858</v>
      </c>
      <c r="D21" s="814">
        <f t="shared" si="5"/>
        <v>2267</v>
      </c>
      <c r="E21" s="835">
        <f t="shared" si="5"/>
        <v>9834</v>
      </c>
      <c r="F21" s="835">
        <f t="shared" si="5"/>
        <v>20837706</v>
      </c>
      <c r="G21" s="835">
        <v>378</v>
      </c>
      <c r="H21" s="835">
        <v>2767</v>
      </c>
      <c r="I21" s="835">
        <v>10151917</v>
      </c>
      <c r="J21" s="835">
        <v>1889</v>
      </c>
      <c r="K21" s="835">
        <v>7067</v>
      </c>
      <c r="L21" s="836">
        <v>10685789</v>
      </c>
    </row>
    <row r="22" spans="2:12" s="807" customFormat="1" ht="12" customHeight="1">
      <c r="B22" s="832"/>
      <c r="C22" s="813" t="s">
        <v>860</v>
      </c>
      <c r="D22" s="814">
        <f t="shared" si="5"/>
        <v>2423</v>
      </c>
      <c r="E22" s="835">
        <f t="shared" si="5"/>
        <v>12019</v>
      </c>
      <c r="F22" s="835">
        <f t="shared" si="5"/>
        <v>42141189</v>
      </c>
      <c r="G22" s="835">
        <v>556</v>
      </c>
      <c r="H22" s="835">
        <v>4455</v>
      </c>
      <c r="I22" s="835">
        <v>30628173</v>
      </c>
      <c r="J22" s="835">
        <v>1867</v>
      </c>
      <c r="K22" s="835">
        <v>7564</v>
      </c>
      <c r="L22" s="836">
        <v>11513016</v>
      </c>
    </row>
    <row r="23" spans="2:12" s="807" customFormat="1" ht="9.75" customHeight="1">
      <c r="B23" s="832"/>
      <c r="C23" s="813"/>
      <c r="D23" s="837"/>
      <c r="E23" s="838"/>
      <c r="F23" s="838"/>
      <c r="G23" s="838"/>
      <c r="H23" s="838"/>
      <c r="I23" s="838"/>
      <c r="J23" s="838"/>
      <c r="K23" s="838"/>
      <c r="L23" s="839"/>
    </row>
    <row r="24" spans="2:12" s="807" customFormat="1" ht="12" customHeight="1">
      <c r="B24" s="832"/>
      <c r="C24" s="813" t="s">
        <v>863</v>
      </c>
      <c r="D24" s="814">
        <f aca="true" t="shared" si="6" ref="D24:F27">+G24+J24</f>
        <v>1002</v>
      </c>
      <c r="E24" s="835">
        <f t="shared" si="6"/>
        <v>4738</v>
      </c>
      <c r="F24" s="835">
        <f t="shared" si="6"/>
        <v>14121141</v>
      </c>
      <c r="G24" s="835">
        <v>205</v>
      </c>
      <c r="H24" s="835">
        <v>1253</v>
      </c>
      <c r="I24" s="835">
        <v>8676072</v>
      </c>
      <c r="J24" s="835">
        <v>797</v>
      </c>
      <c r="K24" s="835">
        <v>3485</v>
      </c>
      <c r="L24" s="836">
        <v>5445069</v>
      </c>
    </row>
    <row r="25" spans="2:12" s="807" customFormat="1" ht="12" customHeight="1">
      <c r="B25" s="832"/>
      <c r="C25" s="813" t="s">
        <v>865</v>
      </c>
      <c r="D25" s="814">
        <f t="shared" si="6"/>
        <v>762</v>
      </c>
      <c r="E25" s="835">
        <f t="shared" si="6"/>
        <v>3302</v>
      </c>
      <c r="F25" s="835">
        <f t="shared" si="6"/>
        <v>6451072</v>
      </c>
      <c r="G25" s="835">
        <v>114</v>
      </c>
      <c r="H25" s="835">
        <v>713</v>
      </c>
      <c r="I25" s="835">
        <v>2687300</v>
      </c>
      <c r="J25" s="835">
        <v>648</v>
      </c>
      <c r="K25" s="835">
        <v>2589</v>
      </c>
      <c r="L25" s="836">
        <v>3763772</v>
      </c>
    </row>
    <row r="26" spans="2:12" s="807" customFormat="1" ht="12" customHeight="1">
      <c r="B26" s="832"/>
      <c r="C26" s="813" t="s">
        <v>867</v>
      </c>
      <c r="D26" s="814">
        <f t="shared" si="6"/>
        <v>601</v>
      </c>
      <c r="E26" s="835">
        <f t="shared" si="6"/>
        <v>2155</v>
      </c>
      <c r="F26" s="835">
        <f t="shared" si="6"/>
        <v>3110414</v>
      </c>
      <c r="G26" s="835">
        <v>61</v>
      </c>
      <c r="H26" s="835">
        <v>301</v>
      </c>
      <c r="I26" s="835">
        <v>854859</v>
      </c>
      <c r="J26" s="835">
        <v>540</v>
      </c>
      <c r="K26" s="835">
        <v>1854</v>
      </c>
      <c r="L26" s="836">
        <v>2255555</v>
      </c>
    </row>
    <row r="27" spans="2:12" s="807" customFormat="1" ht="12" customHeight="1">
      <c r="B27" s="832"/>
      <c r="C27" s="813" t="s">
        <v>868</v>
      </c>
      <c r="D27" s="814">
        <f t="shared" si="6"/>
        <v>542</v>
      </c>
      <c r="E27" s="835">
        <f t="shared" si="6"/>
        <v>1841</v>
      </c>
      <c r="F27" s="835">
        <f t="shared" si="6"/>
        <v>3855849</v>
      </c>
      <c r="G27" s="835">
        <v>52</v>
      </c>
      <c r="H27" s="835">
        <v>284</v>
      </c>
      <c r="I27" s="835">
        <v>1645738</v>
      </c>
      <c r="J27" s="835">
        <v>490</v>
      </c>
      <c r="K27" s="835">
        <v>1557</v>
      </c>
      <c r="L27" s="836">
        <v>2210111</v>
      </c>
    </row>
    <row r="28" spans="2:12" s="807" customFormat="1" ht="9.75" customHeight="1">
      <c r="B28" s="832"/>
      <c r="C28" s="813"/>
      <c r="D28" s="837"/>
      <c r="E28" s="838"/>
      <c r="F28" s="838"/>
      <c r="G28" s="838"/>
      <c r="H28" s="838"/>
      <c r="I28" s="838"/>
      <c r="J28" s="838"/>
      <c r="K28" s="838"/>
      <c r="L28" s="839"/>
    </row>
    <row r="29" spans="2:12" s="807" customFormat="1" ht="12" customHeight="1">
      <c r="B29" s="832"/>
      <c r="C29" s="813" t="s">
        <v>871</v>
      </c>
      <c r="D29" s="814">
        <f aca="true" t="shared" si="7" ref="D29:F33">+G29+J29</f>
        <v>638</v>
      </c>
      <c r="E29" s="835">
        <f t="shared" si="7"/>
        <v>2616</v>
      </c>
      <c r="F29" s="835">
        <f t="shared" si="7"/>
        <v>5653776</v>
      </c>
      <c r="G29" s="835">
        <v>87</v>
      </c>
      <c r="H29" s="835">
        <v>551</v>
      </c>
      <c r="I29" s="835">
        <v>2365380</v>
      </c>
      <c r="J29" s="835">
        <v>551</v>
      </c>
      <c r="K29" s="835">
        <v>2065</v>
      </c>
      <c r="L29" s="836">
        <v>3288396</v>
      </c>
    </row>
    <row r="30" spans="2:12" s="807" customFormat="1" ht="12" customHeight="1">
      <c r="B30" s="832"/>
      <c r="C30" s="813" t="s">
        <v>873</v>
      </c>
      <c r="D30" s="814">
        <f t="shared" si="7"/>
        <v>999</v>
      </c>
      <c r="E30" s="835">
        <f t="shared" si="7"/>
        <v>4648</v>
      </c>
      <c r="F30" s="835">
        <f t="shared" si="7"/>
        <v>24418876</v>
      </c>
      <c r="G30" s="835">
        <v>166</v>
      </c>
      <c r="H30" s="835">
        <v>1292</v>
      </c>
      <c r="I30" s="835">
        <v>18715730</v>
      </c>
      <c r="J30" s="835">
        <v>833</v>
      </c>
      <c r="K30" s="835">
        <v>3356</v>
      </c>
      <c r="L30" s="836">
        <v>5703146</v>
      </c>
    </row>
    <row r="31" spans="2:12" s="807" customFormat="1" ht="12" customHeight="1">
      <c r="B31" s="832"/>
      <c r="C31" s="813" t="s">
        <v>875</v>
      </c>
      <c r="D31" s="814">
        <f t="shared" si="7"/>
        <v>651</v>
      </c>
      <c r="E31" s="835">
        <f t="shared" si="7"/>
        <v>2629</v>
      </c>
      <c r="F31" s="835">
        <f t="shared" si="7"/>
        <v>4740307</v>
      </c>
      <c r="G31" s="835">
        <v>86</v>
      </c>
      <c r="H31" s="835">
        <v>468</v>
      </c>
      <c r="I31" s="835">
        <v>1834833</v>
      </c>
      <c r="J31" s="835">
        <v>565</v>
      </c>
      <c r="K31" s="835">
        <v>2161</v>
      </c>
      <c r="L31" s="836">
        <v>2905474</v>
      </c>
    </row>
    <row r="32" spans="2:12" s="807" customFormat="1" ht="12" customHeight="1">
      <c r="B32" s="832"/>
      <c r="C32" s="813" t="s">
        <v>877</v>
      </c>
      <c r="D32" s="814">
        <f t="shared" si="7"/>
        <v>421</v>
      </c>
      <c r="E32" s="835">
        <f t="shared" si="7"/>
        <v>1393</v>
      </c>
      <c r="F32" s="835">
        <f t="shared" si="7"/>
        <v>1854610</v>
      </c>
      <c r="G32" s="835">
        <v>22</v>
      </c>
      <c r="H32" s="835">
        <v>81</v>
      </c>
      <c r="I32" s="835">
        <v>102644</v>
      </c>
      <c r="J32" s="835">
        <v>399</v>
      </c>
      <c r="K32" s="835">
        <v>1312</v>
      </c>
      <c r="L32" s="836">
        <v>1751966</v>
      </c>
    </row>
    <row r="33" spans="2:12" s="807" customFormat="1" ht="12" customHeight="1">
      <c r="B33" s="832"/>
      <c r="C33" s="813" t="s">
        <v>879</v>
      </c>
      <c r="D33" s="814">
        <f t="shared" si="7"/>
        <v>729</v>
      </c>
      <c r="E33" s="835">
        <f t="shared" si="7"/>
        <v>2981</v>
      </c>
      <c r="F33" s="835">
        <f t="shared" si="7"/>
        <v>5379404</v>
      </c>
      <c r="G33" s="835">
        <v>107</v>
      </c>
      <c r="H33" s="835">
        <v>506</v>
      </c>
      <c r="I33" s="835">
        <v>2081522</v>
      </c>
      <c r="J33" s="835">
        <v>622</v>
      </c>
      <c r="K33" s="835">
        <v>2475</v>
      </c>
      <c r="L33" s="836">
        <v>3297882</v>
      </c>
    </row>
    <row r="34" spans="2:12" s="807" customFormat="1" ht="9.75" customHeight="1">
      <c r="B34" s="832"/>
      <c r="C34" s="813"/>
      <c r="D34" s="814"/>
      <c r="E34" s="835"/>
      <c r="F34" s="835"/>
      <c r="G34" s="835"/>
      <c r="H34" s="835"/>
      <c r="I34" s="835"/>
      <c r="J34" s="835"/>
      <c r="K34" s="835"/>
      <c r="L34" s="836"/>
    </row>
    <row r="35" spans="2:12" s="807" customFormat="1" ht="12" customHeight="1">
      <c r="B35" s="832"/>
      <c r="C35" s="813" t="s">
        <v>882</v>
      </c>
      <c r="D35" s="814">
        <f aca="true" t="shared" si="8" ref="D35:F41">+G35+J35</f>
        <v>232</v>
      </c>
      <c r="E35" s="835">
        <f t="shared" si="8"/>
        <v>723</v>
      </c>
      <c r="F35" s="835">
        <f t="shared" si="8"/>
        <v>1503132</v>
      </c>
      <c r="G35" s="835">
        <v>18</v>
      </c>
      <c r="H35" s="835">
        <v>90</v>
      </c>
      <c r="I35" s="835">
        <v>843761</v>
      </c>
      <c r="J35" s="835">
        <v>214</v>
      </c>
      <c r="K35" s="835">
        <v>633</v>
      </c>
      <c r="L35" s="836">
        <v>659371</v>
      </c>
    </row>
    <row r="36" spans="2:12" s="807" customFormat="1" ht="12" customHeight="1">
      <c r="B36" s="832"/>
      <c r="C36" s="813" t="s">
        <v>884</v>
      </c>
      <c r="D36" s="814">
        <f t="shared" si="8"/>
        <v>193</v>
      </c>
      <c r="E36" s="835">
        <f t="shared" si="8"/>
        <v>512</v>
      </c>
      <c r="F36" s="835">
        <f t="shared" si="8"/>
        <v>698638</v>
      </c>
      <c r="G36" s="835">
        <v>29</v>
      </c>
      <c r="H36" s="835">
        <v>87</v>
      </c>
      <c r="I36" s="835">
        <v>201022</v>
      </c>
      <c r="J36" s="835">
        <v>164</v>
      </c>
      <c r="K36" s="835">
        <v>425</v>
      </c>
      <c r="L36" s="836">
        <v>497616</v>
      </c>
    </row>
    <row r="37" spans="2:12" s="807" customFormat="1" ht="12" customHeight="1">
      <c r="B37" s="832"/>
      <c r="C37" s="813" t="s">
        <v>838</v>
      </c>
      <c r="D37" s="814">
        <f t="shared" si="8"/>
        <v>449</v>
      </c>
      <c r="E37" s="835">
        <f t="shared" si="8"/>
        <v>1460</v>
      </c>
      <c r="F37" s="835">
        <f t="shared" si="8"/>
        <v>2036008</v>
      </c>
      <c r="G37" s="835">
        <v>62</v>
      </c>
      <c r="H37" s="835">
        <v>205</v>
      </c>
      <c r="I37" s="835">
        <v>474428</v>
      </c>
      <c r="J37" s="835">
        <v>387</v>
      </c>
      <c r="K37" s="835">
        <v>1255</v>
      </c>
      <c r="L37" s="836">
        <v>1561580</v>
      </c>
    </row>
    <row r="38" spans="2:12" s="807" customFormat="1" ht="12" customHeight="1">
      <c r="B38" s="832"/>
      <c r="C38" s="813" t="s">
        <v>839</v>
      </c>
      <c r="D38" s="814">
        <f t="shared" si="8"/>
        <v>128</v>
      </c>
      <c r="E38" s="835">
        <f t="shared" si="8"/>
        <v>383</v>
      </c>
      <c r="F38" s="835">
        <f t="shared" si="8"/>
        <v>537287</v>
      </c>
      <c r="G38" s="835">
        <v>3</v>
      </c>
      <c r="H38" s="835">
        <v>16</v>
      </c>
      <c r="I38" s="835">
        <v>48334</v>
      </c>
      <c r="J38" s="835">
        <v>125</v>
      </c>
      <c r="K38" s="835">
        <v>367</v>
      </c>
      <c r="L38" s="836">
        <v>488953</v>
      </c>
    </row>
    <row r="39" spans="2:12" s="807" customFormat="1" ht="12" customHeight="1">
      <c r="B39" s="832"/>
      <c r="C39" s="813" t="s">
        <v>840</v>
      </c>
      <c r="D39" s="814">
        <f t="shared" si="8"/>
        <v>174</v>
      </c>
      <c r="E39" s="835">
        <f t="shared" si="8"/>
        <v>514</v>
      </c>
      <c r="F39" s="835">
        <f t="shared" si="8"/>
        <v>565853</v>
      </c>
      <c r="G39" s="835">
        <v>9</v>
      </c>
      <c r="H39" s="835">
        <v>26</v>
      </c>
      <c r="I39" s="835">
        <v>69803</v>
      </c>
      <c r="J39" s="835">
        <v>165</v>
      </c>
      <c r="K39" s="835">
        <v>488</v>
      </c>
      <c r="L39" s="836">
        <v>496050</v>
      </c>
    </row>
    <row r="40" spans="2:12" s="807" customFormat="1" ht="12" customHeight="1">
      <c r="B40" s="832"/>
      <c r="C40" s="813" t="s">
        <v>842</v>
      </c>
      <c r="D40" s="814">
        <f t="shared" si="8"/>
        <v>214</v>
      </c>
      <c r="E40" s="835">
        <f t="shared" si="8"/>
        <v>667</v>
      </c>
      <c r="F40" s="835">
        <f t="shared" si="8"/>
        <v>758227</v>
      </c>
      <c r="G40" s="835">
        <v>14</v>
      </c>
      <c r="H40" s="835">
        <v>50</v>
      </c>
      <c r="I40" s="835">
        <v>73227</v>
      </c>
      <c r="J40" s="835">
        <v>200</v>
      </c>
      <c r="K40" s="835">
        <v>617</v>
      </c>
      <c r="L40" s="836">
        <v>685000</v>
      </c>
    </row>
    <row r="41" spans="2:12" s="807" customFormat="1" ht="12" customHeight="1">
      <c r="B41" s="832"/>
      <c r="C41" s="813" t="s">
        <v>844</v>
      </c>
      <c r="D41" s="814">
        <f t="shared" si="8"/>
        <v>167</v>
      </c>
      <c r="E41" s="835">
        <f t="shared" si="8"/>
        <v>465</v>
      </c>
      <c r="F41" s="835">
        <f t="shared" si="8"/>
        <v>573288</v>
      </c>
      <c r="G41" s="835">
        <v>11</v>
      </c>
      <c r="H41" s="835">
        <v>52</v>
      </c>
      <c r="I41" s="835">
        <v>155604</v>
      </c>
      <c r="J41" s="835">
        <v>156</v>
      </c>
      <c r="K41" s="835">
        <v>413</v>
      </c>
      <c r="L41" s="836">
        <v>417684</v>
      </c>
    </row>
    <row r="42" spans="2:12" s="807" customFormat="1" ht="9.75" customHeight="1">
      <c r="B42" s="832"/>
      <c r="C42" s="813"/>
      <c r="D42" s="814"/>
      <c r="E42" s="835"/>
      <c r="F42" s="835"/>
      <c r="G42" s="835"/>
      <c r="H42" s="835"/>
      <c r="I42" s="835"/>
      <c r="J42" s="835"/>
      <c r="K42" s="835"/>
      <c r="L42" s="836"/>
    </row>
    <row r="43" spans="2:12" s="807" customFormat="1" ht="12" customHeight="1">
      <c r="B43" s="832"/>
      <c r="C43" s="813" t="s">
        <v>845</v>
      </c>
      <c r="D43" s="814">
        <f aca="true" t="shared" si="9" ref="D43:F46">+G43+J43</f>
        <v>115</v>
      </c>
      <c r="E43" s="835">
        <f t="shared" si="9"/>
        <v>350</v>
      </c>
      <c r="F43" s="835">
        <f t="shared" si="9"/>
        <v>513396</v>
      </c>
      <c r="G43" s="835">
        <v>5</v>
      </c>
      <c r="H43" s="835">
        <v>16</v>
      </c>
      <c r="I43" s="835">
        <v>21270</v>
      </c>
      <c r="J43" s="835">
        <v>110</v>
      </c>
      <c r="K43" s="835">
        <v>334</v>
      </c>
      <c r="L43" s="836">
        <v>492126</v>
      </c>
    </row>
    <row r="44" spans="2:12" s="807" customFormat="1" ht="12" customHeight="1">
      <c r="B44" s="832"/>
      <c r="C44" s="813" t="s">
        <v>847</v>
      </c>
      <c r="D44" s="814">
        <f t="shared" si="9"/>
        <v>187</v>
      </c>
      <c r="E44" s="835">
        <f t="shared" si="9"/>
        <v>570</v>
      </c>
      <c r="F44" s="835">
        <f t="shared" si="9"/>
        <v>710020</v>
      </c>
      <c r="G44" s="835">
        <v>5</v>
      </c>
      <c r="H44" s="835">
        <v>27</v>
      </c>
      <c r="I44" s="835">
        <v>51227</v>
      </c>
      <c r="J44" s="835">
        <v>182</v>
      </c>
      <c r="K44" s="835">
        <v>543</v>
      </c>
      <c r="L44" s="836">
        <v>658793</v>
      </c>
    </row>
    <row r="45" spans="2:12" s="807" customFormat="1" ht="12" customHeight="1">
      <c r="B45" s="832"/>
      <c r="C45" s="813" t="s">
        <v>849</v>
      </c>
      <c r="D45" s="814">
        <f t="shared" si="9"/>
        <v>94</v>
      </c>
      <c r="E45" s="835">
        <f t="shared" si="9"/>
        <v>231</v>
      </c>
      <c r="F45" s="835">
        <f t="shared" si="9"/>
        <v>316824</v>
      </c>
      <c r="G45" s="835">
        <v>4</v>
      </c>
      <c r="H45" s="835">
        <v>8</v>
      </c>
      <c r="I45" s="835">
        <v>6766</v>
      </c>
      <c r="J45" s="835">
        <v>90</v>
      </c>
      <c r="K45" s="835">
        <v>223</v>
      </c>
      <c r="L45" s="836">
        <v>310058</v>
      </c>
    </row>
    <row r="46" spans="2:12" s="807" customFormat="1" ht="12" customHeight="1">
      <c r="B46" s="832"/>
      <c r="C46" s="813" t="s">
        <v>851</v>
      </c>
      <c r="D46" s="814">
        <f t="shared" si="9"/>
        <v>188</v>
      </c>
      <c r="E46" s="835">
        <f t="shared" si="9"/>
        <v>555</v>
      </c>
      <c r="F46" s="835">
        <f t="shared" si="9"/>
        <v>724989</v>
      </c>
      <c r="G46" s="835">
        <v>7</v>
      </c>
      <c r="H46" s="835">
        <v>22</v>
      </c>
      <c r="I46" s="835">
        <v>34288</v>
      </c>
      <c r="J46" s="835">
        <v>181</v>
      </c>
      <c r="K46" s="835">
        <v>533</v>
      </c>
      <c r="L46" s="836">
        <v>690701</v>
      </c>
    </row>
    <row r="47" spans="2:12" s="807" customFormat="1" ht="12" customHeight="1">
      <c r="B47" s="832"/>
      <c r="C47" s="813" t="s">
        <v>853</v>
      </c>
      <c r="D47" s="814">
        <f>+G47+J47</f>
        <v>87</v>
      </c>
      <c r="E47" s="840">
        <v>214</v>
      </c>
      <c r="F47" s="840">
        <v>237116</v>
      </c>
      <c r="G47" s="835">
        <v>2</v>
      </c>
      <c r="H47" s="835">
        <v>0</v>
      </c>
      <c r="I47" s="835">
        <v>0</v>
      </c>
      <c r="J47" s="835">
        <v>85</v>
      </c>
      <c r="K47" s="835">
        <v>0</v>
      </c>
      <c r="L47" s="836">
        <v>0</v>
      </c>
    </row>
    <row r="48" spans="2:12" s="807" customFormat="1" ht="12" customHeight="1">
      <c r="B48" s="832"/>
      <c r="C48" s="813" t="s">
        <v>854</v>
      </c>
      <c r="D48" s="814">
        <f>+G48+J48</f>
        <v>74</v>
      </c>
      <c r="E48" s="840">
        <v>198</v>
      </c>
      <c r="F48" s="840">
        <v>343498</v>
      </c>
      <c r="G48" s="835">
        <v>2</v>
      </c>
      <c r="H48" s="841">
        <v>0</v>
      </c>
      <c r="I48" s="841">
        <v>0</v>
      </c>
      <c r="J48" s="835">
        <v>72</v>
      </c>
      <c r="K48" s="841">
        <v>0</v>
      </c>
      <c r="L48" s="842">
        <v>0</v>
      </c>
    </row>
    <row r="49" spans="2:12" s="807" customFormat="1" ht="12" customHeight="1">
      <c r="B49" s="832"/>
      <c r="C49" s="813" t="s">
        <v>856</v>
      </c>
      <c r="D49" s="814">
        <f>+G49+J49</f>
        <v>84</v>
      </c>
      <c r="E49" s="840">
        <v>252</v>
      </c>
      <c r="F49" s="840">
        <v>359741</v>
      </c>
      <c r="G49" s="835">
        <v>2</v>
      </c>
      <c r="H49" s="841">
        <v>0</v>
      </c>
      <c r="I49" s="841">
        <v>0</v>
      </c>
      <c r="J49" s="835">
        <v>82</v>
      </c>
      <c r="K49" s="841">
        <v>0</v>
      </c>
      <c r="L49" s="842">
        <v>0</v>
      </c>
    </row>
    <row r="50" spans="2:12" s="807" customFormat="1" ht="9.75" customHeight="1">
      <c r="B50" s="832"/>
      <c r="C50" s="813"/>
      <c r="D50" s="814"/>
      <c r="E50" s="835"/>
      <c r="F50" s="835"/>
      <c r="G50" s="835"/>
      <c r="H50" s="835"/>
      <c r="I50" s="835"/>
      <c r="J50" s="835"/>
      <c r="K50" s="835"/>
      <c r="L50" s="836"/>
    </row>
    <row r="51" spans="2:12" s="807" customFormat="1" ht="12" customHeight="1">
      <c r="B51" s="832"/>
      <c r="C51" s="813" t="s">
        <v>859</v>
      </c>
      <c r="D51" s="814">
        <f aca="true" t="shared" si="10" ref="D51:F55">+G51+J51</f>
        <v>432</v>
      </c>
      <c r="E51" s="835">
        <f t="shared" si="10"/>
        <v>1571</v>
      </c>
      <c r="F51" s="835">
        <f t="shared" si="10"/>
        <v>8451660</v>
      </c>
      <c r="G51" s="835">
        <v>45</v>
      </c>
      <c r="H51" s="835">
        <v>273</v>
      </c>
      <c r="I51" s="835">
        <v>6754802</v>
      </c>
      <c r="J51" s="835">
        <v>387</v>
      </c>
      <c r="K51" s="835">
        <v>1298</v>
      </c>
      <c r="L51" s="836">
        <v>1696858</v>
      </c>
    </row>
    <row r="52" spans="2:12" s="807" customFormat="1" ht="12" customHeight="1">
      <c r="B52" s="832"/>
      <c r="C52" s="813" t="s">
        <v>861</v>
      </c>
      <c r="D52" s="814">
        <f t="shared" si="10"/>
        <v>329</v>
      </c>
      <c r="E52" s="835">
        <f t="shared" si="10"/>
        <v>1030</v>
      </c>
      <c r="F52" s="835">
        <f t="shared" si="10"/>
        <v>1314527</v>
      </c>
      <c r="G52" s="835">
        <v>19</v>
      </c>
      <c r="H52" s="835">
        <v>61</v>
      </c>
      <c r="I52" s="835">
        <v>108001</v>
      </c>
      <c r="J52" s="835">
        <v>310</v>
      </c>
      <c r="K52" s="835">
        <v>969</v>
      </c>
      <c r="L52" s="836">
        <v>1206526</v>
      </c>
    </row>
    <row r="53" spans="2:12" s="807" customFormat="1" ht="12" customHeight="1">
      <c r="B53" s="832"/>
      <c r="C53" s="813" t="s">
        <v>862</v>
      </c>
      <c r="D53" s="814">
        <f t="shared" si="10"/>
        <v>204</v>
      </c>
      <c r="E53" s="835">
        <f t="shared" si="10"/>
        <v>624</v>
      </c>
      <c r="F53" s="835">
        <f t="shared" si="10"/>
        <v>822730</v>
      </c>
      <c r="G53" s="835">
        <v>9</v>
      </c>
      <c r="H53" s="835">
        <v>24</v>
      </c>
      <c r="I53" s="835">
        <v>63403</v>
      </c>
      <c r="J53" s="835">
        <v>195</v>
      </c>
      <c r="K53" s="835">
        <v>600</v>
      </c>
      <c r="L53" s="836">
        <v>759327</v>
      </c>
    </row>
    <row r="54" spans="2:12" s="807" customFormat="1" ht="12" customHeight="1">
      <c r="B54" s="832"/>
      <c r="C54" s="813" t="s">
        <v>864</v>
      </c>
      <c r="D54" s="814">
        <f t="shared" si="10"/>
        <v>292</v>
      </c>
      <c r="E54" s="835">
        <f t="shared" si="10"/>
        <v>832</v>
      </c>
      <c r="F54" s="835">
        <f t="shared" si="10"/>
        <v>1085760</v>
      </c>
      <c r="G54" s="835">
        <v>17</v>
      </c>
      <c r="H54" s="835">
        <v>62</v>
      </c>
      <c r="I54" s="835">
        <v>159945</v>
      </c>
      <c r="J54" s="835">
        <v>275</v>
      </c>
      <c r="K54" s="835">
        <v>770</v>
      </c>
      <c r="L54" s="836">
        <v>925815</v>
      </c>
    </row>
    <row r="55" spans="2:12" s="807" customFormat="1" ht="12" customHeight="1">
      <c r="B55" s="832"/>
      <c r="C55" s="813" t="s">
        <v>866</v>
      </c>
      <c r="D55" s="814">
        <f t="shared" si="10"/>
        <v>142</v>
      </c>
      <c r="E55" s="835">
        <f t="shared" si="10"/>
        <v>362</v>
      </c>
      <c r="F55" s="835">
        <f t="shared" si="10"/>
        <v>446809</v>
      </c>
      <c r="G55" s="835">
        <v>7</v>
      </c>
      <c r="H55" s="835">
        <v>27</v>
      </c>
      <c r="I55" s="835">
        <v>73327</v>
      </c>
      <c r="J55" s="835">
        <v>135</v>
      </c>
      <c r="K55" s="835">
        <v>335</v>
      </c>
      <c r="L55" s="836">
        <v>373482</v>
      </c>
    </row>
    <row r="56" spans="2:12" s="807" customFormat="1" ht="9.75" customHeight="1">
      <c r="B56" s="832"/>
      <c r="C56" s="813"/>
      <c r="D56" s="814"/>
      <c r="E56" s="835"/>
      <c r="F56" s="835"/>
      <c r="G56" s="835"/>
      <c r="H56" s="835"/>
      <c r="I56" s="835"/>
      <c r="J56" s="835"/>
      <c r="K56" s="835"/>
      <c r="L56" s="836"/>
    </row>
    <row r="57" spans="2:12" s="807" customFormat="1" ht="12" customHeight="1">
      <c r="B57" s="832"/>
      <c r="C57" s="813" t="s">
        <v>869</v>
      </c>
      <c r="D57" s="814">
        <f aca="true" t="shared" si="11" ref="D57:D68">+G57+J57</f>
        <v>127</v>
      </c>
      <c r="E57" s="835">
        <f aca="true" t="shared" si="12" ref="E57:E68">+H57+K57</f>
        <v>346</v>
      </c>
      <c r="F57" s="835">
        <f aca="true" t="shared" si="13" ref="F57:F68">+I57+L57</f>
        <v>447258</v>
      </c>
      <c r="G57" s="835">
        <v>9</v>
      </c>
      <c r="H57" s="835">
        <v>40</v>
      </c>
      <c r="I57" s="835">
        <v>65359</v>
      </c>
      <c r="J57" s="835">
        <v>118</v>
      </c>
      <c r="K57" s="835">
        <v>306</v>
      </c>
      <c r="L57" s="836">
        <v>381899</v>
      </c>
    </row>
    <row r="58" spans="2:12" s="807" customFormat="1" ht="12" customHeight="1">
      <c r="B58" s="832"/>
      <c r="C58" s="813" t="s">
        <v>870</v>
      </c>
      <c r="D58" s="814">
        <f t="shared" si="11"/>
        <v>352</v>
      </c>
      <c r="E58" s="835">
        <f t="shared" si="12"/>
        <v>1209</v>
      </c>
      <c r="F58" s="835">
        <f t="shared" si="13"/>
        <v>1914882</v>
      </c>
      <c r="G58" s="835">
        <v>38</v>
      </c>
      <c r="H58" s="835">
        <v>160</v>
      </c>
      <c r="I58" s="835">
        <v>438075</v>
      </c>
      <c r="J58" s="835">
        <v>314</v>
      </c>
      <c r="K58" s="835">
        <v>1049</v>
      </c>
      <c r="L58" s="836">
        <v>1476807</v>
      </c>
    </row>
    <row r="59" spans="2:12" s="807" customFormat="1" ht="12" customHeight="1">
      <c r="B59" s="832"/>
      <c r="C59" s="813" t="s">
        <v>872</v>
      </c>
      <c r="D59" s="814">
        <f t="shared" si="11"/>
        <v>168</v>
      </c>
      <c r="E59" s="835">
        <f t="shared" si="12"/>
        <v>525</v>
      </c>
      <c r="F59" s="835">
        <f t="shared" si="13"/>
        <v>762350</v>
      </c>
      <c r="G59" s="835">
        <v>7</v>
      </c>
      <c r="H59" s="835">
        <v>27</v>
      </c>
      <c r="I59" s="835">
        <v>25490</v>
      </c>
      <c r="J59" s="835">
        <v>161</v>
      </c>
      <c r="K59" s="835">
        <v>498</v>
      </c>
      <c r="L59" s="836">
        <v>736860</v>
      </c>
    </row>
    <row r="60" spans="2:12" s="807" customFormat="1" ht="12" customHeight="1">
      <c r="B60" s="832"/>
      <c r="C60" s="813" t="s">
        <v>874</v>
      </c>
      <c r="D60" s="814">
        <f t="shared" si="11"/>
        <v>110</v>
      </c>
      <c r="E60" s="835">
        <f t="shared" si="12"/>
        <v>308</v>
      </c>
      <c r="F60" s="835">
        <f t="shared" si="13"/>
        <v>372261</v>
      </c>
      <c r="G60" s="835">
        <v>6</v>
      </c>
      <c r="H60" s="835">
        <v>16</v>
      </c>
      <c r="I60" s="835">
        <v>27050</v>
      </c>
      <c r="J60" s="835">
        <v>104</v>
      </c>
      <c r="K60" s="835">
        <v>292</v>
      </c>
      <c r="L60" s="836">
        <v>345211</v>
      </c>
    </row>
    <row r="61" spans="2:12" s="807" customFormat="1" ht="12" customHeight="1">
      <c r="B61" s="832"/>
      <c r="C61" s="813" t="s">
        <v>876</v>
      </c>
      <c r="D61" s="814">
        <f t="shared" si="11"/>
        <v>123</v>
      </c>
      <c r="E61" s="835">
        <f t="shared" si="12"/>
        <v>386</v>
      </c>
      <c r="F61" s="835">
        <f t="shared" si="13"/>
        <v>571096</v>
      </c>
      <c r="G61" s="835">
        <v>11</v>
      </c>
      <c r="H61" s="835">
        <v>104</v>
      </c>
      <c r="I61" s="835">
        <v>202504</v>
      </c>
      <c r="J61" s="835">
        <v>112</v>
      </c>
      <c r="K61" s="835">
        <v>282</v>
      </c>
      <c r="L61" s="836">
        <v>368592</v>
      </c>
    </row>
    <row r="62" spans="2:12" s="807" customFormat="1" ht="12" customHeight="1">
      <c r="B62" s="832"/>
      <c r="C62" s="813" t="s">
        <v>878</v>
      </c>
      <c r="D62" s="814">
        <f t="shared" si="11"/>
        <v>131</v>
      </c>
      <c r="E62" s="835">
        <f t="shared" si="12"/>
        <v>588</v>
      </c>
      <c r="F62" s="835">
        <f t="shared" si="13"/>
        <v>3571379</v>
      </c>
      <c r="G62" s="835">
        <v>29</v>
      </c>
      <c r="H62" s="835">
        <v>289</v>
      </c>
      <c r="I62" s="835">
        <v>3068560</v>
      </c>
      <c r="J62" s="835">
        <v>102</v>
      </c>
      <c r="K62" s="835">
        <v>299</v>
      </c>
      <c r="L62" s="836">
        <v>502819</v>
      </c>
    </row>
    <row r="63" spans="2:12" s="807" customFormat="1" ht="12" customHeight="1">
      <c r="B63" s="832"/>
      <c r="C63" s="813" t="s">
        <v>880</v>
      </c>
      <c r="D63" s="814">
        <f t="shared" si="11"/>
        <v>91</v>
      </c>
      <c r="E63" s="835">
        <f t="shared" si="12"/>
        <v>228</v>
      </c>
      <c r="F63" s="835">
        <f t="shared" si="13"/>
        <v>278505</v>
      </c>
      <c r="G63" s="835">
        <v>3</v>
      </c>
      <c r="H63" s="835">
        <v>19</v>
      </c>
      <c r="I63" s="835">
        <v>18273</v>
      </c>
      <c r="J63" s="835">
        <v>88</v>
      </c>
      <c r="K63" s="835">
        <v>209</v>
      </c>
      <c r="L63" s="836">
        <v>260232</v>
      </c>
    </row>
    <row r="64" spans="2:12" s="807" customFormat="1" ht="12" customHeight="1">
      <c r="B64" s="832"/>
      <c r="C64" s="813" t="s">
        <v>881</v>
      </c>
      <c r="D64" s="814">
        <f t="shared" si="11"/>
        <v>287</v>
      </c>
      <c r="E64" s="835">
        <f t="shared" si="12"/>
        <v>756</v>
      </c>
      <c r="F64" s="835">
        <f t="shared" si="13"/>
        <v>793658</v>
      </c>
      <c r="G64" s="835">
        <v>25</v>
      </c>
      <c r="H64" s="835">
        <v>79</v>
      </c>
      <c r="I64" s="835">
        <v>195857</v>
      </c>
      <c r="J64" s="835">
        <v>262</v>
      </c>
      <c r="K64" s="835">
        <v>677</v>
      </c>
      <c r="L64" s="836">
        <v>597801</v>
      </c>
    </row>
    <row r="65" spans="2:12" s="807" customFormat="1" ht="12" customHeight="1">
      <c r="B65" s="832"/>
      <c r="C65" s="813" t="s">
        <v>883</v>
      </c>
      <c r="D65" s="814">
        <f t="shared" si="11"/>
        <v>337</v>
      </c>
      <c r="E65" s="835">
        <f t="shared" si="12"/>
        <v>1013</v>
      </c>
      <c r="F65" s="835">
        <f t="shared" si="13"/>
        <v>1461294</v>
      </c>
      <c r="G65" s="835">
        <v>32</v>
      </c>
      <c r="H65" s="835">
        <v>127</v>
      </c>
      <c r="I65" s="835">
        <v>262024</v>
      </c>
      <c r="J65" s="835">
        <v>305</v>
      </c>
      <c r="K65" s="835">
        <v>886</v>
      </c>
      <c r="L65" s="836">
        <v>1199270</v>
      </c>
    </row>
    <row r="66" spans="2:12" s="807" customFormat="1" ht="12" customHeight="1">
      <c r="B66" s="832"/>
      <c r="C66" s="813" t="s">
        <v>885</v>
      </c>
      <c r="D66" s="814">
        <f t="shared" si="11"/>
        <v>141</v>
      </c>
      <c r="E66" s="835">
        <f t="shared" si="12"/>
        <v>409</v>
      </c>
      <c r="F66" s="835">
        <f t="shared" si="13"/>
        <v>497592</v>
      </c>
      <c r="G66" s="835">
        <v>4</v>
      </c>
      <c r="H66" s="835">
        <v>10</v>
      </c>
      <c r="I66" s="835">
        <v>16080</v>
      </c>
      <c r="J66" s="835">
        <v>137</v>
      </c>
      <c r="K66" s="835">
        <v>399</v>
      </c>
      <c r="L66" s="836">
        <v>481512</v>
      </c>
    </row>
    <row r="67" spans="2:12" s="807" customFormat="1" ht="12" customHeight="1">
      <c r="B67" s="832"/>
      <c r="C67" s="813" t="s">
        <v>886</v>
      </c>
      <c r="D67" s="814">
        <f t="shared" si="11"/>
        <v>121</v>
      </c>
      <c r="E67" s="835">
        <f t="shared" si="12"/>
        <v>315</v>
      </c>
      <c r="F67" s="835">
        <f t="shared" si="13"/>
        <v>363421</v>
      </c>
      <c r="G67" s="835">
        <v>8</v>
      </c>
      <c r="H67" s="835">
        <v>21</v>
      </c>
      <c r="I67" s="835">
        <v>20430</v>
      </c>
      <c r="J67" s="835">
        <v>113</v>
      </c>
      <c r="K67" s="835">
        <v>294</v>
      </c>
      <c r="L67" s="836">
        <v>342991</v>
      </c>
    </row>
    <row r="68" spans="2:12" s="807" customFormat="1" ht="12" customHeight="1">
      <c r="B68" s="843"/>
      <c r="C68" s="844" t="s">
        <v>887</v>
      </c>
      <c r="D68" s="845">
        <f t="shared" si="11"/>
        <v>104</v>
      </c>
      <c r="E68" s="846">
        <f t="shared" si="12"/>
        <v>294</v>
      </c>
      <c r="F68" s="846">
        <f t="shared" si="13"/>
        <v>388845</v>
      </c>
      <c r="G68" s="846">
        <v>3</v>
      </c>
      <c r="H68" s="846">
        <v>7</v>
      </c>
      <c r="I68" s="846">
        <v>12022</v>
      </c>
      <c r="J68" s="846">
        <v>101</v>
      </c>
      <c r="K68" s="846">
        <v>287</v>
      </c>
      <c r="L68" s="847">
        <v>376823</v>
      </c>
    </row>
    <row r="69" ht="12">
      <c r="C69" s="800" t="s">
        <v>154</v>
      </c>
    </row>
    <row r="70" ht="12">
      <c r="C70" s="800" t="s">
        <v>155</v>
      </c>
    </row>
  </sheetData>
  <mergeCells count="18">
    <mergeCell ref="B14:C14"/>
    <mergeCell ref="B15:C15"/>
    <mergeCell ref="B16:C16"/>
    <mergeCell ref="B17:C17"/>
    <mergeCell ref="B7:C7"/>
    <mergeCell ref="B9:C9"/>
    <mergeCell ref="B11:C11"/>
    <mergeCell ref="B12:C12"/>
    <mergeCell ref="E5:E6"/>
    <mergeCell ref="H5:H6"/>
    <mergeCell ref="K5:K6"/>
    <mergeCell ref="B4:C6"/>
    <mergeCell ref="J5:J6"/>
    <mergeCell ref="G4:I4"/>
    <mergeCell ref="J4:L4"/>
    <mergeCell ref="D4:F4"/>
    <mergeCell ref="D5:D6"/>
    <mergeCell ref="G5:G6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N7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848" customWidth="1"/>
    <col min="2" max="2" width="2.25390625" style="848" customWidth="1"/>
    <col min="3" max="3" width="2.75390625" style="848" customWidth="1"/>
    <col min="4" max="4" width="22.125" style="848" bestFit="1" customWidth="1"/>
    <col min="5" max="5" width="12.625" style="848" customWidth="1"/>
    <col min="6" max="6" width="9.125" style="848" customWidth="1"/>
    <col min="7" max="7" width="12.625" style="850" customWidth="1"/>
    <col min="8" max="8" width="9.125" style="848" customWidth="1"/>
    <col min="9" max="9" width="12.625" style="848" customWidth="1"/>
    <col min="10" max="10" width="9.125" style="848" customWidth="1"/>
    <col min="11" max="16384" width="9.00390625" style="848" customWidth="1"/>
  </cols>
  <sheetData>
    <row r="2" ht="12" customHeight="1">
      <c r="B2" s="849" t="s">
        <v>227</v>
      </c>
    </row>
    <row r="3" ht="12" customHeight="1" thickBot="1">
      <c r="J3" s="851" t="s">
        <v>158</v>
      </c>
    </row>
    <row r="4" spans="2:14" ht="12" customHeight="1" thickTop="1">
      <c r="B4" s="1482" t="s">
        <v>159</v>
      </c>
      <c r="C4" s="1483"/>
      <c r="D4" s="1484"/>
      <c r="E4" s="1498" t="s">
        <v>160</v>
      </c>
      <c r="F4" s="1499"/>
      <c r="G4" s="1503" t="s">
        <v>161</v>
      </c>
      <c r="H4" s="1499"/>
      <c r="I4" s="1498" t="s">
        <v>162</v>
      </c>
      <c r="J4" s="1499"/>
      <c r="K4" s="852"/>
      <c r="L4" s="852"/>
      <c r="M4" s="852"/>
      <c r="N4" s="852"/>
    </row>
    <row r="5" spans="2:14" ht="12" customHeight="1">
      <c r="B5" s="1485"/>
      <c r="C5" s="1486"/>
      <c r="D5" s="1487"/>
      <c r="E5" s="1500" t="s">
        <v>163</v>
      </c>
      <c r="F5" s="1502" t="s">
        <v>164</v>
      </c>
      <c r="G5" s="1500" t="s">
        <v>163</v>
      </c>
      <c r="H5" s="1502" t="s">
        <v>164</v>
      </c>
      <c r="I5" s="1500" t="s">
        <v>163</v>
      </c>
      <c r="J5" s="1502" t="s">
        <v>165</v>
      </c>
      <c r="K5" s="852"/>
      <c r="L5" s="852"/>
      <c r="M5" s="852"/>
      <c r="N5" s="852"/>
    </row>
    <row r="6" spans="2:14" ht="12" customHeight="1">
      <c r="B6" s="1488"/>
      <c r="C6" s="1489"/>
      <c r="D6" s="1490"/>
      <c r="E6" s="1501"/>
      <c r="F6" s="1502"/>
      <c r="G6" s="1501"/>
      <c r="H6" s="1502"/>
      <c r="I6" s="1501"/>
      <c r="J6" s="1502"/>
      <c r="K6" s="852"/>
      <c r="L6" s="852"/>
      <c r="M6" s="852"/>
      <c r="N6" s="852"/>
    </row>
    <row r="7" spans="2:10" s="853" customFormat="1" ht="12" customHeight="1">
      <c r="B7" s="1495" t="s">
        <v>166</v>
      </c>
      <c r="C7" s="1496"/>
      <c r="D7" s="1497"/>
      <c r="E7" s="854">
        <f>+E9+E13+E35+E40+E52+E55+E61+E70</f>
        <v>78205293</v>
      </c>
      <c r="F7" s="855">
        <f>SUM(F9:F75)</f>
        <v>100</v>
      </c>
      <c r="G7" s="856">
        <f>+G9+G13+G35+G40+G52+G55+G61+G70</f>
        <v>94448700</v>
      </c>
      <c r="H7" s="855">
        <f>SUM(H9:H75)</f>
        <v>100</v>
      </c>
      <c r="I7" s="857">
        <f>+G7-E7</f>
        <v>16243407</v>
      </c>
      <c r="J7" s="858">
        <v>20.8</v>
      </c>
    </row>
    <row r="8" spans="2:10" ht="12" customHeight="1">
      <c r="B8" s="859"/>
      <c r="C8" s="852"/>
      <c r="D8" s="860"/>
      <c r="E8" s="861"/>
      <c r="F8" s="862"/>
      <c r="G8" s="863"/>
      <c r="H8" s="862"/>
      <c r="I8" s="864"/>
      <c r="J8" s="865"/>
    </row>
    <row r="9" spans="2:10" ht="12" customHeight="1">
      <c r="B9" s="859"/>
      <c r="C9" s="1491" t="s">
        <v>157</v>
      </c>
      <c r="D9" s="1493"/>
      <c r="E9" s="861">
        <f>SUM(E10:E11)</f>
        <v>526766</v>
      </c>
      <c r="F9" s="862">
        <f>+E9/$E$7*100</f>
        <v>0.6735682199924754</v>
      </c>
      <c r="G9" s="863">
        <f>SUM(G10:G11)</f>
        <v>668836</v>
      </c>
      <c r="H9" s="862">
        <f>+G9/G$7*100</f>
        <v>0.7081473858295562</v>
      </c>
      <c r="I9" s="864">
        <f>+G9-E9</f>
        <v>142070</v>
      </c>
      <c r="J9" s="865">
        <v>27</v>
      </c>
    </row>
    <row r="10" spans="2:10" ht="12" customHeight="1">
      <c r="B10" s="859"/>
      <c r="C10" s="852"/>
      <c r="D10" s="867" t="s">
        <v>167</v>
      </c>
      <c r="E10" s="861">
        <v>512132</v>
      </c>
      <c r="F10" s="862"/>
      <c r="G10" s="863">
        <v>668836</v>
      </c>
      <c r="H10" s="862"/>
      <c r="I10" s="864"/>
      <c r="J10" s="865"/>
    </row>
    <row r="11" spans="2:10" ht="12" customHeight="1">
      <c r="B11" s="859"/>
      <c r="C11" s="852"/>
      <c r="D11" s="867" t="s">
        <v>168</v>
      </c>
      <c r="E11" s="861">
        <v>14634</v>
      </c>
      <c r="F11" s="862"/>
      <c r="G11" s="863">
        <v>0</v>
      </c>
      <c r="H11" s="862"/>
      <c r="I11" s="864"/>
      <c r="J11" s="865"/>
    </row>
    <row r="12" spans="2:10" ht="12" customHeight="1">
      <c r="B12" s="859"/>
      <c r="C12" s="852"/>
      <c r="D12" s="867"/>
      <c r="E12" s="861"/>
      <c r="F12" s="862"/>
      <c r="G12" s="863"/>
      <c r="H12" s="862"/>
      <c r="I12" s="864"/>
      <c r="J12" s="865"/>
    </row>
    <row r="13" spans="2:10" ht="12" customHeight="1">
      <c r="B13" s="859"/>
      <c r="C13" s="1491" t="s">
        <v>169</v>
      </c>
      <c r="D13" s="1493"/>
      <c r="E13" s="861">
        <v>71717396</v>
      </c>
      <c r="F13" s="862">
        <f>+E13/$E$7*100</f>
        <v>91.70401803877904</v>
      </c>
      <c r="G13" s="863">
        <v>85997732</v>
      </c>
      <c r="H13" s="862">
        <f>+G13/G$7*100</f>
        <v>91.05231940725494</v>
      </c>
      <c r="I13" s="864">
        <f>+G13-E13</f>
        <v>14280336</v>
      </c>
      <c r="J13" s="865">
        <v>19.9</v>
      </c>
    </row>
    <row r="14" spans="2:10" ht="12" customHeight="1">
      <c r="B14" s="859"/>
      <c r="C14" s="852" t="s">
        <v>170</v>
      </c>
      <c r="D14" s="867"/>
      <c r="E14" s="861"/>
      <c r="F14" s="862"/>
      <c r="G14" s="863"/>
      <c r="H14" s="862"/>
      <c r="I14" s="864"/>
      <c r="J14" s="865"/>
    </row>
    <row r="15" spans="2:10" ht="12" customHeight="1">
      <c r="B15" s="859"/>
      <c r="C15" s="852"/>
      <c r="D15" s="867" t="s">
        <v>171</v>
      </c>
      <c r="E15" s="861">
        <v>2076792</v>
      </c>
      <c r="F15" s="862"/>
      <c r="G15" s="863">
        <v>3352306</v>
      </c>
      <c r="H15" s="862"/>
      <c r="I15" s="864"/>
      <c r="J15" s="865"/>
    </row>
    <row r="16" spans="2:10" ht="12" customHeight="1">
      <c r="B16" s="859"/>
      <c r="C16" s="852"/>
      <c r="D16" s="867" t="s">
        <v>172</v>
      </c>
      <c r="E16" s="861">
        <v>493725</v>
      </c>
      <c r="F16" s="862"/>
      <c r="G16" s="863">
        <v>314727</v>
      </c>
      <c r="H16" s="862"/>
      <c r="I16" s="864"/>
      <c r="J16" s="865"/>
    </row>
    <row r="17" spans="2:10" ht="12" customHeight="1">
      <c r="B17" s="859"/>
      <c r="C17" s="852"/>
      <c r="D17" s="867" t="s">
        <v>173</v>
      </c>
      <c r="E17" s="861">
        <v>17124890</v>
      </c>
      <c r="F17" s="862"/>
      <c r="G17" s="863">
        <v>16012172</v>
      </c>
      <c r="H17" s="862"/>
      <c r="I17" s="864"/>
      <c r="J17" s="865"/>
    </row>
    <row r="18" spans="2:10" ht="12" customHeight="1">
      <c r="B18" s="859"/>
      <c r="C18" s="852"/>
      <c r="D18" s="867" t="s">
        <v>174</v>
      </c>
      <c r="E18" s="861">
        <v>33572542</v>
      </c>
      <c r="F18" s="862"/>
      <c r="G18" s="863">
        <v>32710905</v>
      </c>
      <c r="H18" s="862"/>
      <c r="I18" s="864"/>
      <c r="J18" s="865"/>
    </row>
    <row r="19" spans="2:10" ht="12" customHeight="1">
      <c r="B19" s="859"/>
      <c r="C19" s="852"/>
      <c r="D19" s="867" t="s">
        <v>175</v>
      </c>
      <c r="E19" s="861">
        <v>1479437</v>
      </c>
      <c r="F19" s="862"/>
      <c r="G19" s="863">
        <v>2673937</v>
      </c>
      <c r="H19" s="862"/>
      <c r="I19" s="864"/>
      <c r="J19" s="865"/>
    </row>
    <row r="20" spans="2:10" ht="12" customHeight="1">
      <c r="B20" s="859"/>
      <c r="C20" s="852"/>
      <c r="D20" s="867" t="s">
        <v>176</v>
      </c>
      <c r="E20" s="861">
        <v>40699</v>
      </c>
      <c r="F20" s="862"/>
      <c r="G20" s="863">
        <v>109708</v>
      </c>
      <c r="H20" s="862"/>
      <c r="I20" s="864"/>
      <c r="J20" s="865"/>
    </row>
    <row r="21" spans="2:10" ht="12" customHeight="1">
      <c r="B21" s="859"/>
      <c r="C21" s="852"/>
      <c r="D21" s="867" t="s">
        <v>177</v>
      </c>
      <c r="E21" s="861">
        <v>564517</v>
      </c>
      <c r="F21" s="862"/>
      <c r="G21" s="863">
        <v>150</v>
      </c>
      <c r="H21" s="862"/>
      <c r="I21" s="864"/>
      <c r="J21" s="865"/>
    </row>
    <row r="22" spans="2:10" ht="12" customHeight="1">
      <c r="B22" s="859"/>
      <c r="C22" s="852"/>
      <c r="D22" s="867" t="s">
        <v>178</v>
      </c>
      <c r="E22" s="861">
        <v>1179312</v>
      </c>
      <c r="F22" s="862"/>
      <c r="G22" s="863">
        <v>1581103</v>
      </c>
      <c r="H22" s="862"/>
      <c r="I22" s="864"/>
      <c r="J22" s="865"/>
    </row>
    <row r="23" spans="2:10" ht="12" customHeight="1">
      <c r="B23" s="859"/>
      <c r="C23" s="852"/>
      <c r="D23" s="867" t="s">
        <v>179</v>
      </c>
      <c r="E23" s="861">
        <v>174000</v>
      </c>
      <c r="F23" s="862"/>
      <c r="G23" s="863">
        <v>228000</v>
      </c>
      <c r="H23" s="862"/>
      <c r="I23" s="864"/>
      <c r="J23" s="865"/>
    </row>
    <row r="24" spans="2:10" ht="12" customHeight="1">
      <c r="B24" s="859"/>
      <c r="C24" s="852"/>
      <c r="D24" s="867" t="s">
        <v>180</v>
      </c>
      <c r="E24" s="861">
        <v>680229</v>
      </c>
      <c r="F24" s="862"/>
      <c r="G24" s="863">
        <v>757522</v>
      </c>
      <c r="H24" s="862"/>
      <c r="I24" s="864"/>
      <c r="J24" s="865"/>
    </row>
    <row r="25" spans="2:10" ht="12" customHeight="1">
      <c r="B25" s="859"/>
      <c r="C25" s="852"/>
      <c r="D25" s="867" t="s">
        <v>181</v>
      </c>
      <c r="E25" s="861">
        <v>194163</v>
      </c>
      <c r="F25" s="862"/>
      <c r="G25" s="863">
        <v>31256</v>
      </c>
      <c r="H25" s="862"/>
      <c r="I25" s="864"/>
      <c r="J25" s="865"/>
    </row>
    <row r="26" spans="2:10" ht="12" customHeight="1">
      <c r="B26" s="859"/>
      <c r="C26" s="852"/>
      <c r="D26" s="867" t="s">
        <v>182</v>
      </c>
      <c r="E26" s="861">
        <v>106824</v>
      </c>
      <c r="F26" s="862"/>
      <c r="G26" s="863">
        <v>167316</v>
      </c>
      <c r="H26" s="862"/>
      <c r="I26" s="864"/>
      <c r="J26" s="865"/>
    </row>
    <row r="27" spans="2:10" ht="12" customHeight="1">
      <c r="B27" s="859"/>
      <c r="C27" s="852"/>
      <c r="D27" s="867" t="s">
        <v>183</v>
      </c>
      <c r="E27" s="861">
        <v>109507</v>
      </c>
      <c r="F27" s="862"/>
      <c r="G27" s="863">
        <v>401259</v>
      </c>
      <c r="H27" s="862"/>
      <c r="I27" s="864"/>
      <c r="J27" s="865"/>
    </row>
    <row r="28" spans="2:10" ht="12" customHeight="1">
      <c r="B28" s="859"/>
      <c r="C28" s="852"/>
      <c r="D28" s="867" t="s">
        <v>184</v>
      </c>
      <c r="E28" s="861">
        <v>22127</v>
      </c>
      <c r="F28" s="862"/>
      <c r="G28" s="863">
        <v>31755</v>
      </c>
      <c r="H28" s="862"/>
      <c r="I28" s="864"/>
      <c r="J28" s="865"/>
    </row>
    <row r="29" spans="2:10" ht="12" customHeight="1">
      <c r="B29" s="859"/>
      <c r="C29" s="852"/>
      <c r="D29" s="867" t="s">
        <v>185</v>
      </c>
      <c r="E29" s="861">
        <v>1508315</v>
      </c>
      <c r="F29" s="862"/>
      <c r="G29" s="863">
        <v>2109962</v>
      </c>
      <c r="H29" s="862"/>
      <c r="I29" s="864"/>
      <c r="J29" s="865"/>
    </row>
    <row r="30" spans="2:10" ht="12" customHeight="1">
      <c r="B30" s="859"/>
      <c r="C30" s="852"/>
      <c r="D30" s="867" t="s">
        <v>186</v>
      </c>
      <c r="E30" s="861">
        <v>2280000</v>
      </c>
      <c r="F30" s="862"/>
      <c r="G30" s="863">
        <v>0</v>
      </c>
      <c r="H30" s="862"/>
      <c r="I30" s="864"/>
      <c r="J30" s="865"/>
    </row>
    <row r="31" spans="2:10" ht="12" customHeight="1">
      <c r="B31" s="859"/>
      <c r="C31" s="852"/>
      <c r="D31" s="867" t="s">
        <v>187</v>
      </c>
      <c r="E31" s="861">
        <v>378000</v>
      </c>
      <c r="F31" s="862"/>
      <c r="G31" s="863">
        <v>0</v>
      </c>
      <c r="H31" s="862"/>
      <c r="I31" s="864"/>
      <c r="J31" s="865"/>
    </row>
    <row r="32" spans="2:10" ht="12" customHeight="1">
      <c r="B32" s="859"/>
      <c r="C32" s="852"/>
      <c r="D32" s="867" t="s">
        <v>188</v>
      </c>
      <c r="E32" s="861">
        <v>55000</v>
      </c>
      <c r="F32" s="862"/>
      <c r="G32" s="863">
        <v>8117675</v>
      </c>
      <c r="H32" s="862"/>
      <c r="I32" s="864"/>
      <c r="J32" s="865"/>
    </row>
    <row r="33" spans="2:10" ht="12" customHeight="1">
      <c r="B33" s="859"/>
      <c r="C33" s="852"/>
      <c r="D33" s="867" t="s">
        <v>189</v>
      </c>
      <c r="E33" s="861">
        <v>7637904</v>
      </c>
      <c r="F33" s="862"/>
      <c r="G33" s="863">
        <v>15511384</v>
      </c>
      <c r="H33" s="862"/>
      <c r="I33" s="864"/>
      <c r="J33" s="865"/>
    </row>
    <row r="34" spans="2:10" ht="12" customHeight="1">
      <c r="B34" s="859"/>
      <c r="C34" s="852"/>
      <c r="D34" s="867"/>
      <c r="E34" s="861"/>
      <c r="F34" s="862"/>
      <c r="G34" s="863"/>
      <c r="H34" s="862"/>
      <c r="I34" s="864"/>
      <c r="J34" s="865"/>
    </row>
    <row r="35" spans="2:10" ht="12" customHeight="1">
      <c r="B35" s="859"/>
      <c r="C35" s="1491" t="s">
        <v>190</v>
      </c>
      <c r="D35" s="1492"/>
      <c r="E35" s="861">
        <f>SUM(E36:E38)</f>
        <v>2347764</v>
      </c>
      <c r="F35" s="862">
        <f>+E35/$E$7*100</f>
        <v>3.0020525592813776</v>
      </c>
      <c r="G35" s="863">
        <f>SUM(G36:G38)</f>
        <v>2857939</v>
      </c>
      <c r="H35" s="862">
        <f>+G35/G$7*100</f>
        <v>3.0259167145762724</v>
      </c>
      <c r="I35" s="864">
        <f>+G35-E35</f>
        <v>510175</v>
      </c>
      <c r="J35" s="865">
        <v>21.7</v>
      </c>
    </row>
    <row r="36" spans="2:10" ht="12" customHeight="1">
      <c r="B36" s="859"/>
      <c r="C36" s="852"/>
      <c r="D36" s="867" t="s">
        <v>191</v>
      </c>
      <c r="E36" s="861">
        <v>0</v>
      </c>
      <c r="F36" s="862"/>
      <c r="G36" s="863">
        <v>130600</v>
      </c>
      <c r="H36" s="862"/>
      <c r="I36" s="864"/>
      <c r="J36" s="865"/>
    </row>
    <row r="37" spans="2:10" ht="12" customHeight="1">
      <c r="B37" s="859"/>
      <c r="C37" s="852"/>
      <c r="D37" s="867" t="s">
        <v>192</v>
      </c>
      <c r="E37" s="861">
        <v>2347764</v>
      </c>
      <c r="F37" s="862"/>
      <c r="G37" s="863">
        <v>2650384</v>
      </c>
      <c r="H37" s="862"/>
      <c r="I37" s="864"/>
      <c r="J37" s="865"/>
    </row>
    <row r="38" spans="2:10" ht="12" customHeight="1">
      <c r="B38" s="859"/>
      <c r="C38" s="852"/>
      <c r="D38" s="867" t="s">
        <v>193</v>
      </c>
      <c r="E38" s="861">
        <v>0</v>
      </c>
      <c r="F38" s="862"/>
      <c r="G38" s="863">
        <v>76955</v>
      </c>
      <c r="H38" s="862"/>
      <c r="I38" s="864"/>
      <c r="J38" s="865"/>
    </row>
    <row r="39" spans="2:10" ht="12" customHeight="1">
      <c r="B39" s="859"/>
      <c r="C39" s="852"/>
      <c r="D39" s="860"/>
      <c r="E39" s="861"/>
      <c r="F39" s="862"/>
      <c r="G39" s="863"/>
      <c r="H39" s="862"/>
      <c r="I39" s="864"/>
      <c r="J39" s="865"/>
    </row>
    <row r="40" spans="2:10" ht="12" customHeight="1">
      <c r="B40" s="859"/>
      <c r="C40" s="1491" t="s">
        <v>194</v>
      </c>
      <c r="D40" s="1494"/>
      <c r="E40" s="861">
        <f>SUM(E41:E50)</f>
        <v>2241710</v>
      </c>
      <c r="F40" s="862">
        <f>+E40/$E$7*100</f>
        <v>2.86644281225313</v>
      </c>
      <c r="G40" s="863">
        <f>SUM(G41:G50)</f>
        <v>1690570</v>
      </c>
      <c r="H40" s="862">
        <f>+G40/G$7*100</f>
        <v>1.7899346417684945</v>
      </c>
      <c r="I40" s="864">
        <f>+G40-E40</f>
        <v>-551140</v>
      </c>
      <c r="J40" s="865">
        <v>-24.6</v>
      </c>
    </row>
    <row r="41" spans="2:10" ht="12" customHeight="1">
      <c r="B41" s="859"/>
      <c r="C41" s="866"/>
      <c r="D41" s="867" t="s">
        <v>195</v>
      </c>
      <c r="E41" s="861">
        <v>12300</v>
      </c>
      <c r="F41" s="862"/>
      <c r="G41" s="863">
        <v>0</v>
      </c>
      <c r="H41" s="862"/>
      <c r="I41" s="864"/>
      <c r="J41" s="865"/>
    </row>
    <row r="42" spans="2:10" ht="12" customHeight="1">
      <c r="B42" s="859"/>
      <c r="C42" s="866"/>
      <c r="D42" s="867" t="s">
        <v>196</v>
      </c>
      <c r="E42" s="861">
        <v>21649</v>
      </c>
      <c r="F42" s="862"/>
      <c r="G42" s="863">
        <v>20030</v>
      </c>
      <c r="H42" s="862"/>
      <c r="I42" s="864"/>
      <c r="J42" s="865"/>
    </row>
    <row r="43" spans="2:10" ht="12" customHeight="1">
      <c r="B43" s="859"/>
      <c r="C43" s="866"/>
      <c r="D43" s="867" t="s">
        <v>197</v>
      </c>
      <c r="E43" s="861">
        <v>185792</v>
      </c>
      <c r="F43" s="862"/>
      <c r="G43" s="863">
        <v>106619</v>
      </c>
      <c r="H43" s="862"/>
      <c r="I43" s="864"/>
      <c r="J43" s="865"/>
    </row>
    <row r="44" spans="2:10" ht="12" customHeight="1">
      <c r="B44" s="859"/>
      <c r="C44" s="866"/>
      <c r="D44" s="867" t="s">
        <v>198</v>
      </c>
      <c r="E44" s="861">
        <v>727897</v>
      </c>
      <c r="F44" s="862"/>
      <c r="G44" s="863">
        <v>397842</v>
      </c>
      <c r="H44" s="862"/>
      <c r="I44" s="864"/>
      <c r="J44" s="865"/>
    </row>
    <row r="45" spans="2:10" ht="12" customHeight="1">
      <c r="B45" s="859"/>
      <c r="C45" s="866"/>
      <c r="D45" s="867" t="s">
        <v>199</v>
      </c>
      <c r="E45" s="861">
        <v>5948</v>
      </c>
      <c r="F45" s="862"/>
      <c r="G45" s="863">
        <v>9686</v>
      </c>
      <c r="H45" s="862"/>
      <c r="I45" s="864"/>
      <c r="J45" s="865"/>
    </row>
    <row r="46" spans="2:10" ht="12" customHeight="1">
      <c r="B46" s="859"/>
      <c r="C46" s="866"/>
      <c r="D46" s="867" t="s">
        <v>200</v>
      </c>
      <c r="E46" s="861">
        <v>47480</v>
      </c>
      <c r="F46" s="862"/>
      <c r="G46" s="863">
        <v>635520</v>
      </c>
      <c r="H46" s="862"/>
      <c r="I46" s="864"/>
      <c r="J46" s="865"/>
    </row>
    <row r="47" spans="2:10" ht="12" customHeight="1">
      <c r="B47" s="859"/>
      <c r="C47" s="866"/>
      <c r="D47" s="867" t="s">
        <v>201</v>
      </c>
      <c r="E47" s="861">
        <v>99000</v>
      </c>
      <c r="F47" s="862"/>
      <c r="G47" s="863">
        <v>34000</v>
      </c>
      <c r="H47" s="862"/>
      <c r="I47" s="864"/>
      <c r="J47" s="865"/>
    </row>
    <row r="48" spans="2:10" ht="12" customHeight="1">
      <c r="B48" s="859"/>
      <c r="C48" s="866"/>
      <c r="D48" s="867" t="s">
        <v>202</v>
      </c>
      <c r="E48" s="861">
        <v>995776</v>
      </c>
      <c r="F48" s="862"/>
      <c r="G48" s="863">
        <v>288227</v>
      </c>
      <c r="H48" s="862"/>
      <c r="I48" s="864"/>
      <c r="J48" s="865"/>
    </row>
    <row r="49" spans="2:10" ht="12" customHeight="1">
      <c r="B49" s="859"/>
      <c r="C49" s="866"/>
      <c r="D49" s="867" t="s">
        <v>203</v>
      </c>
      <c r="E49" s="861">
        <v>11435</v>
      </c>
      <c r="F49" s="862"/>
      <c r="G49" s="863">
        <v>33860</v>
      </c>
      <c r="H49" s="862"/>
      <c r="I49" s="864"/>
      <c r="J49" s="865"/>
    </row>
    <row r="50" spans="2:10" ht="12" customHeight="1">
      <c r="B50" s="859"/>
      <c r="C50" s="866"/>
      <c r="D50" s="867" t="s">
        <v>204</v>
      </c>
      <c r="E50" s="861">
        <v>134433</v>
      </c>
      <c r="F50" s="862"/>
      <c r="G50" s="863">
        <v>164786</v>
      </c>
      <c r="H50" s="862"/>
      <c r="I50" s="864"/>
      <c r="J50" s="865"/>
    </row>
    <row r="51" spans="2:10" ht="12" customHeight="1">
      <c r="B51" s="859"/>
      <c r="C51" s="866"/>
      <c r="D51" s="867"/>
      <c r="E51" s="861"/>
      <c r="F51" s="862"/>
      <c r="G51" s="863"/>
      <c r="H51" s="862"/>
      <c r="I51" s="864"/>
      <c r="J51" s="865"/>
    </row>
    <row r="52" spans="2:10" ht="12" customHeight="1">
      <c r="B52" s="859"/>
      <c r="C52" s="1491" t="s">
        <v>205</v>
      </c>
      <c r="D52" s="1494"/>
      <c r="E52" s="861">
        <f>SUM(E53)</f>
        <v>159200</v>
      </c>
      <c r="F52" s="862">
        <f>+E52/$E$7*100</f>
        <v>0.20356678415615678</v>
      </c>
      <c r="G52" s="863">
        <f>SUM(G53)</f>
        <v>512962</v>
      </c>
      <c r="H52" s="862">
        <f>+G52/G$7*100</f>
        <v>0.5431117633170176</v>
      </c>
      <c r="I52" s="864">
        <f>+G52-E52</f>
        <v>353762</v>
      </c>
      <c r="J52" s="865">
        <v>222.2</v>
      </c>
    </row>
    <row r="53" spans="2:10" ht="12" customHeight="1">
      <c r="B53" s="859"/>
      <c r="C53" s="866"/>
      <c r="D53" s="867" t="s">
        <v>206</v>
      </c>
      <c r="E53" s="861">
        <v>159200</v>
      </c>
      <c r="F53" s="862"/>
      <c r="G53" s="863">
        <v>512962</v>
      </c>
      <c r="H53" s="862"/>
      <c r="I53" s="864"/>
      <c r="J53" s="865"/>
    </row>
    <row r="54" spans="2:10" ht="12" customHeight="1">
      <c r="B54" s="859"/>
      <c r="C54" s="866"/>
      <c r="D54" s="867"/>
      <c r="E54" s="861"/>
      <c r="F54" s="862"/>
      <c r="G54" s="863"/>
      <c r="H54" s="862"/>
      <c r="I54" s="864"/>
      <c r="J54" s="865"/>
    </row>
    <row r="55" spans="2:10" ht="12" customHeight="1">
      <c r="B55" s="859"/>
      <c r="C55" s="1491" t="s">
        <v>207</v>
      </c>
      <c r="D55" s="1494"/>
      <c r="E55" s="861">
        <v>419191</v>
      </c>
      <c r="F55" s="862">
        <f>+E55/$E$7*100</f>
        <v>0.536013591816605</v>
      </c>
      <c r="G55" s="863">
        <f>SUM(G56:G59)</f>
        <v>382420</v>
      </c>
      <c r="H55" s="862">
        <f>+G55/G$7*100</f>
        <v>0.4048970499329265</v>
      </c>
      <c r="I55" s="864">
        <f>+G55-E55</f>
        <v>-36771</v>
      </c>
      <c r="J55" s="865">
        <v>-8.8</v>
      </c>
    </row>
    <row r="56" spans="2:10" ht="12" customHeight="1">
      <c r="B56" s="859"/>
      <c r="C56" s="866"/>
      <c r="D56" s="867" t="s">
        <v>208</v>
      </c>
      <c r="E56" s="861">
        <v>0</v>
      </c>
      <c r="F56" s="862"/>
      <c r="G56" s="863">
        <v>47</v>
      </c>
      <c r="H56" s="862"/>
      <c r="I56" s="864"/>
      <c r="J56" s="865"/>
    </row>
    <row r="57" spans="2:10" ht="12" customHeight="1">
      <c r="B57" s="859"/>
      <c r="C57" s="866"/>
      <c r="D57" s="867" t="s">
        <v>209</v>
      </c>
      <c r="E57" s="861">
        <v>294139</v>
      </c>
      <c r="F57" s="862"/>
      <c r="G57" s="863">
        <v>296180</v>
      </c>
      <c r="H57" s="862"/>
      <c r="I57" s="864"/>
      <c r="J57" s="865"/>
    </row>
    <row r="58" spans="2:10" ht="12" customHeight="1">
      <c r="B58" s="859"/>
      <c r="C58" s="866"/>
      <c r="D58" s="867" t="s">
        <v>210</v>
      </c>
      <c r="E58" s="861">
        <v>91676</v>
      </c>
      <c r="F58" s="862"/>
      <c r="G58" s="863">
        <v>57355</v>
      </c>
      <c r="H58" s="862"/>
      <c r="I58" s="864"/>
      <c r="J58" s="865"/>
    </row>
    <row r="59" spans="2:10" ht="12" customHeight="1">
      <c r="B59" s="859"/>
      <c r="C59" s="852"/>
      <c r="D59" s="867" t="s">
        <v>211</v>
      </c>
      <c r="E59" s="85">
        <v>33376</v>
      </c>
      <c r="F59" s="868"/>
      <c r="G59" s="274">
        <v>28838</v>
      </c>
      <c r="H59" s="868"/>
      <c r="I59" s="869"/>
      <c r="J59" s="152"/>
    </row>
    <row r="60" spans="2:10" ht="12" customHeight="1">
      <c r="B60" s="859"/>
      <c r="C60" s="852"/>
      <c r="D60" s="860"/>
      <c r="E60" s="85"/>
      <c r="F60" s="868"/>
      <c r="G60" s="274"/>
      <c r="H60" s="868"/>
      <c r="I60" s="869"/>
      <c r="J60" s="152"/>
    </row>
    <row r="61" spans="2:10" ht="12" customHeight="1">
      <c r="B61" s="859"/>
      <c r="C61" s="1491" t="s">
        <v>212</v>
      </c>
      <c r="D61" s="1492"/>
      <c r="E61" s="85">
        <f>SUM(E62:E68)</f>
        <v>50790</v>
      </c>
      <c r="F61" s="862">
        <f>+E61/$E$7*100</f>
        <v>0.06494445331213068</v>
      </c>
      <c r="G61" s="274">
        <f>SUM(G62:G68)</f>
        <v>54590</v>
      </c>
      <c r="H61" s="862">
        <f>+G61/G$7*100</f>
        <v>0.05779857213492615</v>
      </c>
      <c r="I61" s="864">
        <f>+G61-E61</f>
        <v>3800</v>
      </c>
      <c r="J61" s="865">
        <v>7.5</v>
      </c>
    </row>
    <row r="62" spans="2:10" ht="12" customHeight="1">
      <c r="B62" s="859"/>
      <c r="C62" s="866"/>
      <c r="D62" s="870" t="s">
        <v>213</v>
      </c>
      <c r="E62" s="85">
        <v>5345</v>
      </c>
      <c r="F62" s="862"/>
      <c r="G62" s="274">
        <v>2546</v>
      </c>
      <c r="H62" s="862"/>
      <c r="I62" s="864"/>
      <c r="J62" s="865"/>
    </row>
    <row r="63" spans="2:10" ht="12" customHeight="1">
      <c r="B63" s="859"/>
      <c r="C63" s="852"/>
      <c r="D63" s="867" t="s">
        <v>214</v>
      </c>
      <c r="E63" s="85">
        <v>2391</v>
      </c>
      <c r="F63" s="868"/>
      <c r="G63" s="274">
        <v>795</v>
      </c>
      <c r="H63" s="868"/>
      <c r="I63" s="869"/>
      <c r="J63" s="152"/>
    </row>
    <row r="64" spans="2:10" ht="12" customHeight="1">
      <c r="B64" s="859"/>
      <c r="C64" s="852"/>
      <c r="D64" s="867" t="s">
        <v>215</v>
      </c>
      <c r="E64" s="85">
        <v>12408</v>
      </c>
      <c r="F64" s="868"/>
      <c r="G64" s="274">
        <v>13543</v>
      </c>
      <c r="H64" s="868"/>
      <c r="I64" s="869"/>
      <c r="J64" s="152"/>
    </row>
    <row r="65" spans="2:10" ht="12" customHeight="1">
      <c r="B65" s="859"/>
      <c r="C65" s="852"/>
      <c r="D65" s="867" t="s">
        <v>216</v>
      </c>
      <c r="E65" s="85">
        <v>441</v>
      </c>
      <c r="F65" s="868"/>
      <c r="G65" s="274">
        <v>2047</v>
      </c>
      <c r="H65" s="868"/>
      <c r="I65" s="869"/>
      <c r="J65" s="152"/>
    </row>
    <row r="66" spans="2:10" ht="12" customHeight="1">
      <c r="B66" s="859"/>
      <c r="C66" s="852"/>
      <c r="D66" s="867" t="s">
        <v>217</v>
      </c>
      <c r="E66" s="85">
        <v>30205</v>
      </c>
      <c r="F66" s="868"/>
      <c r="G66" s="274">
        <v>34827</v>
      </c>
      <c r="H66" s="868"/>
      <c r="I66" s="869"/>
      <c r="J66" s="152"/>
    </row>
    <row r="67" spans="2:10" ht="12" customHeight="1">
      <c r="B67" s="859"/>
      <c r="C67" s="852"/>
      <c r="D67" s="867" t="s">
        <v>218</v>
      </c>
      <c r="E67" s="85">
        <v>0</v>
      </c>
      <c r="F67" s="868"/>
      <c r="G67" s="274">
        <v>764</v>
      </c>
      <c r="H67" s="868"/>
      <c r="I67" s="869"/>
      <c r="J67" s="152"/>
    </row>
    <row r="68" spans="2:10" ht="12" customHeight="1">
      <c r="B68" s="859"/>
      <c r="C68" s="852"/>
      <c r="D68" s="867" t="s">
        <v>219</v>
      </c>
      <c r="E68" s="85">
        <v>0</v>
      </c>
      <c r="F68" s="868"/>
      <c r="G68" s="274">
        <v>68</v>
      </c>
      <c r="H68" s="868"/>
      <c r="I68" s="869"/>
      <c r="J68" s="152"/>
    </row>
    <row r="69" spans="2:10" ht="12" customHeight="1">
      <c r="B69" s="859"/>
      <c r="C69" s="852"/>
      <c r="D69" s="867"/>
      <c r="E69" s="85"/>
      <c r="F69" s="868"/>
      <c r="G69" s="274"/>
      <c r="H69" s="868"/>
      <c r="I69" s="869"/>
      <c r="J69" s="152"/>
    </row>
    <row r="70" spans="2:10" ht="12" customHeight="1">
      <c r="B70" s="859"/>
      <c r="C70" s="1491" t="s">
        <v>220</v>
      </c>
      <c r="D70" s="1492"/>
      <c r="E70" s="85">
        <f>SUM(E71:E75)</f>
        <v>742476</v>
      </c>
      <c r="F70" s="862">
        <f>+E70/$E$7*100</f>
        <v>0.9493935404090872</v>
      </c>
      <c r="G70" s="274">
        <f>SUM(G71:G75)</f>
        <v>2283651</v>
      </c>
      <c r="H70" s="862">
        <f>+G70/G$7*100</f>
        <v>2.417874465185863</v>
      </c>
      <c r="I70" s="864">
        <f>+G70-E70</f>
        <v>1541175</v>
      </c>
      <c r="J70" s="865">
        <v>207.6</v>
      </c>
    </row>
    <row r="71" spans="2:10" ht="12" customHeight="1">
      <c r="B71" s="859"/>
      <c r="C71" s="866"/>
      <c r="D71" s="867" t="s">
        <v>221</v>
      </c>
      <c r="E71" s="85">
        <v>10659</v>
      </c>
      <c r="F71" s="868"/>
      <c r="G71" s="274">
        <v>8793</v>
      </c>
      <c r="H71" s="868"/>
      <c r="I71" s="869"/>
      <c r="J71" s="152"/>
    </row>
    <row r="72" spans="2:10" ht="12" customHeight="1">
      <c r="B72" s="859"/>
      <c r="C72" s="866"/>
      <c r="D72" s="867" t="s">
        <v>222</v>
      </c>
      <c r="E72" s="85">
        <v>736</v>
      </c>
      <c r="F72" s="868"/>
      <c r="G72" s="274">
        <v>1428</v>
      </c>
      <c r="H72" s="868"/>
      <c r="I72" s="869"/>
      <c r="J72" s="152"/>
    </row>
    <row r="73" spans="2:10" ht="12" customHeight="1">
      <c r="B73" s="859"/>
      <c r="C73" s="866"/>
      <c r="D73" s="867" t="s">
        <v>223</v>
      </c>
      <c r="E73" s="85">
        <v>731081</v>
      </c>
      <c r="F73" s="868"/>
      <c r="G73" s="274">
        <v>325049</v>
      </c>
      <c r="H73" s="868"/>
      <c r="I73" s="869"/>
      <c r="J73" s="152"/>
    </row>
    <row r="74" spans="2:10" ht="12" customHeight="1">
      <c r="B74" s="859"/>
      <c r="C74" s="866"/>
      <c r="D74" s="867" t="s">
        <v>224</v>
      </c>
      <c r="E74" s="85">
        <v>0</v>
      </c>
      <c r="F74" s="868"/>
      <c r="G74" s="274">
        <v>7550</v>
      </c>
      <c r="H74" s="868"/>
      <c r="I74" s="869"/>
      <c r="J74" s="152"/>
    </row>
    <row r="75" spans="2:10" ht="12" customHeight="1">
      <c r="B75" s="871"/>
      <c r="C75" s="872"/>
      <c r="D75" s="873" t="s">
        <v>225</v>
      </c>
      <c r="E75" s="91">
        <v>0</v>
      </c>
      <c r="F75" s="874"/>
      <c r="G75" s="875">
        <v>1940831</v>
      </c>
      <c r="H75" s="874"/>
      <c r="I75" s="876"/>
      <c r="J75" s="155"/>
    </row>
    <row r="76" spans="3:10" ht="12" customHeight="1">
      <c r="C76" s="848" t="s">
        <v>226</v>
      </c>
      <c r="E76" s="852"/>
      <c r="F76" s="852"/>
      <c r="G76" s="877"/>
      <c r="H76" s="852"/>
      <c r="I76" s="852"/>
      <c r="J76" s="852"/>
    </row>
    <row r="77" spans="5:10" ht="12" customHeight="1">
      <c r="E77" s="852"/>
      <c r="F77" s="852"/>
      <c r="G77" s="877"/>
      <c r="H77" s="852"/>
      <c r="I77" s="852"/>
      <c r="J77" s="852"/>
    </row>
    <row r="78" spans="5:10" ht="12" customHeight="1">
      <c r="E78" s="852"/>
      <c r="F78" s="852"/>
      <c r="G78" s="877"/>
      <c r="H78" s="852"/>
      <c r="I78" s="852"/>
      <c r="J78" s="852"/>
    </row>
  </sheetData>
  <mergeCells count="19">
    <mergeCell ref="E4:F4"/>
    <mergeCell ref="E5:E6"/>
    <mergeCell ref="F5:F6"/>
    <mergeCell ref="G5:G6"/>
    <mergeCell ref="I4:J4"/>
    <mergeCell ref="I5:I6"/>
    <mergeCell ref="J5:J6"/>
    <mergeCell ref="G4:H4"/>
    <mergeCell ref="H5:H6"/>
    <mergeCell ref="B4:D6"/>
    <mergeCell ref="C61:D61"/>
    <mergeCell ref="C70:D70"/>
    <mergeCell ref="C9:D9"/>
    <mergeCell ref="C13:D13"/>
    <mergeCell ref="C35:D35"/>
    <mergeCell ref="C40:D40"/>
    <mergeCell ref="C52:D52"/>
    <mergeCell ref="C55:D55"/>
    <mergeCell ref="B7:D7"/>
  </mergeCells>
  <printOptions/>
  <pageMargins left="0.3937007874015748" right="0.31496062992125984" top="0.36" bottom="0.3937007874015748" header="0.2755905511811024" footer="0.196850393700787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9.00390625" defaultRowHeight="13.5"/>
  <cols>
    <col min="1" max="1" width="2.625" style="878" customWidth="1"/>
    <col min="2" max="2" width="9.625" style="878" customWidth="1"/>
    <col min="3" max="3" width="6.00390625" style="878" customWidth="1"/>
    <col min="4" max="4" width="6.625" style="878" customWidth="1"/>
    <col min="5" max="5" width="6.75390625" style="878" customWidth="1"/>
    <col min="6" max="6" width="6.00390625" style="878" customWidth="1"/>
    <col min="7" max="7" width="6.625" style="878" customWidth="1"/>
    <col min="8" max="8" width="6.75390625" style="878" customWidth="1"/>
    <col min="9" max="9" width="6.375" style="878" customWidth="1"/>
    <col min="10" max="10" width="6.875" style="878" customWidth="1"/>
    <col min="11" max="11" width="7.00390625" style="878" customWidth="1"/>
    <col min="12" max="12" width="7.75390625" style="878" customWidth="1"/>
    <col min="13" max="13" width="5.125" style="878" customWidth="1"/>
    <col min="14" max="14" width="5.625" style="878" customWidth="1"/>
    <col min="15" max="16" width="5.125" style="878" customWidth="1"/>
    <col min="17" max="18" width="5.625" style="878" customWidth="1"/>
    <col min="19" max="19" width="5.125" style="878" customWidth="1"/>
    <col min="20" max="20" width="6.00390625" style="878" customWidth="1"/>
    <col min="21" max="16384" width="9.00390625" style="878" customWidth="1"/>
  </cols>
  <sheetData>
    <row r="2" spans="2:18" ht="14.25">
      <c r="B2" s="879" t="s">
        <v>273</v>
      </c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</row>
    <row r="3" spans="5:20" ht="12.75" thickBot="1"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T3" s="881" t="s">
        <v>257</v>
      </c>
    </row>
    <row r="4" spans="1:20" ht="12.75" thickTop="1">
      <c r="A4" s="882"/>
      <c r="B4" s="883"/>
      <c r="C4" s="884" t="s">
        <v>228</v>
      </c>
      <c r="D4" s="885"/>
      <c r="E4" s="886"/>
      <c r="F4" s="885" t="s">
        <v>229</v>
      </c>
      <c r="G4" s="885"/>
      <c r="H4" s="885"/>
      <c r="I4" s="885"/>
      <c r="J4" s="885"/>
      <c r="K4" s="885"/>
      <c r="L4" s="886"/>
      <c r="M4" s="885" t="s">
        <v>230</v>
      </c>
      <c r="N4" s="885"/>
      <c r="O4" s="885"/>
      <c r="P4" s="886"/>
      <c r="Q4" s="887"/>
      <c r="R4" s="888" t="s">
        <v>258</v>
      </c>
      <c r="S4" s="888" t="s">
        <v>259</v>
      </c>
      <c r="T4" s="1504" t="s">
        <v>260</v>
      </c>
    </row>
    <row r="5" spans="1:20" ht="13.5" customHeight="1">
      <c r="A5" s="882"/>
      <c r="B5" s="1507" t="s">
        <v>231</v>
      </c>
      <c r="C5" s="890" t="s">
        <v>232</v>
      </c>
      <c r="D5" s="1508" t="s">
        <v>233</v>
      </c>
      <c r="E5" s="1509"/>
      <c r="F5" s="1512" t="s">
        <v>234</v>
      </c>
      <c r="G5" s="1509"/>
      <c r="H5" s="1512" t="s">
        <v>235</v>
      </c>
      <c r="I5" s="1509"/>
      <c r="J5" s="1514" t="s">
        <v>261</v>
      </c>
      <c r="K5" s="1508" t="s">
        <v>236</v>
      </c>
      <c r="L5" s="1509"/>
      <c r="M5" s="1514" t="s">
        <v>262</v>
      </c>
      <c r="N5" s="890"/>
      <c r="O5" s="890" t="s">
        <v>237</v>
      </c>
      <c r="P5" s="891" t="s">
        <v>238</v>
      </c>
      <c r="Q5" s="1507" t="s">
        <v>239</v>
      </c>
      <c r="R5" s="889" t="s">
        <v>263</v>
      </c>
      <c r="S5" s="889" t="s">
        <v>240</v>
      </c>
      <c r="T5" s="1505"/>
    </row>
    <row r="6" spans="1:20" ht="13.5" customHeight="1">
      <c r="A6" s="882"/>
      <c r="B6" s="1507"/>
      <c r="C6" s="892" t="s">
        <v>241</v>
      </c>
      <c r="D6" s="1510"/>
      <c r="E6" s="1511"/>
      <c r="F6" s="1513"/>
      <c r="G6" s="1511"/>
      <c r="H6" s="1513"/>
      <c r="I6" s="1511"/>
      <c r="J6" s="1505"/>
      <c r="K6" s="1510"/>
      <c r="L6" s="1511"/>
      <c r="M6" s="1507"/>
      <c r="N6" s="889" t="s">
        <v>242</v>
      </c>
      <c r="O6" s="889" t="s">
        <v>243</v>
      </c>
      <c r="P6" s="891" t="s">
        <v>243</v>
      </c>
      <c r="Q6" s="1507"/>
      <c r="R6" s="889" t="s">
        <v>264</v>
      </c>
      <c r="S6" s="892" t="s">
        <v>244</v>
      </c>
      <c r="T6" s="1506"/>
    </row>
    <row r="7" spans="1:20" ht="12">
      <c r="A7" s="882"/>
      <c r="B7" s="894"/>
      <c r="C7" s="892" t="s">
        <v>245</v>
      </c>
      <c r="D7" s="895" t="s">
        <v>246</v>
      </c>
      <c r="E7" s="893" t="s">
        <v>245</v>
      </c>
      <c r="F7" s="895" t="s">
        <v>246</v>
      </c>
      <c r="G7" s="893" t="s">
        <v>245</v>
      </c>
      <c r="H7" s="895" t="s">
        <v>246</v>
      </c>
      <c r="I7" s="893" t="s">
        <v>245</v>
      </c>
      <c r="J7" s="1506"/>
      <c r="K7" s="895" t="s">
        <v>246</v>
      </c>
      <c r="L7" s="893" t="s">
        <v>245</v>
      </c>
      <c r="M7" s="1515"/>
      <c r="N7" s="896"/>
      <c r="O7" s="892" t="s">
        <v>247</v>
      </c>
      <c r="P7" s="893" t="s">
        <v>247</v>
      </c>
      <c r="Q7" s="896"/>
      <c r="R7" s="892" t="s">
        <v>265</v>
      </c>
      <c r="S7" s="897" t="s">
        <v>266</v>
      </c>
      <c r="T7" s="893" t="s">
        <v>267</v>
      </c>
    </row>
    <row r="8" spans="1:20" s="903" customFormat="1" ht="13.5" customHeight="1">
      <c r="A8" s="898"/>
      <c r="B8" s="899" t="s">
        <v>268</v>
      </c>
      <c r="C8" s="900">
        <f aca="true" t="shared" si="0" ref="C8:Q8">SUM(C10:C22,C24:C32)</f>
        <v>3</v>
      </c>
      <c r="D8" s="901">
        <f t="shared" si="0"/>
        <v>4</v>
      </c>
      <c r="E8" s="901">
        <f t="shared" si="0"/>
        <v>256</v>
      </c>
      <c r="F8" s="901">
        <f t="shared" si="0"/>
        <v>5</v>
      </c>
      <c r="G8" s="901">
        <f t="shared" si="0"/>
        <v>48</v>
      </c>
      <c r="H8" s="901">
        <f t="shared" si="0"/>
        <v>8</v>
      </c>
      <c r="I8" s="901">
        <f t="shared" si="0"/>
        <v>32</v>
      </c>
      <c r="J8" s="901">
        <f t="shared" si="0"/>
        <v>2</v>
      </c>
      <c r="K8" s="901">
        <f t="shared" si="0"/>
        <v>1</v>
      </c>
      <c r="L8" s="901">
        <f t="shared" si="0"/>
        <v>13</v>
      </c>
      <c r="M8" s="901">
        <f t="shared" si="0"/>
        <v>1</v>
      </c>
      <c r="N8" s="901">
        <f t="shared" si="0"/>
        <v>7</v>
      </c>
      <c r="O8" s="901">
        <f t="shared" si="0"/>
        <v>319</v>
      </c>
      <c r="P8" s="901">
        <f t="shared" si="0"/>
        <v>9</v>
      </c>
      <c r="Q8" s="901">
        <f t="shared" si="0"/>
        <v>401</v>
      </c>
      <c r="R8" s="901">
        <v>1</v>
      </c>
      <c r="S8" s="901">
        <f>SUM(S10:S22,S24:S32)</f>
        <v>3</v>
      </c>
      <c r="T8" s="902">
        <f>SUM(T10:T22,T24:T32)</f>
        <v>19</v>
      </c>
    </row>
    <row r="9" spans="1:20" ht="6" customHeight="1">
      <c r="A9" s="882"/>
      <c r="B9" s="904"/>
      <c r="C9" s="905"/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6"/>
    </row>
    <row r="10" spans="1:20" ht="13.5" customHeight="1">
      <c r="A10" s="882"/>
      <c r="B10" s="907" t="s">
        <v>855</v>
      </c>
      <c r="C10" s="905">
        <v>3</v>
      </c>
      <c r="D10" s="905">
        <v>3</v>
      </c>
      <c r="E10" s="905">
        <v>81</v>
      </c>
      <c r="F10" s="905">
        <v>1</v>
      </c>
      <c r="G10" s="905">
        <f>7-1</f>
        <v>6</v>
      </c>
      <c r="H10" s="905">
        <v>4</v>
      </c>
      <c r="I10" s="905">
        <f>10-4</f>
        <v>6</v>
      </c>
      <c r="J10" s="905">
        <v>1</v>
      </c>
      <c r="K10" s="905">
        <v>1</v>
      </c>
      <c r="L10" s="905">
        <v>2</v>
      </c>
      <c r="M10" s="905">
        <v>1</v>
      </c>
      <c r="N10" s="905">
        <v>2</v>
      </c>
      <c r="O10" s="905">
        <v>37</v>
      </c>
      <c r="P10" s="908" t="s">
        <v>908</v>
      </c>
      <c r="Q10" s="905">
        <v>54</v>
      </c>
      <c r="R10" s="905">
        <v>1</v>
      </c>
      <c r="S10" s="905">
        <v>1</v>
      </c>
      <c r="T10" s="906">
        <v>19</v>
      </c>
    </row>
    <row r="11" spans="1:20" ht="13.5" customHeight="1">
      <c r="A11" s="882"/>
      <c r="B11" s="907" t="s">
        <v>857</v>
      </c>
      <c r="C11" s="908" t="s">
        <v>908</v>
      </c>
      <c r="D11" s="908" t="s">
        <v>908</v>
      </c>
      <c r="E11" s="908">
        <v>19</v>
      </c>
      <c r="F11" s="905">
        <v>1</v>
      </c>
      <c r="G11" s="905">
        <v>9</v>
      </c>
      <c r="H11" s="908" t="s">
        <v>908</v>
      </c>
      <c r="I11" s="905">
        <v>2</v>
      </c>
      <c r="J11" s="908" t="s">
        <v>908</v>
      </c>
      <c r="K11" s="908" t="s">
        <v>908</v>
      </c>
      <c r="L11" s="905">
        <v>1</v>
      </c>
      <c r="M11" s="908" t="s">
        <v>908</v>
      </c>
      <c r="N11" s="908" t="s">
        <v>908</v>
      </c>
      <c r="O11" s="905">
        <v>14</v>
      </c>
      <c r="P11" s="908" t="s">
        <v>908</v>
      </c>
      <c r="Q11" s="905">
        <v>24</v>
      </c>
      <c r="R11" s="908" t="s">
        <v>908</v>
      </c>
      <c r="S11" s="908">
        <v>1</v>
      </c>
      <c r="T11" s="909" t="s">
        <v>908</v>
      </c>
    </row>
    <row r="12" spans="1:20" ht="13.5" customHeight="1">
      <c r="A12" s="882"/>
      <c r="B12" s="907" t="s">
        <v>858</v>
      </c>
      <c r="C12" s="908" t="s">
        <v>908</v>
      </c>
      <c r="D12" s="908">
        <v>1</v>
      </c>
      <c r="E12" s="905">
        <v>25</v>
      </c>
      <c r="F12" s="905">
        <v>1</v>
      </c>
      <c r="G12" s="905">
        <v>10</v>
      </c>
      <c r="H12" s="908" t="s">
        <v>908</v>
      </c>
      <c r="I12" s="908" t="s">
        <v>908</v>
      </c>
      <c r="J12" s="908" t="s">
        <v>908</v>
      </c>
      <c r="K12" s="908" t="s">
        <v>908</v>
      </c>
      <c r="L12" s="905">
        <v>1</v>
      </c>
      <c r="M12" s="908" t="s">
        <v>908</v>
      </c>
      <c r="N12" s="908">
        <v>1</v>
      </c>
      <c r="O12" s="905">
        <v>14</v>
      </c>
      <c r="P12" s="905">
        <v>3</v>
      </c>
      <c r="Q12" s="905">
        <v>29</v>
      </c>
      <c r="R12" s="908" t="s">
        <v>908</v>
      </c>
      <c r="S12" s="908" t="s">
        <v>908</v>
      </c>
      <c r="T12" s="909" t="s">
        <v>908</v>
      </c>
    </row>
    <row r="13" spans="1:20" ht="13.5" customHeight="1">
      <c r="A13" s="882"/>
      <c r="B13" s="907" t="s">
        <v>860</v>
      </c>
      <c r="C13" s="908" t="s">
        <v>908</v>
      </c>
      <c r="D13" s="908" t="s">
        <v>908</v>
      </c>
      <c r="E13" s="908">
        <v>24</v>
      </c>
      <c r="F13" s="905">
        <v>1</v>
      </c>
      <c r="G13" s="905">
        <v>6</v>
      </c>
      <c r="H13" s="908" t="s">
        <v>908</v>
      </c>
      <c r="I13" s="905">
        <v>1</v>
      </c>
      <c r="J13" s="905">
        <v>1</v>
      </c>
      <c r="K13" s="908" t="s">
        <v>908</v>
      </c>
      <c r="L13" s="905">
        <v>1</v>
      </c>
      <c r="M13" s="908" t="s">
        <v>908</v>
      </c>
      <c r="N13" s="908">
        <v>1</v>
      </c>
      <c r="O13" s="905">
        <v>17</v>
      </c>
      <c r="P13" s="905">
        <v>2</v>
      </c>
      <c r="Q13" s="905">
        <v>30</v>
      </c>
      <c r="R13" s="908" t="s">
        <v>908</v>
      </c>
      <c r="S13" s="908">
        <v>1</v>
      </c>
      <c r="T13" s="909" t="s">
        <v>908</v>
      </c>
    </row>
    <row r="14" spans="1:20" ht="13.5" customHeight="1">
      <c r="A14" s="882"/>
      <c r="B14" s="907" t="s">
        <v>863</v>
      </c>
      <c r="C14" s="908" t="s">
        <v>908</v>
      </c>
      <c r="D14" s="908" t="s">
        <v>908</v>
      </c>
      <c r="E14" s="908">
        <v>8</v>
      </c>
      <c r="F14" s="905">
        <v>1</v>
      </c>
      <c r="G14" s="905">
        <v>5</v>
      </c>
      <c r="H14" s="908" t="s">
        <v>908</v>
      </c>
      <c r="I14" s="905">
        <v>1</v>
      </c>
      <c r="J14" s="908" t="s">
        <v>908</v>
      </c>
      <c r="K14" s="908" t="s">
        <v>908</v>
      </c>
      <c r="L14" s="905">
        <v>1</v>
      </c>
      <c r="M14" s="908" t="s">
        <v>908</v>
      </c>
      <c r="N14" s="908">
        <v>1</v>
      </c>
      <c r="O14" s="905">
        <v>7</v>
      </c>
      <c r="P14" s="908" t="s">
        <v>908</v>
      </c>
      <c r="Q14" s="905">
        <v>12</v>
      </c>
      <c r="R14" s="908" t="s">
        <v>908</v>
      </c>
      <c r="S14" s="908" t="s">
        <v>908</v>
      </c>
      <c r="T14" s="909" t="s">
        <v>908</v>
      </c>
    </row>
    <row r="15" spans="1:20" ht="13.5" customHeight="1">
      <c r="A15" s="882"/>
      <c r="B15" s="907" t="s">
        <v>865</v>
      </c>
      <c r="C15" s="908" t="s">
        <v>908</v>
      </c>
      <c r="D15" s="908" t="s">
        <v>908</v>
      </c>
      <c r="E15" s="908">
        <v>8</v>
      </c>
      <c r="F15" s="908" t="s">
        <v>908</v>
      </c>
      <c r="G15" s="905">
        <v>1</v>
      </c>
      <c r="H15" s="908" t="s">
        <v>908</v>
      </c>
      <c r="I15" s="905">
        <v>1</v>
      </c>
      <c r="J15" s="908" t="s">
        <v>908</v>
      </c>
      <c r="K15" s="908" t="s">
        <v>908</v>
      </c>
      <c r="L15" s="905">
        <v>1</v>
      </c>
      <c r="M15" s="908" t="s">
        <v>908</v>
      </c>
      <c r="N15" s="908" t="s">
        <v>908</v>
      </c>
      <c r="O15" s="905">
        <v>14</v>
      </c>
      <c r="P15" s="908" t="s">
        <v>908</v>
      </c>
      <c r="Q15" s="905">
        <v>12</v>
      </c>
      <c r="R15" s="908" t="s">
        <v>908</v>
      </c>
      <c r="S15" s="908" t="s">
        <v>908</v>
      </c>
      <c r="T15" s="909" t="s">
        <v>908</v>
      </c>
    </row>
    <row r="16" spans="1:20" ht="13.5" customHeight="1">
      <c r="A16" s="882"/>
      <c r="B16" s="907" t="s">
        <v>867</v>
      </c>
      <c r="C16" s="908" t="s">
        <v>908</v>
      </c>
      <c r="D16" s="908" t="s">
        <v>908</v>
      </c>
      <c r="E16" s="908">
        <v>5</v>
      </c>
      <c r="F16" s="908" t="s">
        <v>908</v>
      </c>
      <c r="G16" s="905">
        <v>1</v>
      </c>
      <c r="H16" s="908" t="s">
        <v>908</v>
      </c>
      <c r="I16" s="905">
        <v>1</v>
      </c>
      <c r="J16" s="908" t="s">
        <v>908</v>
      </c>
      <c r="K16" s="908" t="s">
        <v>908</v>
      </c>
      <c r="L16" s="905">
        <v>1</v>
      </c>
      <c r="M16" s="908" t="s">
        <v>908</v>
      </c>
      <c r="N16" s="908" t="s">
        <v>908</v>
      </c>
      <c r="O16" s="905">
        <v>11</v>
      </c>
      <c r="P16" s="908" t="s">
        <v>908</v>
      </c>
      <c r="Q16" s="905">
        <v>10</v>
      </c>
      <c r="R16" s="908" t="s">
        <v>908</v>
      </c>
      <c r="S16" s="908" t="s">
        <v>908</v>
      </c>
      <c r="T16" s="909" t="s">
        <v>908</v>
      </c>
    </row>
    <row r="17" spans="1:20" ht="13.5" customHeight="1">
      <c r="A17" s="882"/>
      <c r="B17" s="907" t="s">
        <v>868</v>
      </c>
      <c r="C17" s="908" t="s">
        <v>908</v>
      </c>
      <c r="D17" s="908" t="s">
        <v>908</v>
      </c>
      <c r="E17" s="908">
        <v>5</v>
      </c>
      <c r="F17" s="908" t="s">
        <v>908</v>
      </c>
      <c r="G17" s="908" t="s">
        <v>1362</v>
      </c>
      <c r="H17" s="905">
        <v>1</v>
      </c>
      <c r="I17" s="905">
        <f>2-1</f>
        <v>1</v>
      </c>
      <c r="J17" s="908" t="s">
        <v>908</v>
      </c>
      <c r="K17" s="908" t="s">
        <v>908</v>
      </c>
      <c r="L17" s="905">
        <v>1</v>
      </c>
      <c r="M17" s="908" t="s">
        <v>908</v>
      </c>
      <c r="N17" s="908">
        <v>1</v>
      </c>
      <c r="O17" s="905">
        <v>9</v>
      </c>
      <c r="P17" s="908" t="s">
        <v>908</v>
      </c>
      <c r="Q17" s="905">
        <v>12</v>
      </c>
      <c r="R17" s="908" t="s">
        <v>908</v>
      </c>
      <c r="S17" s="908" t="s">
        <v>908</v>
      </c>
      <c r="T17" s="909" t="s">
        <v>908</v>
      </c>
    </row>
    <row r="18" spans="1:20" ht="13.5" customHeight="1">
      <c r="A18" s="882"/>
      <c r="B18" s="907" t="s">
        <v>871</v>
      </c>
      <c r="C18" s="908" t="s">
        <v>908</v>
      </c>
      <c r="D18" s="908" t="s">
        <v>908</v>
      </c>
      <c r="E18" s="908">
        <v>5</v>
      </c>
      <c r="F18" s="908" t="s">
        <v>908</v>
      </c>
      <c r="G18" s="905">
        <v>1</v>
      </c>
      <c r="H18" s="908">
        <v>1</v>
      </c>
      <c r="I18" s="905">
        <v>2</v>
      </c>
      <c r="J18" s="908" t="s">
        <v>908</v>
      </c>
      <c r="K18" s="908" t="s">
        <v>908</v>
      </c>
      <c r="L18" s="905">
        <v>1</v>
      </c>
      <c r="M18" s="908" t="s">
        <v>908</v>
      </c>
      <c r="N18" s="908" t="s">
        <v>908</v>
      </c>
      <c r="O18" s="905">
        <v>8</v>
      </c>
      <c r="P18" s="908" t="s">
        <v>908</v>
      </c>
      <c r="Q18" s="905">
        <v>9</v>
      </c>
      <c r="R18" s="908" t="s">
        <v>908</v>
      </c>
      <c r="S18" s="908" t="s">
        <v>908</v>
      </c>
      <c r="T18" s="909" t="s">
        <v>908</v>
      </c>
    </row>
    <row r="19" spans="1:20" ht="13.5" customHeight="1">
      <c r="A19" s="882"/>
      <c r="B19" s="907" t="s">
        <v>873</v>
      </c>
      <c r="C19" s="908" t="s">
        <v>908</v>
      </c>
      <c r="D19" s="908" t="s">
        <v>908</v>
      </c>
      <c r="E19" s="908">
        <v>11</v>
      </c>
      <c r="F19" s="908" t="s">
        <v>908</v>
      </c>
      <c r="G19" s="905">
        <v>1</v>
      </c>
      <c r="H19" s="908" t="s">
        <v>1362</v>
      </c>
      <c r="I19" s="905">
        <v>2</v>
      </c>
      <c r="J19" s="908" t="s">
        <v>908</v>
      </c>
      <c r="K19" s="908" t="s">
        <v>908</v>
      </c>
      <c r="L19" s="905">
        <v>1</v>
      </c>
      <c r="M19" s="908" t="s">
        <v>908</v>
      </c>
      <c r="N19" s="908" t="s">
        <v>908</v>
      </c>
      <c r="O19" s="905">
        <v>16</v>
      </c>
      <c r="P19" s="908">
        <v>1</v>
      </c>
      <c r="Q19" s="905">
        <v>14</v>
      </c>
      <c r="R19" s="908" t="s">
        <v>908</v>
      </c>
      <c r="S19" s="908" t="s">
        <v>908</v>
      </c>
      <c r="T19" s="909" t="s">
        <v>908</v>
      </c>
    </row>
    <row r="20" spans="1:20" ht="13.5" customHeight="1">
      <c r="A20" s="882"/>
      <c r="B20" s="907" t="s">
        <v>875</v>
      </c>
      <c r="C20" s="908" t="s">
        <v>908</v>
      </c>
      <c r="D20" s="908" t="s">
        <v>908</v>
      </c>
      <c r="E20" s="908">
        <v>7</v>
      </c>
      <c r="F20" s="908" t="s">
        <v>908</v>
      </c>
      <c r="G20" s="908" t="s">
        <v>1362</v>
      </c>
      <c r="H20" s="908" t="s">
        <v>908</v>
      </c>
      <c r="I20" s="905">
        <v>2</v>
      </c>
      <c r="J20" s="908" t="s">
        <v>908</v>
      </c>
      <c r="K20" s="908" t="s">
        <v>908</v>
      </c>
      <c r="L20" s="908" t="s">
        <v>908</v>
      </c>
      <c r="M20" s="908" t="s">
        <v>908</v>
      </c>
      <c r="N20" s="908" t="s">
        <v>908</v>
      </c>
      <c r="O20" s="905">
        <v>10</v>
      </c>
      <c r="P20" s="908" t="s">
        <v>908</v>
      </c>
      <c r="Q20" s="905">
        <v>10</v>
      </c>
      <c r="R20" s="908" t="s">
        <v>908</v>
      </c>
      <c r="S20" s="908" t="s">
        <v>908</v>
      </c>
      <c r="T20" s="909" t="s">
        <v>908</v>
      </c>
    </row>
    <row r="21" spans="1:20" ht="13.5" customHeight="1">
      <c r="A21" s="882"/>
      <c r="B21" s="907" t="s">
        <v>877</v>
      </c>
      <c r="C21" s="908" t="s">
        <v>908</v>
      </c>
      <c r="D21" s="908" t="s">
        <v>908</v>
      </c>
      <c r="E21" s="908">
        <v>3</v>
      </c>
      <c r="F21" s="908" t="s">
        <v>908</v>
      </c>
      <c r="G21" s="908" t="s">
        <v>1362</v>
      </c>
      <c r="H21" s="908" t="s">
        <v>908</v>
      </c>
      <c r="I21" s="905">
        <v>1</v>
      </c>
      <c r="J21" s="908" t="s">
        <v>908</v>
      </c>
      <c r="K21" s="908" t="s">
        <v>908</v>
      </c>
      <c r="L21" s="908" t="s">
        <v>908</v>
      </c>
      <c r="M21" s="908" t="s">
        <v>908</v>
      </c>
      <c r="N21" s="908" t="s">
        <v>908</v>
      </c>
      <c r="O21" s="905">
        <v>7</v>
      </c>
      <c r="P21" s="908" t="s">
        <v>908</v>
      </c>
      <c r="Q21" s="905">
        <v>8</v>
      </c>
      <c r="R21" s="908" t="s">
        <v>908</v>
      </c>
      <c r="S21" s="908" t="s">
        <v>908</v>
      </c>
      <c r="T21" s="909" t="s">
        <v>908</v>
      </c>
    </row>
    <row r="22" spans="1:20" ht="13.5" customHeight="1">
      <c r="A22" s="882"/>
      <c r="B22" s="907" t="s">
        <v>879</v>
      </c>
      <c r="C22" s="908" t="s">
        <v>908</v>
      </c>
      <c r="D22" s="908" t="s">
        <v>908</v>
      </c>
      <c r="E22" s="908">
        <v>7</v>
      </c>
      <c r="F22" s="908" t="s">
        <v>908</v>
      </c>
      <c r="G22" s="905">
        <v>1</v>
      </c>
      <c r="H22" s="908" t="s">
        <v>908</v>
      </c>
      <c r="I22" s="905">
        <v>3</v>
      </c>
      <c r="J22" s="908" t="s">
        <v>908</v>
      </c>
      <c r="K22" s="908" t="s">
        <v>908</v>
      </c>
      <c r="L22" s="905">
        <v>1</v>
      </c>
      <c r="M22" s="908" t="s">
        <v>908</v>
      </c>
      <c r="N22" s="908">
        <v>1</v>
      </c>
      <c r="O22" s="905">
        <v>10</v>
      </c>
      <c r="P22" s="908" t="s">
        <v>908</v>
      </c>
      <c r="Q22" s="905">
        <v>9</v>
      </c>
      <c r="R22" s="908" t="s">
        <v>908</v>
      </c>
      <c r="S22" s="908" t="s">
        <v>908</v>
      </c>
      <c r="T22" s="909" t="s">
        <v>908</v>
      </c>
    </row>
    <row r="23" spans="1:20" ht="7.5" customHeight="1">
      <c r="A23" s="882"/>
      <c r="B23" s="907"/>
      <c r="C23" s="908"/>
      <c r="D23" s="908"/>
      <c r="E23" s="908"/>
      <c r="F23" s="908"/>
      <c r="G23" s="905"/>
      <c r="H23" s="905"/>
      <c r="I23" s="905"/>
      <c r="J23" s="905"/>
      <c r="K23" s="908"/>
      <c r="L23" s="905"/>
      <c r="M23" s="908"/>
      <c r="N23" s="905"/>
      <c r="O23" s="905"/>
      <c r="P23" s="905"/>
      <c r="Q23" s="905"/>
      <c r="R23" s="905"/>
      <c r="S23" s="908"/>
      <c r="T23" s="909" t="s">
        <v>908</v>
      </c>
    </row>
    <row r="24" spans="1:20" ht="13.5" customHeight="1">
      <c r="A24" s="882"/>
      <c r="B24" s="907" t="s">
        <v>248</v>
      </c>
      <c r="C24" s="908" t="s">
        <v>908</v>
      </c>
      <c r="D24" s="908" t="s">
        <v>908</v>
      </c>
      <c r="E24" s="908">
        <v>5</v>
      </c>
      <c r="F24" s="908" t="s">
        <v>908</v>
      </c>
      <c r="G24" s="908" t="s">
        <v>908</v>
      </c>
      <c r="H24" s="908" t="s">
        <v>908</v>
      </c>
      <c r="I24" s="908" t="s">
        <v>908</v>
      </c>
      <c r="J24" s="908" t="s">
        <v>908</v>
      </c>
      <c r="K24" s="908" t="s">
        <v>908</v>
      </c>
      <c r="L24" s="908" t="s">
        <v>908</v>
      </c>
      <c r="M24" s="908" t="s">
        <v>908</v>
      </c>
      <c r="N24" s="908" t="s">
        <v>908</v>
      </c>
      <c r="O24" s="905">
        <v>8</v>
      </c>
      <c r="P24" s="908" t="s">
        <v>908</v>
      </c>
      <c r="Q24" s="905">
        <v>6</v>
      </c>
      <c r="R24" s="908" t="s">
        <v>908</v>
      </c>
      <c r="S24" s="908" t="s">
        <v>908</v>
      </c>
      <c r="T24" s="909" t="s">
        <v>908</v>
      </c>
    </row>
    <row r="25" spans="1:20" ht="13.5" customHeight="1">
      <c r="A25" s="882"/>
      <c r="B25" s="907" t="s">
        <v>249</v>
      </c>
      <c r="C25" s="908" t="s">
        <v>908</v>
      </c>
      <c r="D25" s="908" t="s">
        <v>908</v>
      </c>
      <c r="E25" s="908">
        <v>12</v>
      </c>
      <c r="F25" s="908" t="s">
        <v>908</v>
      </c>
      <c r="G25" s="908">
        <v>1</v>
      </c>
      <c r="H25" s="908" t="s">
        <v>908</v>
      </c>
      <c r="I25" s="905">
        <v>3</v>
      </c>
      <c r="J25" s="908" t="s">
        <v>908</v>
      </c>
      <c r="K25" s="908" t="s">
        <v>908</v>
      </c>
      <c r="L25" s="908" t="s">
        <v>908</v>
      </c>
      <c r="M25" s="908" t="s">
        <v>908</v>
      </c>
      <c r="N25" s="908" t="s">
        <v>908</v>
      </c>
      <c r="O25" s="905">
        <v>19</v>
      </c>
      <c r="P25" s="908" t="s">
        <v>908</v>
      </c>
      <c r="Q25" s="905">
        <v>21</v>
      </c>
      <c r="R25" s="908" t="s">
        <v>908</v>
      </c>
      <c r="S25" s="908" t="s">
        <v>908</v>
      </c>
      <c r="T25" s="909" t="s">
        <v>908</v>
      </c>
    </row>
    <row r="26" spans="1:20" ht="13.5" customHeight="1">
      <c r="A26" s="882"/>
      <c r="B26" s="907" t="s">
        <v>250</v>
      </c>
      <c r="C26" s="908" t="s">
        <v>908</v>
      </c>
      <c r="D26" s="908" t="s">
        <v>908</v>
      </c>
      <c r="E26" s="908">
        <v>1</v>
      </c>
      <c r="F26" s="908" t="s">
        <v>908</v>
      </c>
      <c r="G26" s="908">
        <v>1</v>
      </c>
      <c r="H26" s="908" t="s">
        <v>908</v>
      </c>
      <c r="I26" s="908" t="s">
        <v>908</v>
      </c>
      <c r="J26" s="908" t="s">
        <v>908</v>
      </c>
      <c r="K26" s="908" t="s">
        <v>908</v>
      </c>
      <c r="L26" s="908" t="s">
        <v>908</v>
      </c>
      <c r="M26" s="908" t="s">
        <v>908</v>
      </c>
      <c r="N26" s="908" t="s">
        <v>908</v>
      </c>
      <c r="O26" s="905">
        <v>5</v>
      </c>
      <c r="P26" s="908" t="s">
        <v>908</v>
      </c>
      <c r="Q26" s="905">
        <v>4</v>
      </c>
      <c r="R26" s="908" t="s">
        <v>908</v>
      </c>
      <c r="S26" s="908" t="s">
        <v>908</v>
      </c>
      <c r="T26" s="909" t="s">
        <v>908</v>
      </c>
    </row>
    <row r="27" spans="1:20" ht="13.5" customHeight="1">
      <c r="A27" s="882"/>
      <c r="B27" s="907" t="s">
        <v>251</v>
      </c>
      <c r="C27" s="908" t="s">
        <v>908</v>
      </c>
      <c r="D27" s="908" t="s">
        <v>908</v>
      </c>
      <c r="E27" s="908">
        <v>6</v>
      </c>
      <c r="F27" s="908" t="s">
        <v>908</v>
      </c>
      <c r="G27" s="908">
        <v>1</v>
      </c>
      <c r="H27" s="908" t="s">
        <v>908</v>
      </c>
      <c r="I27" s="908" t="s">
        <v>908</v>
      </c>
      <c r="J27" s="908" t="s">
        <v>908</v>
      </c>
      <c r="K27" s="908" t="s">
        <v>908</v>
      </c>
      <c r="L27" s="908" t="s">
        <v>908</v>
      </c>
      <c r="M27" s="908" t="s">
        <v>908</v>
      </c>
      <c r="N27" s="908" t="s">
        <v>908</v>
      </c>
      <c r="O27" s="905">
        <v>18</v>
      </c>
      <c r="P27" s="908" t="s">
        <v>908</v>
      </c>
      <c r="Q27" s="905">
        <v>28</v>
      </c>
      <c r="R27" s="908" t="s">
        <v>908</v>
      </c>
      <c r="S27" s="908" t="s">
        <v>908</v>
      </c>
      <c r="T27" s="909" t="s">
        <v>908</v>
      </c>
    </row>
    <row r="28" spans="1:20" ht="13.5" customHeight="1">
      <c r="A28" s="882"/>
      <c r="B28" s="907" t="s">
        <v>252</v>
      </c>
      <c r="C28" s="908" t="s">
        <v>908</v>
      </c>
      <c r="D28" s="908" t="s">
        <v>908</v>
      </c>
      <c r="E28" s="908">
        <v>4</v>
      </c>
      <c r="F28" s="908" t="s">
        <v>908</v>
      </c>
      <c r="G28" s="908">
        <v>2</v>
      </c>
      <c r="H28" s="905">
        <v>1</v>
      </c>
      <c r="I28" s="905">
        <f>3-1</f>
        <v>2</v>
      </c>
      <c r="J28" s="908" t="s">
        <v>908</v>
      </c>
      <c r="K28" s="908" t="s">
        <v>908</v>
      </c>
      <c r="L28" s="908" t="s">
        <v>908</v>
      </c>
      <c r="M28" s="908" t="s">
        <v>908</v>
      </c>
      <c r="N28" s="908" t="s">
        <v>908</v>
      </c>
      <c r="O28" s="905">
        <v>17</v>
      </c>
      <c r="P28" s="908" t="s">
        <v>908</v>
      </c>
      <c r="Q28" s="905">
        <v>19</v>
      </c>
      <c r="R28" s="908" t="s">
        <v>908</v>
      </c>
      <c r="S28" s="908" t="s">
        <v>908</v>
      </c>
      <c r="T28" s="909" t="s">
        <v>908</v>
      </c>
    </row>
    <row r="29" spans="1:20" ht="13.5" customHeight="1">
      <c r="A29" s="882"/>
      <c r="B29" s="907" t="s">
        <v>253</v>
      </c>
      <c r="C29" s="908" t="s">
        <v>908</v>
      </c>
      <c r="D29" s="908" t="s">
        <v>908</v>
      </c>
      <c r="E29" s="908">
        <v>4</v>
      </c>
      <c r="F29" s="908" t="s">
        <v>908</v>
      </c>
      <c r="G29" s="908" t="s">
        <v>908</v>
      </c>
      <c r="H29" s="908" t="s">
        <v>908</v>
      </c>
      <c r="I29" s="905">
        <v>3</v>
      </c>
      <c r="J29" s="908" t="s">
        <v>908</v>
      </c>
      <c r="K29" s="908" t="s">
        <v>908</v>
      </c>
      <c r="L29" s="905">
        <v>1</v>
      </c>
      <c r="M29" s="908" t="s">
        <v>908</v>
      </c>
      <c r="N29" s="908" t="s">
        <v>908</v>
      </c>
      <c r="O29" s="905">
        <v>19</v>
      </c>
      <c r="P29" s="908" t="s">
        <v>908</v>
      </c>
      <c r="Q29" s="905">
        <v>22</v>
      </c>
      <c r="R29" s="908" t="s">
        <v>908</v>
      </c>
      <c r="S29" s="908" t="s">
        <v>908</v>
      </c>
      <c r="T29" s="909" t="s">
        <v>908</v>
      </c>
    </row>
    <row r="30" spans="1:20" ht="13.5" customHeight="1">
      <c r="A30" s="882"/>
      <c r="B30" s="907" t="s">
        <v>254</v>
      </c>
      <c r="C30" s="908" t="s">
        <v>908</v>
      </c>
      <c r="D30" s="908" t="s">
        <v>908</v>
      </c>
      <c r="E30" s="908">
        <v>6</v>
      </c>
      <c r="F30" s="908" t="s">
        <v>908</v>
      </c>
      <c r="G30" s="908">
        <v>1</v>
      </c>
      <c r="H30" s="905">
        <v>1</v>
      </c>
      <c r="I30" s="908" t="s">
        <v>908</v>
      </c>
      <c r="J30" s="908" t="s">
        <v>908</v>
      </c>
      <c r="K30" s="908" t="s">
        <v>908</v>
      </c>
      <c r="L30" s="908" t="s">
        <v>908</v>
      </c>
      <c r="M30" s="908" t="s">
        <v>908</v>
      </c>
      <c r="N30" s="908" t="s">
        <v>908</v>
      </c>
      <c r="O30" s="905">
        <v>32</v>
      </c>
      <c r="P30" s="908" t="s">
        <v>908</v>
      </c>
      <c r="Q30" s="905">
        <v>32</v>
      </c>
      <c r="R30" s="908" t="s">
        <v>908</v>
      </c>
      <c r="S30" s="908" t="s">
        <v>908</v>
      </c>
      <c r="T30" s="909" t="s">
        <v>908</v>
      </c>
    </row>
    <row r="31" spans="1:20" ht="13.5" customHeight="1">
      <c r="A31" s="882"/>
      <c r="B31" s="907" t="s">
        <v>255</v>
      </c>
      <c r="C31" s="908" t="s">
        <v>908</v>
      </c>
      <c r="D31" s="908" t="s">
        <v>908</v>
      </c>
      <c r="E31" s="908">
        <v>4</v>
      </c>
      <c r="F31" s="908" t="s">
        <v>908</v>
      </c>
      <c r="G31" s="908">
        <v>1</v>
      </c>
      <c r="H31" s="908" t="s">
        <v>908</v>
      </c>
      <c r="I31" s="908" t="s">
        <v>908</v>
      </c>
      <c r="J31" s="908" t="s">
        <v>908</v>
      </c>
      <c r="K31" s="908" t="s">
        <v>908</v>
      </c>
      <c r="L31" s="908" t="s">
        <v>908</v>
      </c>
      <c r="M31" s="908" t="s">
        <v>908</v>
      </c>
      <c r="N31" s="908" t="s">
        <v>908</v>
      </c>
      <c r="O31" s="905">
        <v>11</v>
      </c>
      <c r="P31" s="905">
        <v>2</v>
      </c>
      <c r="Q31" s="905">
        <v>13</v>
      </c>
      <c r="R31" s="908" t="s">
        <v>908</v>
      </c>
      <c r="S31" s="908" t="s">
        <v>908</v>
      </c>
      <c r="T31" s="909" t="s">
        <v>908</v>
      </c>
    </row>
    <row r="32" spans="1:20" ht="13.5" customHeight="1">
      <c r="A32" s="882"/>
      <c r="B32" s="910" t="s">
        <v>256</v>
      </c>
      <c r="C32" s="911" t="s">
        <v>908</v>
      </c>
      <c r="D32" s="911" t="s">
        <v>908</v>
      </c>
      <c r="E32" s="911">
        <v>6</v>
      </c>
      <c r="F32" s="911" t="s">
        <v>908</v>
      </c>
      <c r="G32" s="911" t="s">
        <v>908</v>
      </c>
      <c r="H32" s="911" t="s">
        <v>908</v>
      </c>
      <c r="I32" s="912">
        <v>1</v>
      </c>
      <c r="J32" s="911" t="s">
        <v>908</v>
      </c>
      <c r="K32" s="911" t="s">
        <v>908</v>
      </c>
      <c r="L32" s="911" t="s">
        <v>908</v>
      </c>
      <c r="M32" s="911" t="s">
        <v>908</v>
      </c>
      <c r="N32" s="911" t="s">
        <v>908</v>
      </c>
      <c r="O32" s="912">
        <v>16</v>
      </c>
      <c r="P32" s="912">
        <v>1</v>
      </c>
      <c r="Q32" s="912">
        <v>23</v>
      </c>
      <c r="R32" s="911" t="s">
        <v>908</v>
      </c>
      <c r="S32" s="911" t="s">
        <v>908</v>
      </c>
      <c r="T32" s="913" t="s">
        <v>908</v>
      </c>
    </row>
    <row r="33" ht="12">
      <c r="B33" s="878" t="s">
        <v>269</v>
      </c>
    </row>
    <row r="34" ht="12">
      <c r="B34" s="878" t="s">
        <v>270</v>
      </c>
    </row>
    <row r="35" ht="12">
      <c r="B35" s="878" t="s">
        <v>271</v>
      </c>
    </row>
    <row r="36" ht="12">
      <c r="B36" s="878" t="s">
        <v>272</v>
      </c>
    </row>
  </sheetData>
  <mergeCells count="9">
    <mergeCell ref="T4:T6"/>
    <mergeCell ref="B5:B6"/>
    <mergeCell ref="D5:E6"/>
    <mergeCell ref="F5:G6"/>
    <mergeCell ref="H5:I6"/>
    <mergeCell ref="J5:J7"/>
    <mergeCell ref="K5:L6"/>
    <mergeCell ref="M5:M7"/>
    <mergeCell ref="Q5:Q6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375" style="17" customWidth="1"/>
    <col min="2" max="2" width="3.50390625" style="17" customWidth="1"/>
    <col min="3" max="3" width="3.125" style="17" customWidth="1"/>
    <col min="4" max="4" width="22.25390625" style="17" customWidth="1"/>
    <col min="5" max="7" width="9.625" style="17" customWidth="1"/>
    <col min="8" max="8" width="2.625" style="17" customWidth="1"/>
    <col min="9" max="9" width="3.125" style="17" customWidth="1"/>
    <col min="10" max="10" width="21.125" style="17" customWidth="1"/>
    <col min="11" max="13" width="9.625" style="17" customWidth="1"/>
    <col min="14" max="14" width="9.00390625" style="17" customWidth="1"/>
    <col min="15" max="15" width="17.25390625" style="17" customWidth="1"/>
    <col min="16" max="16384" width="9.00390625" style="17" customWidth="1"/>
  </cols>
  <sheetData>
    <row r="2" spans="2:10" ht="15" customHeight="1">
      <c r="B2" s="18" t="s">
        <v>318</v>
      </c>
      <c r="C2" s="18"/>
      <c r="J2" s="914"/>
    </row>
    <row r="3" spans="4:13" ht="15" customHeight="1" thickBot="1">
      <c r="D3" s="21"/>
      <c r="E3" s="21"/>
      <c r="F3" s="21"/>
      <c r="G3" s="21"/>
      <c r="M3" s="46" t="s">
        <v>274</v>
      </c>
    </row>
    <row r="4" spans="1:13" ht="15" customHeight="1" thickTop="1">
      <c r="A4" s="32"/>
      <c r="B4" s="1516" t="s">
        <v>275</v>
      </c>
      <c r="C4" s="1517"/>
      <c r="D4" s="1518"/>
      <c r="E4" s="915" t="s">
        <v>276</v>
      </c>
      <c r="F4" s="915" t="s">
        <v>277</v>
      </c>
      <c r="G4" s="916">
        <v>2</v>
      </c>
      <c r="H4" s="1517" t="s">
        <v>278</v>
      </c>
      <c r="I4" s="1517"/>
      <c r="J4" s="1518"/>
      <c r="K4" s="915" t="s">
        <v>276</v>
      </c>
      <c r="L4" s="915" t="s">
        <v>277</v>
      </c>
      <c r="M4" s="23">
        <v>2</v>
      </c>
    </row>
    <row r="5" spans="1:13" s="579" customFormat="1" ht="15" customHeight="1">
      <c r="A5" s="543"/>
      <c r="B5" s="1519" t="s">
        <v>917</v>
      </c>
      <c r="C5" s="1520"/>
      <c r="D5" s="1521"/>
      <c r="E5" s="579">
        <v>805803</v>
      </c>
      <c r="F5" s="917">
        <v>1388893</v>
      </c>
      <c r="G5" s="918">
        <v>1392878</v>
      </c>
      <c r="H5" s="43"/>
      <c r="I5" s="1398" t="s">
        <v>279</v>
      </c>
      <c r="J5" s="1522"/>
      <c r="K5" s="17">
        <v>10426</v>
      </c>
      <c r="L5" s="348">
        <v>12718</v>
      </c>
      <c r="M5" s="32">
        <v>11539</v>
      </c>
    </row>
    <row r="6" spans="1:13" s="579" customFormat="1" ht="15" customHeight="1">
      <c r="A6" s="543"/>
      <c r="B6" s="42"/>
      <c r="C6" s="43"/>
      <c r="D6" s="44"/>
      <c r="F6" s="919"/>
      <c r="G6" s="918"/>
      <c r="H6" s="53"/>
      <c r="I6" s="1398" t="s">
        <v>280</v>
      </c>
      <c r="J6" s="1522"/>
      <c r="K6" s="17">
        <v>686</v>
      </c>
      <c r="L6" s="36">
        <v>1006</v>
      </c>
      <c r="M6" s="32">
        <v>883</v>
      </c>
    </row>
    <row r="7" spans="1:13" ht="15" customHeight="1">
      <c r="A7" s="32"/>
      <c r="B7" s="920"/>
      <c r="C7" s="1398" t="s">
        <v>281</v>
      </c>
      <c r="D7" s="1522"/>
      <c r="E7" s="17">
        <v>185510</v>
      </c>
      <c r="F7" s="36">
        <v>313735</v>
      </c>
      <c r="G7" s="921">
        <v>315805</v>
      </c>
      <c r="H7" s="53"/>
      <c r="I7" s="1398" t="s">
        <v>282</v>
      </c>
      <c r="J7" s="1522"/>
      <c r="K7" s="17">
        <v>1330</v>
      </c>
      <c r="L7" s="36">
        <v>1611</v>
      </c>
      <c r="M7" s="32">
        <v>1662</v>
      </c>
    </row>
    <row r="8" spans="1:13" ht="15" customHeight="1">
      <c r="A8" s="32"/>
      <c r="B8" s="920"/>
      <c r="C8" s="53"/>
      <c r="D8" s="922" t="s">
        <v>207</v>
      </c>
      <c r="E8" s="17">
        <v>24353</v>
      </c>
      <c r="F8" s="36">
        <v>38037</v>
      </c>
      <c r="G8" s="921">
        <v>35963</v>
      </c>
      <c r="H8" s="923"/>
      <c r="I8" s="1398" t="s">
        <v>283</v>
      </c>
      <c r="J8" s="1522"/>
      <c r="K8" s="17">
        <v>1269</v>
      </c>
      <c r="L8" s="36">
        <v>2306</v>
      </c>
      <c r="M8" s="32">
        <v>2603</v>
      </c>
    </row>
    <row r="9" spans="1:13" ht="15" customHeight="1">
      <c r="A9" s="32"/>
      <c r="B9" s="923"/>
      <c r="C9" s="923"/>
      <c r="D9" s="922" t="s">
        <v>284</v>
      </c>
      <c r="E9" s="17">
        <v>23931</v>
      </c>
      <c r="F9" s="36">
        <v>41178</v>
      </c>
      <c r="G9" s="921">
        <v>38861</v>
      </c>
      <c r="H9" s="924"/>
      <c r="I9" s="1398" t="s">
        <v>285</v>
      </c>
      <c r="J9" s="1522"/>
      <c r="K9" s="17">
        <v>75324</v>
      </c>
      <c r="L9" s="36">
        <v>142684</v>
      </c>
      <c r="M9" s="32">
        <v>141025</v>
      </c>
    </row>
    <row r="10" spans="1:13" ht="15" customHeight="1">
      <c r="A10" s="32"/>
      <c r="B10" s="924"/>
      <c r="C10" s="924"/>
      <c r="D10" s="922" t="s">
        <v>286</v>
      </c>
      <c r="E10" s="17">
        <v>18104</v>
      </c>
      <c r="F10" s="36">
        <v>29364</v>
      </c>
      <c r="G10" s="921">
        <v>27836</v>
      </c>
      <c r="H10" s="924"/>
      <c r="I10" s="1398" t="s">
        <v>287</v>
      </c>
      <c r="J10" s="1522"/>
      <c r="K10" s="17">
        <v>181180</v>
      </c>
      <c r="L10" s="36">
        <v>283388</v>
      </c>
      <c r="M10" s="32">
        <v>268803</v>
      </c>
    </row>
    <row r="11" spans="1:13" ht="15" customHeight="1">
      <c r="A11" s="32"/>
      <c r="B11" s="924"/>
      <c r="C11" s="924"/>
      <c r="D11" s="922" t="s">
        <v>288</v>
      </c>
      <c r="E11" s="17">
        <v>2715</v>
      </c>
      <c r="F11" s="36">
        <v>3961</v>
      </c>
      <c r="G11" s="921">
        <v>4212</v>
      </c>
      <c r="H11" s="924"/>
      <c r="J11" s="922" t="s">
        <v>289</v>
      </c>
      <c r="K11" s="17">
        <v>88383</v>
      </c>
      <c r="L11" s="36">
        <v>123941</v>
      </c>
      <c r="M11" s="32">
        <v>113778</v>
      </c>
    </row>
    <row r="12" spans="1:13" ht="15" customHeight="1">
      <c r="A12" s="32"/>
      <c r="B12" s="924"/>
      <c r="C12" s="924"/>
      <c r="D12" s="922" t="s">
        <v>290</v>
      </c>
      <c r="E12" s="17">
        <v>5370</v>
      </c>
      <c r="F12" s="36">
        <v>7923</v>
      </c>
      <c r="G12" s="921">
        <v>7802</v>
      </c>
      <c r="H12" s="924"/>
      <c r="J12" s="922" t="s">
        <v>291</v>
      </c>
      <c r="K12" s="17">
        <v>85532</v>
      </c>
      <c r="L12" s="36">
        <v>142666</v>
      </c>
      <c r="M12" s="32">
        <v>138244</v>
      </c>
    </row>
    <row r="13" spans="1:13" ht="15" customHeight="1">
      <c r="A13" s="32"/>
      <c r="B13" s="924"/>
      <c r="C13" s="924"/>
      <c r="D13" s="922" t="s">
        <v>292</v>
      </c>
      <c r="E13" s="17">
        <v>3113</v>
      </c>
      <c r="F13" s="36">
        <v>5040</v>
      </c>
      <c r="G13" s="921">
        <v>5600</v>
      </c>
      <c r="H13" s="924"/>
      <c r="I13" s="924"/>
      <c r="J13" s="922" t="s">
        <v>293</v>
      </c>
      <c r="K13" s="17">
        <v>7261</v>
      </c>
      <c r="L13" s="36">
        <v>16772</v>
      </c>
      <c r="M13" s="32">
        <v>16776</v>
      </c>
    </row>
    <row r="14" spans="1:13" ht="15" customHeight="1">
      <c r="A14" s="32"/>
      <c r="B14" s="924"/>
      <c r="C14" s="924"/>
      <c r="D14" s="922" t="s">
        <v>294</v>
      </c>
      <c r="E14" s="17">
        <v>60</v>
      </c>
      <c r="F14" s="36">
        <v>267</v>
      </c>
      <c r="G14" s="921">
        <v>287</v>
      </c>
      <c r="H14" s="924"/>
      <c r="I14" s="1398" t="s">
        <v>295</v>
      </c>
      <c r="J14" s="1522"/>
      <c r="K14" s="17">
        <v>12842</v>
      </c>
      <c r="L14" s="36">
        <v>15202</v>
      </c>
      <c r="M14" s="32">
        <v>14038</v>
      </c>
    </row>
    <row r="15" spans="1:13" ht="15" customHeight="1">
      <c r="A15" s="32"/>
      <c r="B15" s="924"/>
      <c r="C15" s="924"/>
      <c r="D15" s="922" t="s">
        <v>296</v>
      </c>
      <c r="E15" s="17">
        <v>15323</v>
      </c>
      <c r="F15" s="36">
        <v>23060</v>
      </c>
      <c r="G15" s="921">
        <v>24295</v>
      </c>
      <c r="H15" s="924"/>
      <c r="I15" s="1398" t="s">
        <v>297</v>
      </c>
      <c r="J15" s="1522"/>
      <c r="K15" s="17">
        <v>44774</v>
      </c>
      <c r="L15" s="36">
        <v>57834</v>
      </c>
      <c r="M15" s="32">
        <v>55924</v>
      </c>
    </row>
    <row r="16" spans="1:13" ht="15" customHeight="1">
      <c r="A16" s="32"/>
      <c r="B16" s="924"/>
      <c r="C16" s="924"/>
      <c r="D16" s="922" t="s">
        <v>298</v>
      </c>
      <c r="E16" s="17">
        <v>1986</v>
      </c>
      <c r="F16" s="36">
        <v>7773</v>
      </c>
      <c r="G16" s="921">
        <v>7732</v>
      </c>
      <c r="H16" s="924"/>
      <c r="I16" s="1398" t="s">
        <v>299</v>
      </c>
      <c r="J16" s="1522"/>
      <c r="K16" s="17">
        <v>13247</v>
      </c>
      <c r="L16" s="36">
        <v>22944</v>
      </c>
      <c r="M16" s="32">
        <v>23462</v>
      </c>
    </row>
    <row r="17" spans="1:13" ht="15" customHeight="1">
      <c r="A17" s="32"/>
      <c r="B17" s="924"/>
      <c r="C17" s="924"/>
      <c r="D17" s="922" t="s">
        <v>300</v>
      </c>
      <c r="E17" s="17">
        <v>2914</v>
      </c>
      <c r="F17" s="36">
        <v>7755</v>
      </c>
      <c r="G17" s="921">
        <v>8134</v>
      </c>
      <c r="H17" s="924"/>
      <c r="I17" s="1398" t="s">
        <v>301</v>
      </c>
      <c r="J17" s="1522"/>
      <c r="K17" s="17">
        <v>9927</v>
      </c>
      <c r="L17" s="36">
        <v>12346</v>
      </c>
      <c r="M17" s="32">
        <v>11950</v>
      </c>
    </row>
    <row r="18" spans="1:13" ht="15" customHeight="1">
      <c r="A18" s="32"/>
      <c r="B18" s="924"/>
      <c r="C18" s="924"/>
      <c r="D18" s="922" t="s">
        <v>302</v>
      </c>
      <c r="E18" s="17">
        <v>6630</v>
      </c>
      <c r="F18" s="36">
        <v>19793</v>
      </c>
      <c r="G18" s="921">
        <v>22316</v>
      </c>
      <c r="H18" s="924"/>
      <c r="I18" s="1398" t="s">
        <v>303</v>
      </c>
      <c r="J18" s="1522"/>
      <c r="K18" s="17">
        <v>100954</v>
      </c>
      <c r="L18" s="36">
        <v>194116</v>
      </c>
      <c r="M18" s="32">
        <v>203505</v>
      </c>
    </row>
    <row r="19" spans="1:13" ht="15" customHeight="1">
      <c r="A19" s="32"/>
      <c r="B19" s="924"/>
      <c r="C19" s="924"/>
      <c r="D19" s="922" t="s">
        <v>304</v>
      </c>
      <c r="E19" s="17">
        <v>15892</v>
      </c>
      <c r="F19" s="36">
        <v>25452</v>
      </c>
      <c r="G19" s="921">
        <v>26250</v>
      </c>
      <c r="H19" s="924"/>
      <c r="I19" s="1398" t="s">
        <v>305</v>
      </c>
      <c r="J19" s="1522"/>
      <c r="K19" s="17">
        <v>33054</v>
      </c>
      <c r="L19" s="36">
        <v>36270</v>
      </c>
      <c r="M19" s="32">
        <v>39063</v>
      </c>
    </row>
    <row r="20" spans="1:13" ht="15" customHeight="1">
      <c r="A20" s="32"/>
      <c r="B20" s="924"/>
      <c r="C20" s="924"/>
      <c r="D20" s="922" t="s">
        <v>306</v>
      </c>
      <c r="E20" s="17">
        <v>41914</v>
      </c>
      <c r="F20" s="36">
        <v>57872</v>
      </c>
      <c r="G20" s="921">
        <v>58557</v>
      </c>
      <c r="H20" s="924"/>
      <c r="I20" s="1523" t="s">
        <v>307</v>
      </c>
      <c r="J20" s="1524"/>
      <c r="K20" s="17">
        <v>134166</v>
      </c>
      <c r="L20" s="36">
        <v>291099</v>
      </c>
      <c r="M20" s="32">
        <v>301011</v>
      </c>
    </row>
    <row r="21" spans="1:13" ht="15" customHeight="1">
      <c r="A21" s="32"/>
      <c r="B21" s="924"/>
      <c r="C21" s="924"/>
      <c r="D21" s="922" t="s">
        <v>308</v>
      </c>
      <c r="E21" s="17">
        <v>2424</v>
      </c>
      <c r="F21" s="36">
        <v>6139</v>
      </c>
      <c r="G21" s="921">
        <v>7106</v>
      </c>
      <c r="H21" s="924"/>
      <c r="I21" s="926"/>
      <c r="J21" s="927" t="s">
        <v>309</v>
      </c>
      <c r="L21" s="36"/>
      <c r="M21" s="32"/>
    </row>
    <row r="22" spans="1:13" ht="15" customHeight="1">
      <c r="A22" s="32"/>
      <c r="B22" s="928"/>
      <c r="C22" s="924"/>
      <c r="D22" s="922" t="s">
        <v>310</v>
      </c>
      <c r="E22" s="21">
        <v>10046</v>
      </c>
      <c r="F22" s="36">
        <v>15807</v>
      </c>
      <c r="G22" s="921">
        <v>16236</v>
      </c>
      <c r="H22" s="924" t="s">
        <v>311</v>
      </c>
      <c r="I22" s="924"/>
      <c r="J22" s="922"/>
      <c r="K22" s="21">
        <v>1100</v>
      </c>
      <c r="L22" s="36">
        <v>1600</v>
      </c>
      <c r="M22" s="32">
        <v>1582</v>
      </c>
    </row>
    <row r="23" spans="1:13" ht="15" customHeight="1">
      <c r="A23" s="32"/>
      <c r="B23" s="929"/>
      <c r="C23" s="930"/>
      <c r="D23" s="931" t="s">
        <v>312</v>
      </c>
      <c r="E23" s="49">
        <v>9715</v>
      </c>
      <c r="F23" s="48">
        <v>24280</v>
      </c>
      <c r="G23" s="932">
        <v>24588</v>
      </c>
      <c r="H23" s="50"/>
      <c r="I23" s="50"/>
      <c r="J23" s="51"/>
      <c r="K23" s="50"/>
      <c r="L23" s="48"/>
      <c r="M23" s="51"/>
    </row>
    <row r="24" ht="15" customHeight="1">
      <c r="B24" s="17" t="s">
        <v>313</v>
      </c>
    </row>
    <row r="25" ht="15" customHeight="1">
      <c r="B25" s="17" t="s">
        <v>314</v>
      </c>
    </row>
    <row r="26" ht="15" customHeight="1">
      <c r="B26" s="17" t="s">
        <v>315</v>
      </c>
    </row>
    <row r="27" ht="15" customHeight="1">
      <c r="B27" s="17" t="s">
        <v>316</v>
      </c>
    </row>
    <row r="28" ht="15" customHeight="1">
      <c r="B28" s="17" t="s">
        <v>317</v>
      </c>
    </row>
  </sheetData>
  <mergeCells count="17">
    <mergeCell ref="I20:J20"/>
    <mergeCell ref="I16:J16"/>
    <mergeCell ref="I17:J17"/>
    <mergeCell ref="I18:J18"/>
    <mergeCell ref="I19:J19"/>
    <mergeCell ref="I9:J9"/>
    <mergeCell ref="I10:J10"/>
    <mergeCell ref="I14:J14"/>
    <mergeCell ref="I15:J15"/>
    <mergeCell ref="I6:J6"/>
    <mergeCell ref="C7:D7"/>
    <mergeCell ref="I7:J7"/>
    <mergeCell ref="I8:J8"/>
    <mergeCell ref="B4:D4"/>
    <mergeCell ref="H4:J4"/>
    <mergeCell ref="B5:D5"/>
    <mergeCell ref="I5:J5"/>
  </mergeCells>
  <printOptions/>
  <pageMargins left="0.75" right="0.75" top="1" bottom="1" header="0.512" footer="0.512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A1" sqref="A1"/>
    </sheetView>
  </sheetViews>
  <sheetFormatPr defaultColWidth="9.00390625" defaultRowHeight="13.5"/>
  <cols>
    <col min="1" max="1" width="2.625" style="933" customWidth="1"/>
    <col min="2" max="2" width="3.375" style="933" customWidth="1"/>
    <col min="3" max="3" width="20.625" style="933" customWidth="1"/>
    <col min="4" max="4" width="15.625" style="933" customWidth="1"/>
    <col min="5" max="5" width="8.625" style="933" customWidth="1"/>
    <col min="6" max="6" width="15.625" style="933" customWidth="1"/>
    <col min="7" max="7" width="8.625" style="933" customWidth="1"/>
    <col min="8" max="8" width="15.625" style="933" customWidth="1"/>
    <col min="9" max="9" width="8.625" style="933" customWidth="1"/>
    <col min="10" max="16384" width="9.00390625" style="933" customWidth="1"/>
  </cols>
  <sheetData>
    <row r="2" ht="14.25">
      <c r="B2" s="934" t="s">
        <v>357</v>
      </c>
    </row>
    <row r="3" ht="14.25">
      <c r="B3" s="934"/>
    </row>
    <row r="4" spans="2:9" ht="12.75" thickBot="1">
      <c r="B4" s="935" t="s">
        <v>319</v>
      </c>
      <c r="I4" s="936" t="s">
        <v>320</v>
      </c>
    </row>
    <row r="5" spans="2:9" s="937" customFormat="1" ht="15" customHeight="1" thickTop="1">
      <c r="B5" s="1527" t="s">
        <v>321</v>
      </c>
      <c r="C5" s="1528"/>
      <c r="D5" s="938" t="s">
        <v>353</v>
      </c>
      <c r="E5" s="939"/>
      <c r="F5" s="938">
        <v>63</v>
      </c>
      <c r="G5" s="939"/>
      <c r="H5" s="938" t="s">
        <v>354</v>
      </c>
      <c r="I5" s="939"/>
    </row>
    <row r="6" spans="2:9" s="937" customFormat="1" ht="15" customHeight="1">
      <c r="B6" s="1529"/>
      <c r="C6" s="1530"/>
      <c r="D6" s="940" t="s">
        <v>322</v>
      </c>
      <c r="E6" s="941" t="s">
        <v>323</v>
      </c>
      <c r="F6" s="941" t="s">
        <v>322</v>
      </c>
      <c r="G6" s="941" t="s">
        <v>323</v>
      </c>
      <c r="H6" s="941" t="s">
        <v>322</v>
      </c>
      <c r="I6" s="941" t="s">
        <v>323</v>
      </c>
    </row>
    <row r="7" spans="2:9" s="942" customFormat="1" ht="15" customHeight="1">
      <c r="B7" s="1525" t="s">
        <v>324</v>
      </c>
      <c r="C7" s="1526"/>
      <c r="D7" s="943">
        <f>SUM(D9:D23)</f>
        <v>474666672138</v>
      </c>
      <c r="E7" s="944">
        <v>100</v>
      </c>
      <c r="F7" s="945">
        <f>SUM(F9:F23)</f>
        <v>481637773211</v>
      </c>
      <c r="G7" s="944">
        <v>100</v>
      </c>
      <c r="H7" s="945">
        <f>SUM(H9:H23)</f>
        <v>528194169450</v>
      </c>
      <c r="I7" s="946">
        <v>100</v>
      </c>
    </row>
    <row r="8" spans="2:9" ht="9.75" customHeight="1">
      <c r="B8" s="947"/>
      <c r="C8" s="948"/>
      <c r="D8" s="949"/>
      <c r="E8" s="950"/>
      <c r="F8" s="949"/>
      <c r="G8" s="950"/>
      <c r="H8" s="949"/>
      <c r="I8" s="951"/>
    </row>
    <row r="9" spans="2:10" s="937" customFormat="1" ht="15" customHeight="1">
      <c r="B9" s="952"/>
      <c r="C9" s="953" t="s">
        <v>325</v>
      </c>
      <c r="D9" s="954">
        <v>77620184138</v>
      </c>
      <c r="E9" s="955">
        <v>16.4</v>
      </c>
      <c r="F9" s="954">
        <v>86543021063</v>
      </c>
      <c r="G9" s="955">
        <v>18</v>
      </c>
      <c r="H9" s="954">
        <v>89108210976</v>
      </c>
      <c r="I9" s="956">
        <v>16.9</v>
      </c>
      <c r="J9" s="957"/>
    </row>
    <row r="10" spans="2:10" s="937" customFormat="1" ht="15" customHeight="1">
      <c r="B10" s="952"/>
      <c r="C10" s="953" t="s">
        <v>355</v>
      </c>
      <c r="D10" s="954">
        <v>4121455000</v>
      </c>
      <c r="E10" s="955">
        <v>0.9</v>
      </c>
      <c r="F10" s="954">
        <v>4117577000</v>
      </c>
      <c r="G10" s="955">
        <v>0.9</v>
      </c>
      <c r="H10" s="954">
        <v>8817999000</v>
      </c>
      <c r="I10" s="956">
        <v>1.7</v>
      </c>
      <c r="J10" s="958"/>
    </row>
    <row r="11" spans="2:9" s="937" customFormat="1" ht="15" customHeight="1">
      <c r="B11" s="952"/>
      <c r="C11" s="953" t="s">
        <v>326</v>
      </c>
      <c r="D11" s="959">
        <v>147080896000</v>
      </c>
      <c r="E11" s="955">
        <v>31</v>
      </c>
      <c r="F11" s="959">
        <v>157483417000</v>
      </c>
      <c r="G11" s="955">
        <v>32.7</v>
      </c>
      <c r="H11" s="959">
        <v>183966574000</v>
      </c>
      <c r="I11" s="956">
        <v>34.8</v>
      </c>
    </row>
    <row r="12" spans="2:9" s="937" customFormat="1" ht="15" customHeight="1">
      <c r="B12" s="952"/>
      <c r="C12" s="953" t="s">
        <v>327</v>
      </c>
      <c r="D12" s="954">
        <v>619691000</v>
      </c>
      <c r="E12" s="955">
        <v>0.1</v>
      </c>
      <c r="F12" s="954">
        <v>494849000</v>
      </c>
      <c r="G12" s="955">
        <v>0.1</v>
      </c>
      <c r="H12" s="954">
        <v>421646000</v>
      </c>
      <c r="I12" s="956">
        <v>0.1</v>
      </c>
    </row>
    <row r="13" spans="2:9" s="937" customFormat="1" ht="15" customHeight="1">
      <c r="B13" s="952"/>
      <c r="C13" s="953" t="s">
        <v>328</v>
      </c>
      <c r="D13" s="954">
        <v>10319663317</v>
      </c>
      <c r="E13" s="955">
        <v>2.2</v>
      </c>
      <c r="F13" s="954">
        <v>9940284326</v>
      </c>
      <c r="G13" s="955">
        <v>2.1</v>
      </c>
      <c r="H13" s="954">
        <v>11203114674</v>
      </c>
      <c r="I13" s="956">
        <v>2.1</v>
      </c>
    </row>
    <row r="14" spans="2:9" s="937" customFormat="1" ht="15" customHeight="1">
      <c r="B14" s="952"/>
      <c r="C14" s="953"/>
      <c r="D14" s="954"/>
      <c r="E14" s="955"/>
      <c r="F14" s="954"/>
      <c r="G14" s="955"/>
      <c r="H14" s="954"/>
      <c r="I14" s="956"/>
    </row>
    <row r="15" spans="2:9" s="937" customFormat="1" ht="15" customHeight="1">
      <c r="B15" s="952"/>
      <c r="C15" s="953" t="s">
        <v>329</v>
      </c>
      <c r="D15" s="954">
        <v>6986971732</v>
      </c>
      <c r="E15" s="955">
        <v>1.5</v>
      </c>
      <c r="F15" s="954">
        <v>7360428980</v>
      </c>
      <c r="G15" s="955">
        <v>1.5</v>
      </c>
      <c r="H15" s="954">
        <v>7702443973</v>
      </c>
      <c r="I15" s="956">
        <v>1.5</v>
      </c>
    </row>
    <row r="16" spans="2:9" s="937" customFormat="1" ht="15" customHeight="1">
      <c r="B16" s="952"/>
      <c r="C16" s="953" t="s">
        <v>330</v>
      </c>
      <c r="D16" s="954">
        <v>121476277868</v>
      </c>
      <c r="E16" s="955">
        <v>25.6</v>
      </c>
      <c r="F16" s="954">
        <v>107637123051</v>
      </c>
      <c r="G16" s="955">
        <v>22.3</v>
      </c>
      <c r="H16" s="954">
        <v>115998780961</v>
      </c>
      <c r="I16" s="956">
        <v>22</v>
      </c>
    </row>
    <row r="17" spans="2:9" s="937" customFormat="1" ht="15" customHeight="1">
      <c r="B17" s="952"/>
      <c r="C17" s="953" t="s">
        <v>331</v>
      </c>
      <c r="D17" s="954">
        <v>2069567542</v>
      </c>
      <c r="E17" s="955">
        <v>0.4</v>
      </c>
      <c r="F17" s="954">
        <v>2524699872</v>
      </c>
      <c r="G17" s="955">
        <v>0.5</v>
      </c>
      <c r="H17" s="954">
        <v>3712050197</v>
      </c>
      <c r="I17" s="956">
        <v>0.7</v>
      </c>
    </row>
    <row r="18" spans="2:9" s="937" customFormat="1" ht="15" customHeight="1">
      <c r="B18" s="952"/>
      <c r="C18" s="953" t="s">
        <v>332</v>
      </c>
      <c r="D18" s="954">
        <v>33900000</v>
      </c>
      <c r="E18" s="955">
        <v>0</v>
      </c>
      <c r="F18" s="954">
        <v>10200000</v>
      </c>
      <c r="G18" s="955">
        <v>0</v>
      </c>
      <c r="H18" s="954">
        <v>173236400</v>
      </c>
      <c r="I18" s="956">
        <v>0</v>
      </c>
    </row>
    <row r="19" spans="2:9" s="937" customFormat="1" ht="15" customHeight="1">
      <c r="B19" s="952"/>
      <c r="C19" s="953"/>
      <c r="D19" s="954"/>
      <c r="E19" s="955"/>
      <c r="F19" s="954"/>
      <c r="G19" s="955"/>
      <c r="H19" s="954"/>
      <c r="I19" s="956"/>
    </row>
    <row r="20" spans="2:9" s="937" customFormat="1" ht="15" customHeight="1">
      <c r="B20" s="952"/>
      <c r="C20" s="953" t="s">
        <v>333</v>
      </c>
      <c r="D20" s="954">
        <v>1556497000</v>
      </c>
      <c r="E20" s="955">
        <v>0.3</v>
      </c>
      <c r="F20" s="954">
        <v>999135000</v>
      </c>
      <c r="G20" s="955">
        <v>0.2</v>
      </c>
      <c r="H20" s="954">
        <v>955731000</v>
      </c>
      <c r="I20" s="956">
        <v>0.2</v>
      </c>
    </row>
    <row r="21" spans="2:9" s="937" customFormat="1" ht="15" customHeight="1">
      <c r="B21" s="952"/>
      <c r="C21" s="953" t="s">
        <v>334</v>
      </c>
      <c r="D21" s="954">
        <v>996014448</v>
      </c>
      <c r="E21" s="955">
        <v>0.2</v>
      </c>
      <c r="F21" s="954">
        <v>1067285140</v>
      </c>
      <c r="G21" s="955">
        <v>0.2</v>
      </c>
      <c r="H21" s="954">
        <v>1330975405</v>
      </c>
      <c r="I21" s="956">
        <v>0.3</v>
      </c>
    </row>
    <row r="22" spans="2:9" s="937" customFormat="1" ht="15" customHeight="1">
      <c r="B22" s="952"/>
      <c r="C22" s="953" t="s">
        <v>335</v>
      </c>
      <c r="D22" s="954">
        <v>34027147093</v>
      </c>
      <c r="E22" s="955">
        <v>7.2</v>
      </c>
      <c r="F22" s="954">
        <v>34103554024</v>
      </c>
      <c r="G22" s="955">
        <v>7.1</v>
      </c>
      <c r="H22" s="954">
        <v>37964446152</v>
      </c>
      <c r="I22" s="956">
        <v>7.2</v>
      </c>
    </row>
    <row r="23" spans="2:9" s="937" customFormat="1" ht="15" customHeight="1">
      <c r="B23" s="952"/>
      <c r="C23" s="953" t="s">
        <v>336</v>
      </c>
      <c r="D23" s="954">
        <v>67758407000</v>
      </c>
      <c r="E23" s="955">
        <v>14.3</v>
      </c>
      <c r="F23" s="954">
        <v>69356198755</v>
      </c>
      <c r="G23" s="955">
        <v>14.4</v>
      </c>
      <c r="H23" s="954">
        <v>66838960712</v>
      </c>
      <c r="I23" s="956">
        <v>12.7</v>
      </c>
    </row>
    <row r="24" spans="2:9" ht="9.75" customHeight="1">
      <c r="B24" s="947"/>
      <c r="C24" s="948"/>
      <c r="D24" s="949"/>
      <c r="E24" s="950"/>
      <c r="F24" s="949"/>
      <c r="G24" s="950"/>
      <c r="H24" s="949"/>
      <c r="I24" s="951"/>
    </row>
    <row r="25" spans="2:9" s="942" customFormat="1" ht="15" customHeight="1">
      <c r="B25" s="1525" t="s">
        <v>337</v>
      </c>
      <c r="C25" s="1526"/>
      <c r="D25" s="943">
        <f>SUM(D27:D41)</f>
        <v>473599386998</v>
      </c>
      <c r="E25" s="960">
        <v>100</v>
      </c>
      <c r="F25" s="943">
        <f>SUM(F27:F41)</f>
        <v>480306797806</v>
      </c>
      <c r="G25" s="960">
        <f>SUM(G27:G41)</f>
        <v>99.99999999999999</v>
      </c>
      <c r="H25" s="943">
        <f>SUM(H27:H41)</f>
        <v>526862419425</v>
      </c>
      <c r="I25" s="946">
        <f>SUM(I27:I41)</f>
        <v>100.00000000000001</v>
      </c>
    </row>
    <row r="26" spans="2:9" ht="9.75" customHeight="1">
      <c r="B26" s="947"/>
      <c r="C26" s="948"/>
      <c r="D26" s="949"/>
      <c r="E26" s="950"/>
      <c r="F26" s="949"/>
      <c r="G26" s="950"/>
      <c r="H26" s="949"/>
      <c r="I26" s="951"/>
    </row>
    <row r="27" spans="2:9" s="937" customFormat="1" ht="15" customHeight="1">
      <c r="B27" s="952"/>
      <c r="C27" s="953" t="s">
        <v>338</v>
      </c>
      <c r="D27" s="954">
        <v>995566783</v>
      </c>
      <c r="E27" s="955">
        <v>0.2</v>
      </c>
      <c r="F27" s="954">
        <v>1044903438</v>
      </c>
      <c r="G27" s="955">
        <v>0.2</v>
      </c>
      <c r="H27" s="954">
        <v>1048623808</v>
      </c>
      <c r="I27" s="956">
        <v>0.2</v>
      </c>
    </row>
    <row r="28" spans="2:9" s="937" customFormat="1" ht="15" customHeight="1">
      <c r="B28" s="952"/>
      <c r="C28" s="953" t="s">
        <v>339</v>
      </c>
      <c r="D28" s="954">
        <v>34973053723</v>
      </c>
      <c r="E28" s="955">
        <v>7.4</v>
      </c>
      <c r="F28" s="954">
        <v>39398367967</v>
      </c>
      <c r="G28" s="955">
        <v>8.2</v>
      </c>
      <c r="H28" s="954">
        <v>58926861582</v>
      </c>
      <c r="I28" s="956">
        <v>11.2</v>
      </c>
    </row>
    <row r="29" spans="2:9" s="937" customFormat="1" ht="15" customHeight="1">
      <c r="B29" s="952"/>
      <c r="C29" s="953" t="s">
        <v>340</v>
      </c>
      <c r="D29" s="954">
        <v>18614263416</v>
      </c>
      <c r="E29" s="955">
        <v>3.9</v>
      </c>
      <c r="F29" s="954">
        <v>20132327710</v>
      </c>
      <c r="G29" s="955">
        <v>4.2</v>
      </c>
      <c r="H29" s="954">
        <v>22048987429</v>
      </c>
      <c r="I29" s="956">
        <v>4.2</v>
      </c>
    </row>
    <row r="30" spans="2:9" s="937" customFormat="1" ht="15" customHeight="1">
      <c r="B30" s="952"/>
      <c r="C30" s="953" t="s">
        <v>341</v>
      </c>
      <c r="D30" s="954">
        <v>9592642207</v>
      </c>
      <c r="E30" s="955">
        <v>2</v>
      </c>
      <c r="F30" s="954">
        <v>9700804393</v>
      </c>
      <c r="G30" s="955">
        <v>2</v>
      </c>
      <c r="H30" s="954">
        <v>10215713111</v>
      </c>
      <c r="I30" s="956">
        <v>1.9</v>
      </c>
    </row>
    <row r="31" spans="2:9" s="937" customFormat="1" ht="15" customHeight="1">
      <c r="B31" s="952"/>
      <c r="C31" s="953" t="s">
        <v>342</v>
      </c>
      <c r="D31" s="954">
        <v>2435262710</v>
      </c>
      <c r="E31" s="955">
        <v>0.5</v>
      </c>
      <c r="F31" s="954">
        <v>2422439902</v>
      </c>
      <c r="G31" s="955">
        <v>0.5</v>
      </c>
      <c r="H31" s="954">
        <v>2342554850</v>
      </c>
      <c r="I31" s="956">
        <v>0.4</v>
      </c>
    </row>
    <row r="32" spans="2:9" s="937" customFormat="1" ht="15" customHeight="1">
      <c r="B32" s="952"/>
      <c r="C32" s="953"/>
      <c r="D32" s="954"/>
      <c r="E32" s="955"/>
      <c r="F32" s="954"/>
      <c r="G32" s="955"/>
      <c r="H32" s="954"/>
      <c r="I32" s="956"/>
    </row>
    <row r="33" spans="2:9" s="937" customFormat="1" ht="15" customHeight="1">
      <c r="B33" s="952"/>
      <c r="C33" s="953" t="s">
        <v>343</v>
      </c>
      <c r="D33" s="954">
        <v>78897836430</v>
      </c>
      <c r="E33" s="955">
        <v>16.7</v>
      </c>
      <c r="F33" s="954">
        <v>71239336282</v>
      </c>
      <c r="G33" s="955">
        <v>14.8</v>
      </c>
      <c r="H33" s="954">
        <v>75212852732</v>
      </c>
      <c r="I33" s="956">
        <v>14.3</v>
      </c>
    </row>
    <row r="34" spans="2:9" s="937" customFormat="1" ht="15" customHeight="1">
      <c r="B34" s="952"/>
      <c r="C34" s="953" t="s">
        <v>344</v>
      </c>
      <c r="D34" s="954">
        <v>21066398304</v>
      </c>
      <c r="E34" s="955">
        <v>4.4</v>
      </c>
      <c r="F34" s="954">
        <v>20226862110</v>
      </c>
      <c r="G34" s="955">
        <v>4.2</v>
      </c>
      <c r="H34" s="954">
        <v>23136666320</v>
      </c>
      <c r="I34" s="956">
        <v>4.4</v>
      </c>
    </row>
    <row r="35" spans="2:9" s="937" customFormat="1" ht="15" customHeight="1">
      <c r="B35" s="952"/>
      <c r="C35" s="953" t="s">
        <v>345</v>
      </c>
      <c r="D35" s="954">
        <v>116252252351</v>
      </c>
      <c r="E35" s="955">
        <v>24.5</v>
      </c>
      <c r="F35" s="954">
        <v>124341980028</v>
      </c>
      <c r="G35" s="955">
        <v>25.9</v>
      </c>
      <c r="H35" s="954">
        <v>132369152448</v>
      </c>
      <c r="I35" s="956">
        <v>25.1</v>
      </c>
    </row>
    <row r="36" spans="2:9" s="937" customFormat="1" ht="15" customHeight="1">
      <c r="B36" s="952"/>
      <c r="C36" s="953" t="s">
        <v>346</v>
      </c>
      <c r="D36" s="954">
        <v>20132994667</v>
      </c>
      <c r="E36" s="955">
        <v>4.3</v>
      </c>
      <c r="F36" s="954">
        <v>20420944483</v>
      </c>
      <c r="G36" s="955">
        <v>4.3</v>
      </c>
      <c r="H36" s="954">
        <v>21459931926</v>
      </c>
      <c r="I36" s="956">
        <v>4.1</v>
      </c>
    </row>
    <row r="37" spans="2:9" s="937" customFormat="1" ht="15" customHeight="1">
      <c r="B37" s="952"/>
      <c r="C37" s="953" t="s">
        <v>347</v>
      </c>
      <c r="D37" s="954">
        <v>104900627010</v>
      </c>
      <c r="E37" s="955">
        <v>22.1</v>
      </c>
      <c r="F37" s="954">
        <v>106646970724</v>
      </c>
      <c r="G37" s="955">
        <v>22.2</v>
      </c>
      <c r="H37" s="954">
        <v>111604759103</v>
      </c>
      <c r="I37" s="956">
        <v>21.2</v>
      </c>
    </row>
    <row r="38" spans="2:9" s="937" customFormat="1" ht="15" customHeight="1">
      <c r="B38" s="952"/>
      <c r="C38" s="953"/>
      <c r="D38" s="954"/>
      <c r="E38" s="955"/>
      <c r="F38" s="954"/>
      <c r="G38" s="955"/>
      <c r="H38" s="954"/>
      <c r="I38" s="956"/>
    </row>
    <row r="39" spans="2:9" s="937" customFormat="1" ht="15" customHeight="1">
      <c r="B39" s="952"/>
      <c r="C39" s="953" t="s">
        <v>348</v>
      </c>
      <c r="D39" s="954">
        <v>10400414705</v>
      </c>
      <c r="E39" s="955">
        <v>2.2</v>
      </c>
      <c r="F39" s="954">
        <v>6097782398</v>
      </c>
      <c r="G39" s="955">
        <v>1.3</v>
      </c>
      <c r="H39" s="954">
        <v>6201423514</v>
      </c>
      <c r="I39" s="956">
        <v>1.2</v>
      </c>
    </row>
    <row r="40" spans="2:9" s="937" customFormat="1" ht="15" customHeight="1">
      <c r="B40" s="952"/>
      <c r="C40" s="953" t="s">
        <v>349</v>
      </c>
      <c r="D40" s="954">
        <v>48987203824</v>
      </c>
      <c r="E40" s="955">
        <v>10.3</v>
      </c>
      <c r="F40" s="954">
        <v>50813105942</v>
      </c>
      <c r="G40" s="955">
        <v>10.6</v>
      </c>
      <c r="H40" s="954">
        <v>52271894714</v>
      </c>
      <c r="I40" s="956">
        <v>9.9</v>
      </c>
    </row>
    <row r="41" spans="2:9" s="937" customFormat="1" ht="15" customHeight="1">
      <c r="B41" s="952"/>
      <c r="C41" s="953" t="s">
        <v>350</v>
      </c>
      <c r="D41" s="954">
        <v>6350870868</v>
      </c>
      <c r="E41" s="955">
        <v>1.3</v>
      </c>
      <c r="F41" s="954">
        <v>7820972429</v>
      </c>
      <c r="G41" s="955">
        <v>1.6</v>
      </c>
      <c r="H41" s="954">
        <v>10022997888</v>
      </c>
      <c r="I41" s="956">
        <v>1.9</v>
      </c>
    </row>
    <row r="42" spans="2:9" s="937" customFormat="1" ht="15" customHeight="1">
      <c r="B42" s="952"/>
      <c r="C42" s="953" t="s">
        <v>351</v>
      </c>
      <c r="D42" s="959" t="s">
        <v>356</v>
      </c>
      <c r="E42" s="961" t="s">
        <v>356</v>
      </c>
      <c r="F42" s="959" t="s">
        <v>356</v>
      </c>
      <c r="G42" s="961" t="s">
        <v>356</v>
      </c>
      <c r="H42" s="959" t="s">
        <v>356</v>
      </c>
      <c r="I42" s="962" t="s">
        <v>356</v>
      </c>
    </row>
    <row r="43" spans="2:9" ht="9.75" customHeight="1">
      <c r="B43" s="947"/>
      <c r="C43" s="948"/>
      <c r="D43" s="963"/>
      <c r="E43" s="950"/>
      <c r="F43" s="949"/>
      <c r="G43" s="950"/>
      <c r="H43" s="949"/>
      <c r="I43" s="951"/>
    </row>
    <row r="44" spans="2:9" s="942" customFormat="1" ht="15" customHeight="1">
      <c r="B44" s="1531" t="s">
        <v>352</v>
      </c>
      <c r="C44" s="1532"/>
      <c r="D44" s="964">
        <f>SUM(D7-D25)</f>
        <v>1067285140</v>
      </c>
      <c r="E44" s="965"/>
      <c r="F44" s="966">
        <f>SUM(F7-F25)</f>
        <v>1330975405</v>
      </c>
      <c r="G44" s="965"/>
      <c r="H44" s="966">
        <f>SUM(H7-H25)</f>
        <v>1331750025</v>
      </c>
      <c r="I44" s="967"/>
    </row>
  </sheetData>
  <mergeCells count="4">
    <mergeCell ref="B7:C7"/>
    <mergeCell ref="B25:C25"/>
    <mergeCell ref="B5:C6"/>
    <mergeCell ref="B44:C44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BI70"/>
  <sheetViews>
    <sheetView workbookViewId="0" topLeftCell="A1">
      <selection activeCell="L18" sqref="L18"/>
    </sheetView>
  </sheetViews>
  <sheetFormatPr defaultColWidth="10.625" defaultRowHeight="13.5"/>
  <cols>
    <col min="1" max="1" width="2.625" style="1682" customWidth="1"/>
    <col min="2" max="18" width="10.625" style="1682" customWidth="1"/>
    <col min="19" max="19" width="12.625" style="1682" customWidth="1"/>
    <col min="20" max="40" width="10.625" style="1682" customWidth="1"/>
    <col min="41" max="16384" width="10.625" style="1682" customWidth="1"/>
  </cols>
  <sheetData>
    <row r="2" ht="14.25">
      <c r="B2" s="968" t="s">
        <v>400</v>
      </c>
    </row>
    <row r="3" spans="2:40" ht="12" thickBot="1">
      <c r="B3" s="1683"/>
      <c r="C3" s="1683"/>
      <c r="D3" s="1683"/>
      <c r="E3" s="1683"/>
      <c r="F3" s="1683"/>
      <c r="G3" s="1683"/>
      <c r="H3" s="1683"/>
      <c r="I3" s="1683"/>
      <c r="J3" s="1683"/>
      <c r="K3" s="1683"/>
      <c r="L3" s="1683"/>
      <c r="M3" s="1683"/>
      <c r="N3" s="1683"/>
      <c r="O3" s="1683"/>
      <c r="P3" s="1683"/>
      <c r="Q3" s="1683"/>
      <c r="R3" s="970"/>
      <c r="S3" s="1683"/>
      <c r="T3" s="1683"/>
      <c r="U3" s="1683" t="s">
        <v>381</v>
      </c>
      <c r="V3" s="1683"/>
      <c r="W3" s="1683"/>
      <c r="X3" s="1683"/>
      <c r="Y3" s="1683"/>
      <c r="Z3" s="1683"/>
      <c r="AA3" s="1683"/>
      <c r="AB3" s="1683"/>
      <c r="AC3" s="1683"/>
      <c r="AD3" s="1683"/>
      <c r="AE3" s="1683"/>
      <c r="AF3" s="1683"/>
      <c r="AG3" s="1683"/>
      <c r="AH3" s="1683"/>
      <c r="AI3" s="1683"/>
      <c r="AJ3" s="1683"/>
      <c r="AK3" s="1683"/>
      <c r="AL3" s="1683"/>
      <c r="AM3" s="970"/>
      <c r="AN3" s="970" t="s">
        <v>358</v>
      </c>
    </row>
    <row r="4" spans="2:40" s="1684" customFormat="1" ht="12.75" customHeight="1" thickTop="1">
      <c r="B4" s="1685"/>
      <c r="C4" s="1686"/>
      <c r="D4" s="1687"/>
      <c r="E4" s="1685" t="s">
        <v>359</v>
      </c>
      <c r="F4" s="1688" t="s">
        <v>382</v>
      </c>
      <c r="G4" s="1689"/>
      <c r="H4" s="1690" t="s">
        <v>383</v>
      </c>
      <c r="I4" s="1712"/>
      <c r="J4" s="1712"/>
      <c r="K4" s="1712"/>
      <c r="L4" s="1712"/>
      <c r="M4" s="1712"/>
      <c r="N4" s="1712"/>
      <c r="O4" s="1712"/>
      <c r="P4" s="1712"/>
      <c r="Q4" s="1712"/>
      <c r="R4" s="1712"/>
      <c r="S4" s="1712"/>
      <c r="T4" s="1712"/>
      <c r="U4" s="1712"/>
      <c r="V4" s="1712"/>
      <c r="W4" s="1712"/>
      <c r="X4" s="1712"/>
      <c r="Y4" s="1712"/>
      <c r="Z4" s="1713"/>
      <c r="AA4" s="1690" t="s">
        <v>384</v>
      </c>
      <c r="AB4" s="1714"/>
      <c r="AC4" s="1714"/>
      <c r="AD4" s="1714"/>
      <c r="AE4" s="1714"/>
      <c r="AF4" s="1714"/>
      <c r="AG4" s="1714"/>
      <c r="AH4" s="1714"/>
      <c r="AI4" s="1714"/>
      <c r="AJ4" s="1714"/>
      <c r="AK4" s="1714"/>
      <c r="AL4" s="1714"/>
      <c r="AM4" s="1714"/>
      <c r="AN4" s="1715"/>
    </row>
    <row r="5" spans="2:40" s="1684" customFormat="1" ht="12.75" customHeight="1">
      <c r="B5" s="1691" t="s">
        <v>953</v>
      </c>
      <c r="C5" s="1691" t="s">
        <v>360</v>
      </c>
      <c r="D5" s="1691" t="s">
        <v>361</v>
      </c>
      <c r="E5" s="1691" t="s">
        <v>362</v>
      </c>
      <c r="F5" s="1691" t="s">
        <v>11</v>
      </c>
      <c r="G5" s="1691" t="s">
        <v>385</v>
      </c>
      <c r="H5" s="1692"/>
      <c r="I5" s="1692"/>
      <c r="J5" s="1691" t="s">
        <v>363</v>
      </c>
      <c r="K5" s="1691" t="s">
        <v>364</v>
      </c>
      <c r="L5" s="1691" t="s">
        <v>365</v>
      </c>
      <c r="M5" s="1691"/>
      <c r="N5" s="1691" t="s">
        <v>366</v>
      </c>
      <c r="O5" s="1691" t="s">
        <v>386</v>
      </c>
      <c r="P5" s="1691"/>
      <c r="Q5" s="1691"/>
      <c r="R5" s="1692"/>
      <c r="S5" s="1691" t="s">
        <v>367</v>
      </c>
      <c r="T5" s="1691"/>
      <c r="U5" s="1691"/>
      <c r="V5" s="1716" t="s">
        <v>387</v>
      </c>
      <c r="W5" s="1716" t="s">
        <v>333</v>
      </c>
      <c r="X5" s="1716" t="s">
        <v>334</v>
      </c>
      <c r="Y5" s="1716" t="s">
        <v>335</v>
      </c>
      <c r="Z5" s="1716" t="s">
        <v>368</v>
      </c>
      <c r="AA5" s="1717" t="s">
        <v>338</v>
      </c>
      <c r="AB5" s="1717" t="s">
        <v>339</v>
      </c>
      <c r="AC5" s="1717" t="s">
        <v>340</v>
      </c>
      <c r="AD5" s="1717" t="s">
        <v>369</v>
      </c>
      <c r="AE5" s="1717" t="s">
        <v>342</v>
      </c>
      <c r="AF5" s="1718" t="s">
        <v>388</v>
      </c>
      <c r="AG5" s="1717" t="s">
        <v>344</v>
      </c>
      <c r="AH5" s="1717" t="s">
        <v>345</v>
      </c>
      <c r="AI5" s="1717" t="s">
        <v>370</v>
      </c>
      <c r="AJ5" s="1717" t="s">
        <v>347</v>
      </c>
      <c r="AK5" s="1718" t="s">
        <v>389</v>
      </c>
      <c r="AL5" s="1717" t="s">
        <v>349</v>
      </c>
      <c r="AM5" s="1717" t="s">
        <v>350</v>
      </c>
      <c r="AN5" s="1718" t="s">
        <v>390</v>
      </c>
    </row>
    <row r="6" spans="2:40" s="1684" customFormat="1" ht="12.75" customHeight="1">
      <c r="B6" s="1691"/>
      <c r="C6" s="1691" t="s">
        <v>484</v>
      </c>
      <c r="D6" s="1691" t="s">
        <v>12</v>
      </c>
      <c r="E6" s="1691" t="s">
        <v>13</v>
      </c>
      <c r="F6" s="1692" t="s">
        <v>14</v>
      </c>
      <c r="G6" s="1691" t="s">
        <v>15</v>
      </c>
      <c r="H6" s="1691" t="s">
        <v>371</v>
      </c>
      <c r="I6" s="1691" t="s">
        <v>372</v>
      </c>
      <c r="J6" s="1691"/>
      <c r="K6" s="1691" t="s">
        <v>373</v>
      </c>
      <c r="L6" s="1691"/>
      <c r="M6" s="1691" t="s">
        <v>391</v>
      </c>
      <c r="N6" s="1691" t="s">
        <v>374</v>
      </c>
      <c r="O6" s="1691"/>
      <c r="P6" s="1691" t="s">
        <v>392</v>
      </c>
      <c r="Q6" s="1691" t="s">
        <v>375</v>
      </c>
      <c r="R6" s="1691" t="s">
        <v>330</v>
      </c>
      <c r="S6" s="1691" t="s">
        <v>376</v>
      </c>
      <c r="T6" s="1691" t="s">
        <v>393</v>
      </c>
      <c r="U6" s="1691" t="s">
        <v>394</v>
      </c>
      <c r="V6" s="1719"/>
      <c r="W6" s="1719"/>
      <c r="X6" s="1719"/>
      <c r="Y6" s="1719"/>
      <c r="Z6" s="1719"/>
      <c r="AA6" s="1719"/>
      <c r="AB6" s="1719"/>
      <c r="AC6" s="1719"/>
      <c r="AD6" s="1719"/>
      <c r="AE6" s="1719"/>
      <c r="AF6" s="1719"/>
      <c r="AG6" s="1719"/>
      <c r="AH6" s="1719"/>
      <c r="AI6" s="1719"/>
      <c r="AJ6" s="1719"/>
      <c r="AK6" s="1719"/>
      <c r="AL6" s="1719"/>
      <c r="AM6" s="1719"/>
      <c r="AN6" s="1720"/>
    </row>
    <row r="7" spans="2:40" s="761" customFormat="1" ht="12.75" customHeight="1">
      <c r="B7" s="1693"/>
      <c r="C7" s="1694"/>
      <c r="D7" s="1694"/>
      <c r="E7" s="1695"/>
      <c r="F7" s="1693" t="s">
        <v>395</v>
      </c>
      <c r="G7" s="1695"/>
      <c r="H7" s="1694"/>
      <c r="I7" s="1694"/>
      <c r="J7" s="1693" t="s">
        <v>377</v>
      </c>
      <c r="K7" s="1693" t="s">
        <v>378</v>
      </c>
      <c r="L7" s="1693" t="s">
        <v>379</v>
      </c>
      <c r="M7" s="1693"/>
      <c r="N7" s="1693" t="s">
        <v>378</v>
      </c>
      <c r="O7" s="1693" t="s">
        <v>396</v>
      </c>
      <c r="P7" s="1693"/>
      <c r="Q7" s="1696"/>
      <c r="R7" s="1694"/>
      <c r="S7" s="1693" t="s">
        <v>380</v>
      </c>
      <c r="T7" s="1693"/>
      <c r="U7" s="1693"/>
      <c r="V7" s="1719"/>
      <c r="W7" s="1719"/>
      <c r="X7" s="1719"/>
      <c r="Y7" s="1719"/>
      <c r="Z7" s="1719"/>
      <c r="AA7" s="1719"/>
      <c r="AB7" s="1719"/>
      <c r="AC7" s="1719"/>
      <c r="AD7" s="1719"/>
      <c r="AE7" s="1719"/>
      <c r="AF7" s="1719"/>
      <c r="AG7" s="1719"/>
      <c r="AH7" s="1719"/>
      <c r="AI7" s="1719"/>
      <c r="AJ7" s="1719"/>
      <c r="AK7" s="1719"/>
      <c r="AL7" s="1719"/>
      <c r="AM7" s="1719"/>
      <c r="AN7" s="1720"/>
    </row>
    <row r="8" spans="2:61" s="1684" customFormat="1" ht="12.75" customHeight="1">
      <c r="B8" s="1697" t="s">
        <v>397</v>
      </c>
      <c r="C8" s="1698">
        <v>324113768</v>
      </c>
      <c r="D8" s="1699">
        <v>313023984</v>
      </c>
      <c r="E8" s="1699">
        <v>11089784</v>
      </c>
      <c r="F8" s="1699">
        <v>262704</v>
      </c>
      <c r="G8" s="1699">
        <v>10827080</v>
      </c>
      <c r="H8" s="1699">
        <v>108114279</v>
      </c>
      <c r="I8" s="1699">
        <v>3670547</v>
      </c>
      <c r="J8" s="1699">
        <v>683794</v>
      </c>
      <c r="K8" s="1699">
        <v>104003</v>
      </c>
      <c r="L8" s="1699">
        <v>3032953</v>
      </c>
      <c r="M8" s="1699">
        <v>90945742</v>
      </c>
      <c r="N8" s="1699">
        <v>247360</v>
      </c>
      <c r="O8" s="1699">
        <v>2991960</v>
      </c>
      <c r="P8" s="1699">
        <v>5522495</v>
      </c>
      <c r="Q8" s="1699">
        <v>1107221</v>
      </c>
      <c r="R8" s="1700">
        <v>25765145</v>
      </c>
      <c r="S8" s="1699">
        <v>47257</v>
      </c>
      <c r="T8" s="1699">
        <v>16426487</v>
      </c>
      <c r="U8" s="1699">
        <v>3363438</v>
      </c>
      <c r="V8" s="1721">
        <v>542480</v>
      </c>
      <c r="W8" s="1721">
        <v>5426021</v>
      </c>
      <c r="X8" s="1721">
        <v>7580239</v>
      </c>
      <c r="Y8" s="1721">
        <v>14530618</v>
      </c>
      <c r="Z8" s="1721">
        <v>34011729</v>
      </c>
      <c r="AA8" s="1721">
        <v>5416285</v>
      </c>
      <c r="AB8" s="1721">
        <v>43875259</v>
      </c>
      <c r="AC8" s="1721">
        <v>39367264</v>
      </c>
      <c r="AD8" s="1721">
        <v>22253499</v>
      </c>
      <c r="AE8" s="1721">
        <v>1507746</v>
      </c>
      <c r="AF8" s="1721">
        <v>24959122</v>
      </c>
      <c r="AG8" s="1721">
        <v>12597352</v>
      </c>
      <c r="AH8" s="1721">
        <v>52769297</v>
      </c>
      <c r="AI8" s="1721">
        <v>11666248</v>
      </c>
      <c r="AJ8" s="1721">
        <v>60901205</v>
      </c>
      <c r="AK8" s="1721">
        <v>2392632</v>
      </c>
      <c r="AL8" s="1721">
        <v>35217594</v>
      </c>
      <c r="AM8" s="1721">
        <v>100481</v>
      </c>
      <c r="AN8" s="1722" t="s">
        <v>908</v>
      </c>
      <c r="AO8" s="761"/>
      <c r="AP8" s="761"/>
      <c r="AQ8" s="761"/>
      <c r="AR8" s="761"/>
      <c r="AS8" s="761"/>
      <c r="AT8" s="761"/>
      <c r="AU8" s="761"/>
      <c r="AV8" s="761"/>
      <c r="AW8" s="761"/>
      <c r="AX8" s="761"/>
      <c r="AY8" s="761"/>
      <c r="AZ8" s="761"/>
      <c r="BA8" s="761"/>
      <c r="BB8" s="761"/>
      <c r="BC8" s="761"/>
      <c r="BD8" s="761"/>
      <c r="BE8" s="761"/>
      <c r="BF8" s="761"/>
      <c r="BG8" s="761"/>
      <c r="BH8" s="761"/>
      <c r="BI8" s="761"/>
    </row>
    <row r="9" spans="2:61" s="1684" customFormat="1" ht="12.75" customHeight="1">
      <c r="B9" s="1697"/>
      <c r="C9" s="1701"/>
      <c r="D9" s="973"/>
      <c r="E9" s="973"/>
      <c r="F9" s="973"/>
      <c r="G9" s="973"/>
      <c r="H9" s="973"/>
      <c r="I9" s="973"/>
      <c r="J9" s="973"/>
      <c r="K9" s="973"/>
      <c r="L9" s="973"/>
      <c r="M9" s="973"/>
      <c r="N9" s="973"/>
      <c r="O9" s="973"/>
      <c r="P9" s="973"/>
      <c r="Q9" s="973"/>
      <c r="R9" s="761"/>
      <c r="S9" s="973"/>
      <c r="T9" s="973"/>
      <c r="U9" s="973"/>
      <c r="V9" s="1723"/>
      <c r="W9" s="1723"/>
      <c r="X9" s="1723"/>
      <c r="Y9" s="1723"/>
      <c r="Z9" s="1723"/>
      <c r="AA9" s="1723"/>
      <c r="AB9" s="1723"/>
      <c r="AC9" s="1723"/>
      <c r="AD9" s="1723"/>
      <c r="AE9" s="1723"/>
      <c r="AF9" s="1723"/>
      <c r="AG9" s="1723"/>
      <c r="AH9" s="1723"/>
      <c r="AI9" s="1723"/>
      <c r="AJ9" s="1723"/>
      <c r="AK9" s="1723"/>
      <c r="AL9" s="1723"/>
      <c r="AM9" s="1723"/>
      <c r="AN9" s="1724"/>
      <c r="AO9" s="761"/>
      <c r="AP9" s="761"/>
      <c r="AQ9" s="761"/>
      <c r="AR9" s="761"/>
      <c r="AS9" s="761"/>
      <c r="AT9" s="761"/>
      <c r="AU9" s="761"/>
      <c r="AV9" s="761"/>
      <c r="AW9" s="761"/>
      <c r="AX9" s="761"/>
      <c r="AY9" s="761"/>
      <c r="AZ9" s="761"/>
      <c r="BA9" s="761"/>
      <c r="BB9" s="761"/>
      <c r="BC9" s="761"/>
      <c r="BD9" s="761"/>
      <c r="BE9" s="761"/>
      <c r="BF9" s="761"/>
      <c r="BG9" s="761"/>
      <c r="BH9" s="761"/>
      <c r="BI9" s="761"/>
    </row>
    <row r="10" spans="2:61" s="1702" customFormat="1" ht="12.75" customHeight="1">
      <c r="B10" s="1703" t="s">
        <v>398</v>
      </c>
      <c r="C10" s="1704">
        <v>364922116</v>
      </c>
      <c r="D10" s="974">
        <v>353415859</v>
      </c>
      <c r="E10" s="974">
        <v>33682226</v>
      </c>
      <c r="F10" s="974">
        <v>240116</v>
      </c>
      <c r="G10" s="974">
        <v>11266141</v>
      </c>
      <c r="H10" s="974">
        <v>108955229</v>
      </c>
      <c r="I10" s="974">
        <v>7817073</v>
      </c>
      <c r="J10" s="974">
        <v>1733629</v>
      </c>
      <c r="K10" s="974">
        <v>118036</v>
      </c>
      <c r="L10" s="974">
        <v>3301573</v>
      </c>
      <c r="M10" s="974">
        <v>110116580</v>
      </c>
      <c r="N10" s="974">
        <v>210760</v>
      </c>
      <c r="O10" s="974">
        <v>3104691</v>
      </c>
      <c r="P10" s="974">
        <v>5978257</v>
      </c>
      <c r="Q10" s="974">
        <v>1063644</v>
      </c>
      <c r="R10" s="974">
        <v>25216191</v>
      </c>
      <c r="S10" s="974">
        <v>48202</v>
      </c>
      <c r="T10" s="974">
        <v>18876551</v>
      </c>
      <c r="U10" s="974">
        <v>5679056</v>
      </c>
      <c r="V10" s="974">
        <v>937759</v>
      </c>
      <c r="W10" s="974">
        <v>6848751</v>
      </c>
      <c r="X10" s="974">
        <v>10052549</v>
      </c>
      <c r="Y10" s="974">
        <v>15213298</v>
      </c>
      <c r="Z10" s="974">
        <v>39650287</v>
      </c>
      <c r="AA10" s="974">
        <v>5660350</v>
      </c>
      <c r="AB10" s="974">
        <v>60382411</v>
      </c>
      <c r="AC10" s="974">
        <v>42533572</v>
      </c>
      <c r="AD10" s="974">
        <v>23648211</v>
      </c>
      <c r="AE10" s="974">
        <v>1277778</v>
      </c>
      <c r="AF10" s="974">
        <v>28880063</v>
      </c>
      <c r="AG10" s="974">
        <v>16792163</v>
      </c>
      <c r="AH10" s="974">
        <v>57783070</v>
      </c>
      <c r="AI10" s="974">
        <v>12114368</v>
      </c>
      <c r="AJ10" s="974">
        <v>66189608</v>
      </c>
      <c r="AK10" s="974">
        <v>1806657</v>
      </c>
      <c r="AL10" s="974">
        <v>36182931</v>
      </c>
      <c r="AM10" s="974">
        <v>164677</v>
      </c>
      <c r="AN10" s="1722" t="s">
        <v>908</v>
      </c>
      <c r="AO10" s="1705"/>
      <c r="AP10" s="1705"/>
      <c r="AQ10" s="1705"/>
      <c r="AR10" s="1705"/>
      <c r="AS10" s="1705"/>
      <c r="AT10" s="1705"/>
      <c r="AU10" s="1705"/>
      <c r="AV10" s="1705"/>
      <c r="AW10" s="1705"/>
      <c r="AX10" s="1705"/>
      <c r="AY10" s="1705"/>
      <c r="AZ10" s="1705"/>
      <c r="BA10" s="1705"/>
      <c r="BB10" s="1705"/>
      <c r="BC10" s="1705"/>
      <c r="BD10" s="1705"/>
      <c r="BE10" s="1705"/>
      <c r="BF10" s="1705"/>
      <c r="BG10" s="1705"/>
      <c r="BH10" s="1705"/>
      <c r="BI10" s="1705"/>
    </row>
    <row r="11" spans="2:40" s="1684" customFormat="1" ht="12.75" customHeight="1">
      <c r="B11" s="1706"/>
      <c r="C11" s="1707"/>
      <c r="D11" s="975"/>
      <c r="E11" s="974"/>
      <c r="F11" s="975"/>
      <c r="G11" s="974"/>
      <c r="H11" s="975"/>
      <c r="I11" s="975"/>
      <c r="J11" s="975"/>
      <c r="K11" s="975"/>
      <c r="L11" s="975"/>
      <c r="M11" s="975"/>
      <c r="N11" s="975"/>
      <c r="O11" s="975"/>
      <c r="P11" s="975"/>
      <c r="Q11" s="975"/>
      <c r="R11" s="1708"/>
      <c r="S11" s="975"/>
      <c r="T11" s="975"/>
      <c r="U11" s="975"/>
      <c r="V11" s="973"/>
      <c r="W11" s="973"/>
      <c r="X11" s="973"/>
      <c r="Y11" s="973"/>
      <c r="Z11" s="973"/>
      <c r="AA11" s="973"/>
      <c r="AB11" s="973"/>
      <c r="AC11" s="973"/>
      <c r="AD11" s="973"/>
      <c r="AE11" s="973"/>
      <c r="AF11" s="973"/>
      <c r="AG11" s="973"/>
      <c r="AH11" s="973"/>
      <c r="AI11" s="973"/>
      <c r="AJ11" s="973"/>
      <c r="AK11" s="973"/>
      <c r="AL11" s="973"/>
      <c r="AM11" s="973"/>
      <c r="AN11" s="1725"/>
    </row>
    <row r="12" spans="2:40" s="1702" customFormat="1" ht="12.75" customHeight="1">
      <c r="B12" s="1703" t="s">
        <v>841</v>
      </c>
      <c r="C12" s="1704">
        <v>234154205</v>
      </c>
      <c r="D12" s="974">
        <v>226550057</v>
      </c>
      <c r="E12" s="974">
        <v>29780117</v>
      </c>
      <c r="F12" s="974">
        <v>82501</v>
      </c>
      <c r="G12" s="974">
        <v>7521647</v>
      </c>
      <c r="H12" s="974">
        <v>87829960</v>
      </c>
      <c r="I12" s="974">
        <v>5324404</v>
      </c>
      <c r="J12" s="974">
        <v>1363498</v>
      </c>
      <c r="K12" s="974">
        <v>78734</v>
      </c>
      <c r="L12" s="974">
        <v>1938871</v>
      </c>
      <c r="M12" s="974">
        <v>50001956</v>
      </c>
      <c r="N12" s="974">
        <v>162334</v>
      </c>
      <c r="O12" s="974">
        <v>2399507</v>
      </c>
      <c r="P12" s="974">
        <v>3708173</v>
      </c>
      <c r="Q12" s="974">
        <v>768211</v>
      </c>
      <c r="R12" s="974">
        <v>18142773</v>
      </c>
      <c r="S12" s="974">
        <v>48202</v>
      </c>
      <c r="T12" s="974">
        <v>9417676</v>
      </c>
      <c r="U12" s="974">
        <v>3976559</v>
      </c>
      <c r="V12" s="974">
        <v>654947</v>
      </c>
      <c r="W12" s="974">
        <v>4500449</v>
      </c>
      <c r="X12" s="974">
        <v>6508133</v>
      </c>
      <c r="Y12" s="974">
        <v>11983234</v>
      </c>
      <c r="Z12" s="974">
        <v>25346584</v>
      </c>
      <c r="AA12" s="974">
        <v>3108752</v>
      </c>
      <c r="AB12" s="974">
        <v>35443032</v>
      </c>
      <c r="AC12" s="974">
        <v>31516813</v>
      </c>
      <c r="AD12" s="974">
        <v>15776089</v>
      </c>
      <c r="AE12" s="974">
        <v>1133671</v>
      </c>
      <c r="AF12" s="974">
        <v>12883012</v>
      </c>
      <c r="AG12" s="974">
        <v>12061731</v>
      </c>
      <c r="AH12" s="974">
        <v>42729055</v>
      </c>
      <c r="AI12" s="974">
        <v>7556077</v>
      </c>
      <c r="AJ12" s="974">
        <v>42058867</v>
      </c>
      <c r="AK12" s="974">
        <v>1098839</v>
      </c>
      <c r="AL12" s="974">
        <v>21106267</v>
      </c>
      <c r="AM12" s="974">
        <v>77852</v>
      </c>
      <c r="AN12" s="1722" t="s">
        <v>908</v>
      </c>
    </row>
    <row r="13" spans="2:40" s="1684" customFormat="1" ht="12.75" customHeight="1">
      <c r="B13" s="1706"/>
      <c r="C13" s="1707"/>
      <c r="D13" s="975"/>
      <c r="E13" s="974"/>
      <c r="F13" s="975"/>
      <c r="G13" s="974"/>
      <c r="H13" s="975"/>
      <c r="I13" s="975"/>
      <c r="J13" s="975"/>
      <c r="K13" s="975"/>
      <c r="L13" s="975"/>
      <c r="M13" s="975"/>
      <c r="N13" s="975"/>
      <c r="O13" s="975"/>
      <c r="P13" s="975"/>
      <c r="Q13" s="975"/>
      <c r="R13" s="1708"/>
      <c r="S13" s="975"/>
      <c r="T13" s="975"/>
      <c r="U13" s="975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973"/>
      <c r="AJ13" s="973"/>
      <c r="AK13" s="973"/>
      <c r="AL13" s="973"/>
      <c r="AM13" s="973"/>
      <c r="AN13" s="1725"/>
    </row>
    <row r="14" spans="2:40" s="1702" customFormat="1" ht="12.75" customHeight="1">
      <c r="B14" s="1703" t="s">
        <v>843</v>
      </c>
      <c r="C14" s="1704">
        <v>130767911</v>
      </c>
      <c r="D14" s="974">
        <v>126865802</v>
      </c>
      <c r="E14" s="974">
        <v>3902109</v>
      </c>
      <c r="F14" s="974">
        <v>157615</v>
      </c>
      <c r="G14" s="974">
        <v>3744494</v>
      </c>
      <c r="H14" s="974">
        <v>21125269</v>
      </c>
      <c r="I14" s="974">
        <v>2492669</v>
      </c>
      <c r="J14" s="974">
        <v>370131</v>
      </c>
      <c r="K14" s="974">
        <v>39302</v>
      </c>
      <c r="L14" s="974">
        <v>1362702</v>
      </c>
      <c r="M14" s="974">
        <v>60114624</v>
      </c>
      <c r="N14" s="974">
        <v>48426</v>
      </c>
      <c r="O14" s="974">
        <v>705184</v>
      </c>
      <c r="P14" s="974">
        <v>2270084</v>
      </c>
      <c r="Q14" s="974">
        <v>295433</v>
      </c>
      <c r="R14" s="974">
        <v>7073418</v>
      </c>
      <c r="S14" s="976">
        <v>0</v>
      </c>
      <c r="T14" s="974">
        <v>9458875</v>
      </c>
      <c r="U14" s="974">
        <v>1702497</v>
      </c>
      <c r="V14" s="974">
        <v>282812</v>
      </c>
      <c r="W14" s="974">
        <v>2348302</v>
      </c>
      <c r="X14" s="974">
        <v>3544416</v>
      </c>
      <c r="Y14" s="974">
        <v>3230064</v>
      </c>
      <c r="Z14" s="974">
        <v>14303703</v>
      </c>
      <c r="AA14" s="974">
        <v>2551598</v>
      </c>
      <c r="AB14" s="974">
        <v>24939379</v>
      </c>
      <c r="AC14" s="974">
        <v>11016759</v>
      </c>
      <c r="AD14" s="974">
        <v>7872122</v>
      </c>
      <c r="AE14" s="974">
        <v>144107</v>
      </c>
      <c r="AF14" s="974">
        <v>15997051</v>
      </c>
      <c r="AG14" s="974">
        <v>4730432</v>
      </c>
      <c r="AH14" s="974">
        <v>15054015</v>
      </c>
      <c r="AI14" s="974">
        <v>4558291</v>
      </c>
      <c r="AJ14" s="974">
        <v>24130741</v>
      </c>
      <c r="AK14" s="974">
        <v>707818</v>
      </c>
      <c r="AL14" s="974">
        <v>15076664</v>
      </c>
      <c r="AM14" s="974">
        <v>86825</v>
      </c>
      <c r="AN14" s="1722" t="s">
        <v>908</v>
      </c>
    </row>
    <row r="15" spans="2:40" s="1684" customFormat="1" ht="12.75" customHeight="1">
      <c r="B15" s="1697"/>
      <c r="C15" s="1701"/>
      <c r="D15" s="973"/>
      <c r="E15" s="973"/>
      <c r="F15" s="973"/>
      <c r="G15" s="973"/>
      <c r="H15" s="973"/>
      <c r="I15" s="973"/>
      <c r="J15" s="973"/>
      <c r="K15" s="973"/>
      <c r="L15" s="973"/>
      <c r="M15" s="973"/>
      <c r="N15" s="973"/>
      <c r="O15" s="973"/>
      <c r="P15" s="973"/>
      <c r="Q15" s="973"/>
      <c r="R15" s="761"/>
      <c r="S15" s="973"/>
      <c r="T15" s="973"/>
      <c r="U15" s="973"/>
      <c r="V15" s="973"/>
      <c r="W15" s="973"/>
      <c r="X15" s="973"/>
      <c r="Y15" s="973"/>
      <c r="Z15" s="973"/>
      <c r="AA15" s="973"/>
      <c r="AB15" s="973"/>
      <c r="AC15" s="973"/>
      <c r="AD15" s="973"/>
      <c r="AE15" s="973"/>
      <c r="AF15" s="973"/>
      <c r="AG15" s="973"/>
      <c r="AH15" s="973"/>
      <c r="AI15" s="973"/>
      <c r="AJ15" s="973"/>
      <c r="AK15" s="973"/>
      <c r="AL15" s="973"/>
      <c r="AM15" s="973"/>
      <c r="AN15" s="1725"/>
    </row>
    <row r="16" spans="2:61" s="1684" customFormat="1" ht="12.75" customHeight="1">
      <c r="B16" s="1697" t="s">
        <v>855</v>
      </c>
      <c r="C16" s="1701">
        <v>53828545</v>
      </c>
      <c r="D16" s="973">
        <v>52198120</v>
      </c>
      <c r="E16" s="973">
        <v>1630425</v>
      </c>
      <c r="F16" s="973">
        <v>6514</v>
      </c>
      <c r="G16" s="973">
        <v>1623911</v>
      </c>
      <c r="H16" s="973">
        <v>29556636</v>
      </c>
      <c r="I16" s="973">
        <v>1378292</v>
      </c>
      <c r="J16" s="973">
        <v>476234</v>
      </c>
      <c r="K16" s="973">
        <v>6110</v>
      </c>
      <c r="L16" s="973">
        <v>460432</v>
      </c>
      <c r="M16" s="973">
        <v>5056926</v>
      </c>
      <c r="N16" s="973">
        <v>52411</v>
      </c>
      <c r="O16" s="973">
        <v>405390</v>
      </c>
      <c r="P16" s="973">
        <v>908313</v>
      </c>
      <c r="Q16" s="761">
        <v>256952</v>
      </c>
      <c r="R16" s="973">
        <v>3804017</v>
      </c>
      <c r="S16" s="973" t="s">
        <v>908</v>
      </c>
      <c r="T16" s="973">
        <v>1718293</v>
      </c>
      <c r="U16" s="973">
        <v>458364</v>
      </c>
      <c r="V16" s="973">
        <v>124153</v>
      </c>
      <c r="W16" s="973">
        <v>589547</v>
      </c>
      <c r="X16" s="973">
        <v>1334651</v>
      </c>
      <c r="Y16" s="973">
        <v>3029848</v>
      </c>
      <c r="Z16" s="973">
        <v>4211976</v>
      </c>
      <c r="AA16" s="973">
        <v>638563</v>
      </c>
      <c r="AB16" s="973">
        <v>7949988</v>
      </c>
      <c r="AC16" s="973">
        <v>8133341</v>
      </c>
      <c r="AD16" s="973">
        <v>3804825</v>
      </c>
      <c r="AE16" s="973">
        <v>202540</v>
      </c>
      <c r="AF16" s="973">
        <v>2440860</v>
      </c>
      <c r="AG16" s="973">
        <v>2693725</v>
      </c>
      <c r="AH16" s="973">
        <v>9634184</v>
      </c>
      <c r="AI16" s="973">
        <v>1553903</v>
      </c>
      <c r="AJ16" s="973">
        <v>9949974</v>
      </c>
      <c r="AK16" s="973">
        <v>342966</v>
      </c>
      <c r="AL16" s="973">
        <v>4853251</v>
      </c>
      <c r="AM16" s="973" t="s">
        <v>908</v>
      </c>
      <c r="AN16" s="1725" t="s">
        <v>908</v>
      </c>
      <c r="AO16" s="1702"/>
      <c r="AP16" s="1702"/>
      <c r="AQ16" s="1702"/>
      <c r="AR16" s="1702"/>
      <c r="AS16" s="1702"/>
      <c r="AT16" s="1702"/>
      <c r="AU16" s="1702"/>
      <c r="AV16" s="1702"/>
      <c r="AW16" s="1702"/>
      <c r="AX16" s="1702"/>
      <c r="AY16" s="1702"/>
      <c r="AZ16" s="1702"/>
      <c r="BA16" s="1702"/>
      <c r="BB16" s="1702"/>
      <c r="BC16" s="1702"/>
      <c r="BD16" s="1702"/>
      <c r="BE16" s="1702"/>
      <c r="BF16" s="1702"/>
      <c r="BG16" s="1702"/>
      <c r="BH16" s="1702"/>
      <c r="BI16" s="1702"/>
    </row>
    <row r="17" spans="2:40" s="1684" customFormat="1" ht="12.75" customHeight="1">
      <c r="B17" s="1697" t="s">
        <v>857</v>
      </c>
      <c r="C17" s="1701">
        <v>23767485</v>
      </c>
      <c r="D17" s="973">
        <v>22971727</v>
      </c>
      <c r="E17" s="973">
        <v>22971727</v>
      </c>
      <c r="F17" s="973">
        <v>2533</v>
      </c>
      <c r="G17" s="973">
        <v>793225</v>
      </c>
      <c r="H17" s="973">
        <v>8546896</v>
      </c>
      <c r="I17" s="973">
        <v>589804</v>
      </c>
      <c r="J17" s="973">
        <v>128491</v>
      </c>
      <c r="K17" s="973" t="s">
        <v>908</v>
      </c>
      <c r="L17" s="973">
        <v>206278</v>
      </c>
      <c r="M17" s="973">
        <v>5429508</v>
      </c>
      <c r="N17" s="973">
        <v>16547</v>
      </c>
      <c r="O17" s="973">
        <v>266381</v>
      </c>
      <c r="P17" s="973">
        <v>312740</v>
      </c>
      <c r="Q17" s="761">
        <v>72966</v>
      </c>
      <c r="R17" s="973">
        <v>2019479</v>
      </c>
      <c r="S17" s="973" t="s">
        <v>908</v>
      </c>
      <c r="T17" s="973">
        <v>851245</v>
      </c>
      <c r="U17" s="973">
        <v>109563</v>
      </c>
      <c r="V17" s="973">
        <v>97956</v>
      </c>
      <c r="W17" s="973">
        <v>624829</v>
      </c>
      <c r="X17" s="973">
        <v>378361</v>
      </c>
      <c r="Y17" s="973">
        <v>986991</v>
      </c>
      <c r="Z17" s="973">
        <v>3129450</v>
      </c>
      <c r="AA17" s="973">
        <v>262009</v>
      </c>
      <c r="AB17" s="973">
        <v>3325024</v>
      </c>
      <c r="AC17" s="973">
        <v>3511195</v>
      </c>
      <c r="AD17" s="973">
        <v>2201992</v>
      </c>
      <c r="AE17" s="973">
        <v>131736</v>
      </c>
      <c r="AF17" s="973">
        <v>742611</v>
      </c>
      <c r="AG17" s="973">
        <v>895608</v>
      </c>
      <c r="AH17" s="973">
        <v>5572608</v>
      </c>
      <c r="AI17" s="973">
        <v>734176</v>
      </c>
      <c r="AJ17" s="973">
        <v>3571410</v>
      </c>
      <c r="AK17" s="973">
        <v>231123</v>
      </c>
      <c r="AL17" s="973">
        <v>1792235</v>
      </c>
      <c r="AM17" s="973" t="s">
        <v>908</v>
      </c>
      <c r="AN17" s="1725" t="s">
        <v>908</v>
      </c>
    </row>
    <row r="18" spans="2:40" s="1684" customFormat="1" ht="12.75" customHeight="1">
      <c r="B18" s="1697" t="s">
        <v>858</v>
      </c>
      <c r="C18" s="1701">
        <v>25499425</v>
      </c>
      <c r="D18" s="973">
        <v>24832787</v>
      </c>
      <c r="E18" s="973">
        <v>666638</v>
      </c>
      <c r="F18" s="973">
        <v>3098</v>
      </c>
      <c r="G18" s="973">
        <v>663540</v>
      </c>
      <c r="H18" s="973">
        <v>8995371</v>
      </c>
      <c r="I18" s="973">
        <v>580929</v>
      </c>
      <c r="J18" s="973">
        <v>146976</v>
      </c>
      <c r="K18" s="973">
        <v>18596</v>
      </c>
      <c r="L18" s="973">
        <v>201624</v>
      </c>
      <c r="M18" s="973">
        <v>5935862</v>
      </c>
      <c r="N18" s="973">
        <v>18647</v>
      </c>
      <c r="O18" s="973">
        <v>342656</v>
      </c>
      <c r="P18" s="973">
        <v>418987</v>
      </c>
      <c r="Q18" s="761">
        <v>98884</v>
      </c>
      <c r="R18" s="973">
        <v>2017370</v>
      </c>
      <c r="S18" s="973" t="s">
        <v>908</v>
      </c>
      <c r="T18" s="973">
        <v>1049822</v>
      </c>
      <c r="U18" s="973">
        <v>172039</v>
      </c>
      <c r="V18" s="973">
        <v>141131</v>
      </c>
      <c r="W18" s="973">
        <v>81667</v>
      </c>
      <c r="X18" s="973">
        <v>900270</v>
      </c>
      <c r="Y18" s="973">
        <v>1839072</v>
      </c>
      <c r="Z18" s="973">
        <v>2539522</v>
      </c>
      <c r="AA18" s="973">
        <v>280413</v>
      </c>
      <c r="AB18" s="973">
        <v>3538691</v>
      </c>
      <c r="AC18" s="973">
        <v>3643156</v>
      </c>
      <c r="AD18" s="973">
        <v>2368647</v>
      </c>
      <c r="AE18" s="973">
        <v>138162</v>
      </c>
      <c r="AF18" s="973">
        <v>1057495</v>
      </c>
      <c r="AG18" s="973">
        <v>1116880</v>
      </c>
      <c r="AH18" s="973">
        <v>5245141</v>
      </c>
      <c r="AI18" s="973">
        <v>943185</v>
      </c>
      <c r="AJ18" s="973">
        <v>3797684</v>
      </c>
      <c r="AK18" s="973">
        <v>46710</v>
      </c>
      <c r="AL18" s="973">
        <v>2656623</v>
      </c>
      <c r="AM18" s="973" t="s">
        <v>908</v>
      </c>
      <c r="AN18" s="1725" t="s">
        <v>908</v>
      </c>
    </row>
    <row r="19" spans="2:40" s="1684" customFormat="1" ht="12.75" customHeight="1">
      <c r="B19" s="1697" t="s">
        <v>860</v>
      </c>
      <c r="C19" s="1701">
        <v>26869671</v>
      </c>
      <c r="D19" s="973">
        <v>25666379</v>
      </c>
      <c r="E19" s="973">
        <v>1203292</v>
      </c>
      <c r="F19" s="973">
        <v>3858</v>
      </c>
      <c r="G19" s="973">
        <v>1199434</v>
      </c>
      <c r="H19" s="973">
        <v>11553233</v>
      </c>
      <c r="I19" s="973">
        <v>620084</v>
      </c>
      <c r="J19" s="973">
        <v>155292</v>
      </c>
      <c r="K19" s="973">
        <v>18245</v>
      </c>
      <c r="L19" s="973">
        <v>220047</v>
      </c>
      <c r="M19" s="973">
        <v>4610114</v>
      </c>
      <c r="N19" s="973">
        <v>19469</v>
      </c>
      <c r="O19" s="973">
        <v>391686</v>
      </c>
      <c r="P19" s="973">
        <v>419563</v>
      </c>
      <c r="Q19" s="761">
        <v>94804</v>
      </c>
      <c r="R19" s="973">
        <v>2561725</v>
      </c>
      <c r="S19" s="973" t="s">
        <v>908</v>
      </c>
      <c r="T19" s="973">
        <v>910838</v>
      </c>
      <c r="U19" s="973">
        <v>170068</v>
      </c>
      <c r="V19" s="973">
        <v>44838</v>
      </c>
      <c r="W19" s="973">
        <v>259900</v>
      </c>
      <c r="X19" s="973">
        <v>1067699</v>
      </c>
      <c r="Y19" s="973">
        <v>1235266</v>
      </c>
      <c r="Z19" s="973">
        <v>2516800</v>
      </c>
      <c r="AA19" s="973">
        <v>310533</v>
      </c>
      <c r="AB19" s="973">
        <v>4548345</v>
      </c>
      <c r="AC19" s="973">
        <v>3594932</v>
      </c>
      <c r="AD19" s="973">
        <v>2004594</v>
      </c>
      <c r="AE19" s="973">
        <v>256939</v>
      </c>
      <c r="AF19" s="973">
        <v>1262982</v>
      </c>
      <c r="AG19" s="973">
        <v>1197309</v>
      </c>
      <c r="AH19" s="973">
        <v>3736224</v>
      </c>
      <c r="AI19" s="973">
        <v>827291</v>
      </c>
      <c r="AJ19" s="973">
        <v>5669818</v>
      </c>
      <c r="AK19" s="973" t="s">
        <v>908</v>
      </c>
      <c r="AL19" s="973">
        <v>2228234</v>
      </c>
      <c r="AM19" s="973">
        <v>29178</v>
      </c>
      <c r="AN19" s="1725" t="s">
        <v>908</v>
      </c>
    </row>
    <row r="20" spans="2:40" s="1684" customFormat="1" ht="12.75" customHeight="1">
      <c r="B20" s="1697"/>
      <c r="C20" s="1701"/>
      <c r="D20" s="973"/>
      <c r="E20" s="973"/>
      <c r="F20" s="973"/>
      <c r="G20" s="973"/>
      <c r="H20" s="973"/>
      <c r="I20" s="973"/>
      <c r="J20" s="973"/>
      <c r="K20" s="973"/>
      <c r="L20" s="973"/>
      <c r="M20" s="973"/>
      <c r="N20" s="973"/>
      <c r="O20" s="973"/>
      <c r="P20" s="973"/>
      <c r="Q20" s="973"/>
      <c r="R20" s="761"/>
      <c r="S20" s="973"/>
      <c r="T20" s="973"/>
      <c r="U20" s="973"/>
      <c r="V20" s="973"/>
      <c r="W20" s="973"/>
      <c r="X20" s="973"/>
      <c r="Y20" s="973"/>
      <c r="Z20" s="973"/>
      <c r="AA20" s="973"/>
      <c r="AB20" s="973"/>
      <c r="AC20" s="973"/>
      <c r="AD20" s="973"/>
      <c r="AE20" s="973"/>
      <c r="AF20" s="973"/>
      <c r="AG20" s="973"/>
      <c r="AH20" s="973"/>
      <c r="AI20" s="973"/>
      <c r="AJ20" s="973"/>
      <c r="AK20" s="973"/>
      <c r="AL20" s="973"/>
      <c r="AM20" s="973"/>
      <c r="AN20" s="1725"/>
    </row>
    <row r="21" spans="2:40" s="1684" customFormat="1" ht="12.75" customHeight="1">
      <c r="B21" s="1697" t="s">
        <v>863</v>
      </c>
      <c r="C21" s="1701">
        <v>10780893</v>
      </c>
      <c r="D21" s="973">
        <v>10347954</v>
      </c>
      <c r="E21" s="973">
        <v>432939</v>
      </c>
      <c r="F21" s="973" t="s">
        <v>908</v>
      </c>
      <c r="G21" s="973">
        <v>432939</v>
      </c>
      <c r="H21" s="973">
        <v>3738255</v>
      </c>
      <c r="I21" s="973">
        <v>233609</v>
      </c>
      <c r="J21" s="973">
        <v>62650</v>
      </c>
      <c r="K21" s="973">
        <v>148</v>
      </c>
      <c r="L21" s="973">
        <v>88102</v>
      </c>
      <c r="M21" s="973">
        <v>2948219</v>
      </c>
      <c r="N21" s="973">
        <v>7041</v>
      </c>
      <c r="O21" s="973">
        <v>69564</v>
      </c>
      <c r="P21" s="973">
        <v>171875</v>
      </c>
      <c r="Q21" s="973">
        <v>36681</v>
      </c>
      <c r="R21" s="973">
        <v>874689</v>
      </c>
      <c r="S21" s="973" t="s">
        <v>908</v>
      </c>
      <c r="T21" s="977">
        <v>517478</v>
      </c>
      <c r="U21" s="973">
        <v>76284</v>
      </c>
      <c r="V21" s="973">
        <v>17130</v>
      </c>
      <c r="W21" s="973">
        <v>397385</v>
      </c>
      <c r="X21" s="973">
        <v>514847</v>
      </c>
      <c r="Y21" s="973">
        <v>274036</v>
      </c>
      <c r="Z21" s="973">
        <v>752900</v>
      </c>
      <c r="AA21" s="973">
        <v>194794</v>
      </c>
      <c r="AB21" s="973">
        <v>1653991</v>
      </c>
      <c r="AC21" s="973">
        <v>1602312</v>
      </c>
      <c r="AD21" s="973">
        <v>626809</v>
      </c>
      <c r="AE21" s="973">
        <v>100840</v>
      </c>
      <c r="AF21" s="973">
        <v>772541</v>
      </c>
      <c r="AG21" s="973">
        <v>514060</v>
      </c>
      <c r="AH21" s="973">
        <v>1048587</v>
      </c>
      <c r="AI21" s="973">
        <v>406828</v>
      </c>
      <c r="AJ21" s="973">
        <v>2448205</v>
      </c>
      <c r="AK21" s="973">
        <v>11345</v>
      </c>
      <c r="AL21" s="973">
        <v>967642</v>
      </c>
      <c r="AM21" s="973" t="s">
        <v>908</v>
      </c>
      <c r="AN21" s="1725" t="s">
        <v>908</v>
      </c>
    </row>
    <row r="22" spans="2:40" s="1684" customFormat="1" ht="12.75" customHeight="1">
      <c r="B22" s="1697" t="s">
        <v>865</v>
      </c>
      <c r="C22" s="1701">
        <v>11321756</v>
      </c>
      <c r="D22" s="973">
        <v>10952422</v>
      </c>
      <c r="E22" s="973">
        <v>369334</v>
      </c>
      <c r="F22" s="973" t="s">
        <v>908</v>
      </c>
      <c r="G22" s="973">
        <v>369334</v>
      </c>
      <c r="H22" s="973">
        <v>3529567</v>
      </c>
      <c r="I22" s="973">
        <v>208215</v>
      </c>
      <c r="J22" s="973">
        <v>58964</v>
      </c>
      <c r="K22" s="973" t="s">
        <v>908</v>
      </c>
      <c r="L22" s="973">
        <v>79186</v>
      </c>
      <c r="M22" s="973">
        <v>3350027</v>
      </c>
      <c r="N22" s="973">
        <v>6258</v>
      </c>
      <c r="O22" s="973">
        <v>51807</v>
      </c>
      <c r="P22" s="973">
        <v>210360</v>
      </c>
      <c r="Q22" s="973">
        <v>24402</v>
      </c>
      <c r="R22" s="973">
        <v>1003444</v>
      </c>
      <c r="S22" s="973" t="s">
        <v>908</v>
      </c>
      <c r="T22" s="977">
        <v>646025</v>
      </c>
      <c r="U22" s="973">
        <v>149894</v>
      </c>
      <c r="V22" s="973">
        <v>4828</v>
      </c>
      <c r="W22" s="973">
        <v>380700</v>
      </c>
      <c r="X22" s="973">
        <v>224385</v>
      </c>
      <c r="Y22" s="973">
        <v>249694</v>
      </c>
      <c r="Z22" s="973">
        <v>1144000</v>
      </c>
      <c r="AA22" s="973">
        <v>188350</v>
      </c>
      <c r="AB22" s="973">
        <v>1633890</v>
      </c>
      <c r="AC22" s="973">
        <v>1311173</v>
      </c>
      <c r="AD22" s="973">
        <v>618216</v>
      </c>
      <c r="AE22" s="973">
        <v>77664</v>
      </c>
      <c r="AF22" s="973">
        <v>896382</v>
      </c>
      <c r="AG22" s="973">
        <v>558104</v>
      </c>
      <c r="AH22" s="973">
        <v>2212218</v>
      </c>
      <c r="AI22" s="973">
        <v>392642</v>
      </c>
      <c r="AJ22" s="973">
        <v>2002173</v>
      </c>
      <c r="AK22" s="973">
        <v>52220</v>
      </c>
      <c r="AL22" s="973">
        <v>1009390</v>
      </c>
      <c r="AM22" s="973" t="s">
        <v>908</v>
      </c>
      <c r="AN22" s="1725" t="s">
        <v>908</v>
      </c>
    </row>
    <row r="23" spans="2:40" s="1684" customFormat="1" ht="12.75" customHeight="1">
      <c r="B23" s="1697" t="s">
        <v>867</v>
      </c>
      <c r="C23" s="1701">
        <v>10414896</v>
      </c>
      <c r="D23" s="973">
        <v>10020699</v>
      </c>
      <c r="E23" s="973">
        <v>394197</v>
      </c>
      <c r="F23" s="973" t="s">
        <v>908</v>
      </c>
      <c r="G23" s="973">
        <v>394197</v>
      </c>
      <c r="H23" s="973">
        <v>2990032</v>
      </c>
      <c r="I23" s="973">
        <v>213670</v>
      </c>
      <c r="J23" s="973">
        <v>48982</v>
      </c>
      <c r="K23" s="973">
        <v>13515</v>
      </c>
      <c r="L23" s="973">
        <v>94756</v>
      </c>
      <c r="M23" s="973">
        <v>3208121</v>
      </c>
      <c r="N23" s="973">
        <v>6766</v>
      </c>
      <c r="O23" s="973">
        <v>44148</v>
      </c>
      <c r="P23" s="973">
        <v>160530</v>
      </c>
      <c r="Q23" s="973">
        <v>35508</v>
      </c>
      <c r="R23" s="973">
        <v>558397</v>
      </c>
      <c r="S23" s="973" t="s">
        <v>908</v>
      </c>
      <c r="T23" s="977">
        <v>546979</v>
      </c>
      <c r="U23" s="973">
        <v>60395</v>
      </c>
      <c r="V23" s="973">
        <v>70338</v>
      </c>
      <c r="W23" s="973">
        <v>150000</v>
      </c>
      <c r="X23" s="973">
        <v>120858</v>
      </c>
      <c r="Y23" s="973">
        <v>685741</v>
      </c>
      <c r="Z23" s="973">
        <v>1406160</v>
      </c>
      <c r="AA23" s="973">
        <v>176461</v>
      </c>
      <c r="AB23" s="973">
        <v>1593579</v>
      </c>
      <c r="AC23" s="973">
        <v>1479701</v>
      </c>
      <c r="AD23" s="973">
        <v>539589</v>
      </c>
      <c r="AE23" s="973">
        <v>46280</v>
      </c>
      <c r="AF23" s="973">
        <v>678645</v>
      </c>
      <c r="AG23" s="973">
        <v>790763</v>
      </c>
      <c r="AH23" s="973">
        <v>1276249</v>
      </c>
      <c r="AI23" s="973">
        <v>500387</v>
      </c>
      <c r="AJ23" s="973">
        <v>1961129</v>
      </c>
      <c r="AK23" s="973">
        <v>140815</v>
      </c>
      <c r="AL23" s="973">
        <v>837101</v>
      </c>
      <c r="AM23" s="973" t="s">
        <v>908</v>
      </c>
      <c r="AN23" s="1725" t="s">
        <v>908</v>
      </c>
    </row>
    <row r="24" spans="2:40" s="1684" customFormat="1" ht="13.5" customHeight="1">
      <c r="B24" s="1697" t="s">
        <v>868</v>
      </c>
      <c r="C24" s="1701">
        <v>9107597</v>
      </c>
      <c r="D24" s="973">
        <v>8747008</v>
      </c>
      <c r="E24" s="973">
        <v>360589</v>
      </c>
      <c r="F24" s="973" t="s">
        <v>908</v>
      </c>
      <c r="G24" s="973">
        <v>360589</v>
      </c>
      <c r="H24" s="973">
        <v>2088208</v>
      </c>
      <c r="I24" s="973">
        <v>165266</v>
      </c>
      <c r="J24" s="973">
        <v>35806</v>
      </c>
      <c r="K24" s="973" t="s">
        <v>908</v>
      </c>
      <c r="L24" s="973">
        <v>73604</v>
      </c>
      <c r="M24" s="973">
        <v>3242508</v>
      </c>
      <c r="N24" s="973">
        <v>4519</v>
      </c>
      <c r="O24" s="973">
        <v>44648</v>
      </c>
      <c r="P24" s="973">
        <v>262986</v>
      </c>
      <c r="Q24" s="973">
        <v>20811</v>
      </c>
      <c r="R24" s="973">
        <v>850879</v>
      </c>
      <c r="S24" s="973">
        <v>1338</v>
      </c>
      <c r="T24" s="761">
        <v>540606</v>
      </c>
      <c r="U24" s="973">
        <v>90824</v>
      </c>
      <c r="V24" s="973">
        <v>13260</v>
      </c>
      <c r="W24" s="973">
        <v>262173</v>
      </c>
      <c r="X24" s="973">
        <v>282281</v>
      </c>
      <c r="Y24" s="973">
        <v>473780</v>
      </c>
      <c r="Z24" s="973">
        <v>654100</v>
      </c>
      <c r="AA24" s="973">
        <v>175265</v>
      </c>
      <c r="AB24" s="973">
        <v>1631852</v>
      </c>
      <c r="AC24" s="973">
        <v>1170783</v>
      </c>
      <c r="AD24" s="973">
        <v>289817</v>
      </c>
      <c r="AE24" s="973">
        <v>21834</v>
      </c>
      <c r="AF24" s="973">
        <v>801373</v>
      </c>
      <c r="AG24" s="973">
        <v>376997</v>
      </c>
      <c r="AH24" s="973">
        <v>1529299</v>
      </c>
      <c r="AI24" s="973">
        <v>310852</v>
      </c>
      <c r="AJ24" s="973">
        <v>1392774</v>
      </c>
      <c r="AK24" s="973">
        <v>36708</v>
      </c>
      <c r="AL24" s="973">
        <v>964994</v>
      </c>
      <c r="AM24" s="973">
        <v>44460</v>
      </c>
      <c r="AN24" s="1725" t="s">
        <v>908</v>
      </c>
    </row>
    <row r="25" spans="2:40" s="1684" customFormat="1" ht="13.5" customHeight="1">
      <c r="B25" s="1697"/>
      <c r="C25" s="1701"/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761"/>
      <c r="S25" s="973"/>
      <c r="T25" s="973"/>
      <c r="U25" s="973"/>
      <c r="V25" s="973"/>
      <c r="W25" s="973"/>
      <c r="X25" s="973"/>
      <c r="Y25" s="973"/>
      <c r="Z25" s="973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973"/>
      <c r="AL25" s="973"/>
      <c r="AM25" s="973"/>
      <c r="AN25" s="1725"/>
    </row>
    <row r="26" spans="2:40" s="1684" customFormat="1" ht="12.75" customHeight="1">
      <c r="B26" s="1697" t="s">
        <v>871</v>
      </c>
      <c r="C26" s="1701">
        <v>12009401</v>
      </c>
      <c r="D26" s="973">
        <v>11797194</v>
      </c>
      <c r="E26" s="973">
        <v>212207</v>
      </c>
      <c r="F26" s="973" t="s">
        <v>908</v>
      </c>
      <c r="G26" s="973">
        <v>212207</v>
      </c>
      <c r="H26" s="973">
        <v>3002186</v>
      </c>
      <c r="I26" s="973">
        <v>253214</v>
      </c>
      <c r="J26" s="973">
        <v>46775</v>
      </c>
      <c r="K26" s="973" t="s">
        <v>908</v>
      </c>
      <c r="L26" s="973">
        <v>109694</v>
      </c>
      <c r="M26" s="973">
        <v>3098346</v>
      </c>
      <c r="N26" s="973">
        <v>5596</v>
      </c>
      <c r="O26" s="973">
        <v>143704</v>
      </c>
      <c r="P26" s="973">
        <v>168019</v>
      </c>
      <c r="Q26" s="973">
        <v>22652</v>
      </c>
      <c r="R26" s="761">
        <v>1177307</v>
      </c>
      <c r="S26" s="973" t="s">
        <v>908</v>
      </c>
      <c r="T26" s="973">
        <v>459953</v>
      </c>
      <c r="U26" s="973">
        <v>42681</v>
      </c>
      <c r="V26" s="973">
        <v>23450</v>
      </c>
      <c r="W26" s="973">
        <v>57161</v>
      </c>
      <c r="X26" s="973">
        <v>336013</v>
      </c>
      <c r="Y26" s="973">
        <v>1375450</v>
      </c>
      <c r="Z26" s="973">
        <v>1687200</v>
      </c>
      <c r="AA26" s="973">
        <v>172773</v>
      </c>
      <c r="AB26" s="973">
        <v>1527623</v>
      </c>
      <c r="AC26" s="973">
        <v>1360011</v>
      </c>
      <c r="AD26" s="973">
        <v>612627</v>
      </c>
      <c r="AE26" s="973">
        <v>101606</v>
      </c>
      <c r="AF26" s="973">
        <v>840375</v>
      </c>
      <c r="AG26" s="973">
        <v>360393</v>
      </c>
      <c r="AH26" s="973">
        <v>3027405</v>
      </c>
      <c r="AI26" s="973">
        <v>317809</v>
      </c>
      <c r="AJ26" s="973">
        <v>2327173</v>
      </c>
      <c r="AK26" s="973" t="s">
        <v>908</v>
      </c>
      <c r="AL26" s="973">
        <v>1145185</v>
      </c>
      <c r="AM26" s="973">
        <v>4214</v>
      </c>
      <c r="AN26" s="1725" t="s">
        <v>908</v>
      </c>
    </row>
    <row r="27" spans="2:40" s="1684" customFormat="1" ht="12.75" customHeight="1">
      <c r="B27" s="1697" t="s">
        <v>873</v>
      </c>
      <c r="C27" s="1701">
        <v>17380466</v>
      </c>
      <c r="D27" s="973">
        <v>16977997</v>
      </c>
      <c r="E27" s="973">
        <v>402469</v>
      </c>
      <c r="F27" s="973" t="s">
        <v>908</v>
      </c>
      <c r="G27" s="973">
        <v>402469</v>
      </c>
      <c r="H27" s="973">
        <v>5763792</v>
      </c>
      <c r="I27" s="973">
        <v>332839</v>
      </c>
      <c r="J27" s="973">
        <v>80970</v>
      </c>
      <c r="K27" s="973">
        <v>22120</v>
      </c>
      <c r="L27" s="973">
        <v>122832</v>
      </c>
      <c r="M27" s="973">
        <v>2969806</v>
      </c>
      <c r="N27" s="973">
        <v>9433</v>
      </c>
      <c r="O27" s="973">
        <v>64345</v>
      </c>
      <c r="P27" s="973">
        <v>178809</v>
      </c>
      <c r="Q27" s="973">
        <v>37968</v>
      </c>
      <c r="R27" s="761">
        <v>1058574</v>
      </c>
      <c r="S27" s="973" t="s">
        <v>908</v>
      </c>
      <c r="T27" s="973">
        <v>481231</v>
      </c>
      <c r="U27" s="973">
        <v>2120950</v>
      </c>
      <c r="V27" s="973">
        <v>25235</v>
      </c>
      <c r="W27" s="973">
        <v>584131</v>
      </c>
      <c r="X27" s="973">
        <v>568629</v>
      </c>
      <c r="Y27" s="973">
        <v>882052</v>
      </c>
      <c r="Z27" s="973">
        <v>2076750</v>
      </c>
      <c r="AA27" s="973">
        <v>190833</v>
      </c>
      <c r="AB27" s="973">
        <v>2643983</v>
      </c>
      <c r="AC27" s="973">
        <v>1468845</v>
      </c>
      <c r="AD27" s="973">
        <v>550451</v>
      </c>
      <c r="AE27" s="973">
        <v>15761</v>
      </c>
      <c r="AF27" s="973">
        <v>704760</v>
      </c>
      <c r="AG27" s="973">
        <v>2379496</v>
      </c>
      <c r="AH27" s="973">
        <v>3659138</v>
      </c>
      <c r="AI27" s="973">
        <v>427168</v>
      </c>
      <c r="AJ27" s="973">
        <v>3638279</v>
      </c>
      <c r="AK27" s="973">
        <v>2972</v>
      </c>
      <c r="AL27" s="973">
        <v>1296311</v>
      </c>
      <c r="AM27" s="973" t="s">
        <v>908</v>
      </c>
      <c r="AN27" s="1725" t="s">
        <v>908</v>
      </c>
    </row>
    <row r="28" spans="2:40" s="1684" customFormat="1" ht="12.75" customHeight="1">
      <c r="B28" s="1697" t="s">
        <v>875</v>
      </c>
      <c r="C28" s="1701">
        <v>11657531</v>
      </c>
      <c r="D28" s="973">
        <v>11410162</v>
      </c>
      <c r="E28" s="973">
        <v>247369</v>
      </c>
      <c r="F28" s="973" t="s">
        <v>908</v>
      </c>
      <c r="G28" s="973">
        <v>247369</v>
      </c>
      <c r="H28" s="973">
        <v>3978920</v>
      </c>
      <c r="I28" s="973">
        <v>382689</v>
      </c>
      <c r="J28" s="973">
        <v>56538</v>
      </c>
      <c r="K28" s="973" t="s">
        <v>908</v>
      </c>
      <c r="L28" s="973">
        <v>98443</v>
      </c>
      <c r="M28" s="973">
        <v>2672728</v>
      </c>
      <c r="N28" s="973">
        <v>6837</v>
      </c>
      <c r="O28" s="973">
        <v>52757</v>
      </c>
      <c r="P28" s="973">
        <v>199228</v>
      </c>
      <c r="Q28" s="973">
        <v>25433</v>
      </c>
      <c r="R28" s="761">
        <v>601819</v>
      </c>
      <c r="S28" s="973">
        <v>46864</v>
      </c>
      <c r="T28" s="973">
        <v>519089</v>
      </c>
      <c r="U28" s="973">
        <v>348618</v>
      </c>
      <c r="V28" s="973">
        <v>32612</v>
      </c>
      <c r="W28" s="973">
        <v>538166</v>
      </c>
      <c r="X28" s="973">
        <v>257190</v>
      </c>
      <c r="Y28" s="973">
        <v>388050</v>
      </c>
      <c r="Z28" s="973">
        <v>1451550</v>
      </c>
      <c r="AA28" s="973">
        <v>174774</v>
      </c>
      <c r="AB28" s="973">
        <v>2485623</v>
      </c>
      <c r="AC28" s="973">
        <v>1201335</v>
      </c>
      <c r="AD28" s="973">
        <v>760594</v>
      </c>
      <c r="AE28" s="973">
        <v>12057</v>
      </c>
      <c r="AF28" s="973">
        <v>700759</v>
      </c>
      <c r="AG28" s="973">
        <v>409146</v>
      </c>
      <c r="AH28" s="973">
        <v>2512540</v>
      </c>
      <c r="AI28" s="973">
        <v>447480</v>
      </c>
      <c r="AJ28" s="973">
        <v>1301104</v>
      </c>
      <c r="AK28" s="973">
        <v>48101</v>
      </c>
      <c r="AL28" s="973">
        <v>1356649</v>
      </c>
      <c r="AM28" s="973" t="s">
        <v>908</v>
      </c>
      <c r="AN28" s="1725" t="s">
        <v>908</v>
      </c>
    </row>
    <row r="29" spans="2:40" s="1684" customFormat="1" ht="12.75" customHeight="1">
      <c r="B29" s="1697" t="s">
        <v>877</v>
      </c>
      <c r="C29" s="1701">
        <v>10485667</v>
      </c>
      <c r="D29" s="973">
        <v>10092634</v>
      </c>
      <c r="E29" s="973">
        <v>393033</v>
      </c>
      <c r="F29" s="973">
        <v>52775</v>
      </c>
      <c r="G29" s="973">
        <v>340258</v>
      </c>
      <c r="H29" s="973">
        <v>1342334</v>
      </c>
      <c r="I29" s="973">
        <v>157371</v>
      </c>
      <c r="J29" s="973">
        <v>21796</v>
      </c>
      <c r="K29" s="973" t="s">
        <v>908</v>
      </c>
      <c r="L29" s="973">
        <v>85632</v>
      </c>
      <c r="M29" s="973">
        <v>3903723</v>
      </c>
      <c r="N29" s="973">
        <v>3385</v>
      </c>
      <c r="O29" s="973">
        <v>384543</v>
      </c>
      <c r="P29" s="973">
        <v>166214</v>
      </c>
      <c r="Q29" s="973">
        <v>16227</v>
      </c>
      <c r="R29" s="761">
        <v>676037</v>
      </c>
      <c r="S29" s="973" t="s">
        <v>908</v>
      </c>
      <c r="T29" s="973">
        <v>801859</v>
      </c>
      <c r="U29" s="973">
        <v>131142</v>
      </c>
      <c r="V29" s="973">
        <v>9130</v>
      </c>
      <c r="W29" s="973">
        <v>371145</v>
      </c>
      <c r="X29" s="973">
        <v>259764</v>
      </c>
      <c r="Y29" s="973">
        <v>193690</v>
      </c>
      <c r="Z29" s="973">
        <v>1961675</v>
      </c>
      <c r="AA29" s="973">
        <v>150923</v>
      </c>
      <c r="AB29" s="973">
        <v>1404948</v>
      </c>
      <c r="AC29" s="973">
        <v>1555023</v>
      </c>
      <c r="AD29" s="973">
        <v>592163</v>
      </c>
      <c r="AE29" s="973">
        <v>10447</v>
      </c>
      <c r="AF29" s="973">
        <v>1381319</v>
      </c>
      <c r="AG29" s="973">
        <v>163429</v>
      </c>
      <c r="AH29" s="973">
        <v>1066539</v>
      </c>
      <c r="AI29" s="973">
        <v>352405</v>
      </c>
      <c r="AJ29" s="973">
        <v>2291763</v>
      </c>
      <c r="AK29" s="973">
        <v>151287</v>
      </c>
      <c r="AL29" s="973">
        <v>972388</v>
      </c>
      <c r="AM29" s="973" t="s">
        <v>908</v>
      </c>
      <c r="AN29" s="1725" t="s">
        <v>908</v>
      </c>
    </row>
    <row r="30" spans="2:40" s="1684" customFormat="1" ht="12.75" customHeight="1">
      <c r="B30" s="1697" t="s">
        <v>879</v>
      </c>
      <c r="C30" s="1701">
        <v>11030872</v>
      </c>
      <c r="D30" s="973">
        <v>10534974</v>
      </c>
      <c r="E30" s="973">
        <v>495898</v>
      </c>
      <c r="F30" s="973">
        <v>13723</v>
      </c>
      <c r="G30" s="973">
        <v>482175</v>
      </c>
      <c r="H30" s="973">
        <v>2744530</v>
      </c>
      <c r="I30" s="973">
        <v>208422</v>
      </c>
      <c r="J30" s="973">
        <v>44024</v>
      </c>
      <c r="K30" s="973" t="s">
        <v>908</v>
      </c>
      <c r="L30" s="973">
        <v>98241</v>
      </c>
      <c r="M30" s="973">
        <v>3576068</v>
      </c>
      <c r="N30" s="973">
        <v>5425</v>
      </c>
      <c r="O30" s="973">
        <v>137878</v>
      </c>
      <c r="P30" s="973">
        <v>130549</v>
      </c>
      <c r="Q30" s="973">
        <v>24923</v>
      </c>
      <c r="R30" s="761">
        <v>939036</v>
      </c>
      <c r="S30" s="973" t="s">
        <v>908</v>
      </c>
      <c r="T30" s="973">
        <v>374258</v>
      </c>
      <c r="U30" s="973">
        <v>45737</v>
      </c>
      <c r="V30" s="973">
        <v>50886</v>
      </c>
      <c r="W30" s="973">
        <v>203645</v>
      </c>
      <c r="X30" s="973">
        <v>263185</v>
      </c>
      <c r="Y30" s="973">
        <v>369564</v>
      </c>
      <c r="Z30" s="973">
        <v>1814501</v>
      </c>
      <c r="AA30" s="973">
        <v>193061</v>
      </c>
      <c r="AB30" s="973">
        <v>1505495</v>
      </c>
      <c r="AC30" s="973">
        <v>1485006</v>
      </c>
      <c r="AD30" s="973">
        <v>805765</v>
      </c>
      <c r="AE30" s="973">
        <v>17805</v>
      </c>
      <c r="AF30" s="973">
        <v>602910</v>
      </c>
      <c r="AG30" s="973">
        <v>605821</v>
      </c>
      <c r="AH30" s="973">
        <v>2208923</v>
      </c>
      <c r="AI30" s="973">
        <v>341951</v>
      </c>
      <c r="AJ30" s="973">
        <v>1707381</v>
      </c>
      <c r="AK30" s="973">
        <v>34592</v>
      </c>
      <c r="AL30" s="973">
        <v>1026264</v>
      </c>
      <c r="AM30" s="973" t="s">
        <v>908</v>
      </c>
      <c r="AN30" s="1725" t="s">
        <v>908</v>
      </c>
    </row>
    <row r="31" spans="2:40" s="1684" customFormat="1" ht="12.75" customHeight="1">
      <c r="B31" s="1697"/>
      <c r="C31" s="1701"/>
      <c r="D31" s="973"/>
      <c r="E31" s="973"/>
      <c r="F31" s="973"/>
      <c r="G31" s="973"/>
      <c r="H31" s="973"/>
      <c r="I31" s="973"/>
      <c r="J31" s="973"/>
      <c r="K31" s="973"/>
      <c r="L31" s="973"/>
      <c r="M31" s="973"/>
      <c r="N31" s="973"/>
      <c r="O31" s="973"/>
      <c r="P31" s="973"/>
      <c r="Q31" s="973"/>
      <c r="R31" s="761"/>
      <c r="S31" s="973"/>
      <c r="T31" s="973"/>
      <c r="U31" s="973"/>
      <c r="V31" s="973"/>
      <c r="W31" s="973"/>
      <c r="X31" s="973"/>
      <c r="Y31" s="973"/>
      <c r="Z31" s="973"/>
      <c r="AA31" s="973"/>
      <c r="AB31" s="973"/>
      <c r="AC31" s="973"/>
      <c r="AD31" s="973"/>
      <c r="AE31" s="973"/>
      <c r="AF31" s="973"/>
      <c r="AG31" s="973"/>
      <c r="AH31" s="973"/>
      <c r="AI31" s="973"/>
      <c r="AJ31" s="973"/>
      <c r="AK31" s="973"/>
      <c r="AL31" s="973"/>
      <c r="AM31" s="973"/>
      <c r="AN31" s="1725"/>
    </row>
    <row r="32" spans="2:40" s="1684" customFormat="1" ht="12.75" customHeight="1">
      <c r="B32" s="1697" t="s">
        <v>882</v>
      </c>
      <c r="C32" s="1701">
        <v>3896433</v>
      </c>
      <c r="D32" s="973">
        <v>3768201</v>
      </c>
      <c r="E32" s="973">
        <v>128232</v>
      </c>
      <c r="F32" s="973">
        <v>9500</v>
      </c>
      <c r="G32" s="973">
        <v>118732</v>
      </c>
      <c r="H32" s="973">
        <v>808016</v>
      </c>
      <c r="I32" s="973">
        <v>80605</v>
      </c>
      <c r="J32" s="973">
        <v>17293</v>
      </c>
      <c r="K32" s="973" t="s">
        <v>908</v>
      </c>
      <c r="L32" s="973">
        <v>42251</v>
      </c>
      <c r="M32" s="973">
        <v>1696639</v>
      </c>
      <c r="N32" s="973">
        <v>2254</v>
      </c>
      <c r="O32" s="973">
        <v>7922</v>
      </c>
      <c r="P32" s="973">
        <v>73157</v>
      </c>
      <c r="Q32" s="973">
        <v>10395</v>
      </c>
      <c r="R32" s="973">
        <v>276403</v>
      </c>
      <c r="S32" s="977" t="s">
        <v>908</v>
      </c>
      <c r="T32" s="973">
        <v>160326</v>
      </c>
      <c r="U32" s="973">
        <v>72370</v>
      </c>
      <c r="V32" s="973">
        <v>1624</v>
      </c>
      <c r="W32" s="973">
        <v>181908</v>
      </c>
      <c r="X32" s="973">
        <v>121992</v>
      </c>
      <c r="Y32" s="973">
        <v>63178</v>
      </c>
      <c r="Z32" s="973">
        <v>280100</v>
      </c>
      <c r="AA32" s="973">
        <v>81403</v>
      </c>
      <c r="AB32" s="973">
        <v>777356</v>
      </c>
      <c r="AC32" s="973">
        <v>273882</v>
      </c>
      <c r="AD32" s="973">
        <v>219377</v>
      </c>
      <c r="AE32" s="973">
        <v>423</v>
      </c>
      <c r="AF32" s="973">
        <v>238918</v>
      </c>
      <c r="AG32" s="973">
        <v>64893</v>
      </c>
      <c r="AH32" s="973">
        <v>449519</v>
      </c>
      <c r="AI32" s="973">
        <v>79328</v>
      </c>
      <c r="AJ32" s="973">
        <v>984301</v>
      </c>
      <c r="AK32" s="973">
        <v>24026</v>
      </c>
      <c r="AL32" s="973">
        <v>574775</v>
      </c>
      <c r="AM32" s="973" t="s">
        <v>908</v>
      </c>
      <c r="AN32" s="1725" t="s">
        <v>908</v>
      </c>
    </row>
    <row r="33" spans="2:40" s="1684" customFormat="1" ht="12.75" customHeight="1">
      <c r="B33" s="1697" t="s">
        <v>884</v>
      </c>
      <c r="C33" s="1701">
        <v>2742109</v>
      </c>
      <c r="D33" s="973">
        <v>2612201</v>
      </c>
      <c r="E33" s="973">
        <v>129908</v>
      </c>
      <c r="F33" s="973" t="s">
        <v>908</v>
      </c>
      <c r="G33" s="973">
        <v>129908</v>
      </c>
      <c r="H33" s="973">
        <v>649135</v>
      </c>
      <c r="I33" s="973">
        <v>54059</v>
      </c>
      <c r="J33" s="973">
        <v>13965</v>
      </c>
      <c r="K33" s="973" t="s">
        <v>908</v>
      </c>
      <c r="L33" s="973">
        <v>27190</v>
      </c>
      <c r="M33" s="973">
        <v>1337197</v>
      </c>
      <c r="N33" s="973">
        <v>1257</v>
      </c>
      <c r="O33" s="973">
        <v>1964</v>
      </c>
      <c r="P33" s="973">
        <v>49506</v>
      </c>
      <c r="Q33" s="973">
        <v>7517</v>
      </c>
      <c r="R33" s="973">
        <v>109350</v>
      </c>
      <c r="S33" s="977" t="s">
        <v>908</v>
      </c>
      <c r="T33" s="973">
        <v>94871</v>
      </c>
      <c r="U33" s="973">
        <v>113778</v>
      </c>
      <c r="V33" s="973">
        <v>23258</v>
      </c>
      <c r="W33" s="973">
        <v>21345</v>
      </c>
      <c r="X33" s="973">
        <v>104848</v>
      </c>
      <c r="Y33" s="973">
        <v>36369</v>
      </c>
      <c r="Z33" s="973">
        <v>96500</v>
      </c>
      <c r="AA33" s="973">
        <v>81618</v>
      </c>
      <c r="AB33" s="973">
        <v>733263</v>
      </c>
      <c r="AC33" s="973">
        <v>283956</v>
      </c>
      <c r="AD33" s="973">
        <v>177779</v>
      </c>
      <c r="AE33" s="973">
        <v>9112</v>
      </c>
      <c r="AF33" s="973">
        <v>198063</v>
      </c>
      <c r="AG33" s="973">
        <v>23991</v>
      </c>
      <c r="AH33" s="973">
        <v>303689</v>
      </c>
      <c r="AI33" s="973">
        <v>52522</v>
      </c>
      <c r="AJ33" s="973">
        <v>350633</v>
      </c>
      <c r="AK33" s="973" t="s">
        <v>908</v>
      </c>
      <c r="AL33" s="973">
        <v>397575</v>
      </c>
      <c r="AM33" s="973" t="s">
        <v>908</v>
      </c>
      <c r="AN33" s="1725" t="s">
        <v>908</v>
      </c>
    </row>
    <row r="34" spans="2:40" s="1684" customFormat="1" ht="12.75" customHeight="1">
      <c r="B34" s="1697" t="s">
        <v>838</v>
      </c>
      <c r="C34" s="1701">
        <v>5061032</v>
      </c>
      <c r="D34" s="973">
        <v>4968321</v>
      </c>
      <c r="E34" s="973">
        <v>92711</v>
      </c>
      <c r="F34" s="973">
        <v>2163</v>
      </c>
      <c r="G34" s="973">
        <v>90548</v>
      </c>
      <c r="H34" s="973">
        <v>1507361</v>
      </c>
      <c r="I34" s="973">
        <v>115995</v>
      </c>
      <c r="J34" s="973">
        <v>27740</v>
      </c>
      <c r="K34" s="973" t="s">
        <v>908</v>
      </c>
      <c r="L34" s="973">
        <v>49145</v>
      </c>
      <c r="M34" s="973">
        <v>2016534</v>
      </c>
      <c r="N34" s="973">
        <v>2022</v>
      </c>
      <c r="O34" s="973">
        <v>75657</v>
      </c>
      <c r="P34" s="973">
        <v>88951</v>
      </c>
      <c r="Q34" s="973">
        <v>12850</v>
      </c>
      <c r="R34" s="973">
        <v>223899</v>
      </c>
      <c r="S34" s="977" t="s">
        <v>908</v>
      </c>
      <c r="T34" s="973">
        <v>243188</v>
      </c>
      <c r="U34" s="973">
        <v>16049</v>
      </c>
      <c r="V34" s="973">
        <v>340</v>
      </c>
      <c r="W34" s="973">
        <v>92421</v>
      </c>
      <c r="X34" s="973">
        <v>31363</v>
      </c>
      <c r="Y34" s="973">
        <v>109717</v>
      </c>
      <c r="Z34" s="973">
        <v>447800</v>
      </c>
      <c r="AA34" s="973">
        <v>121069</v>
      </c>
      <c r="AB34" s="973">
        <v>1004847</v>
      </c>
      <c r="AC34" s="973">
        <v>439054</v>
      </c>
      <c r="AD34" s="973">
        <v>216564</v>
      </c>
      <c r="AE34" s="973">
        <v>9524</v>
      </c>
      <c r="AF34" s="973">
        <v>428438</v>
      </c>
      <c r="AG34" s="973">
        <v>135932</v>
      </c>
      <c r="AH34" s="973">
        <v>664314</v>
      </c>
      <c r="AI34" s="973">
        <v>239601</v>
      </c>
      <c r="AJ34" s="973">
        <v>1121730</v>
      </c>
      <c r="AK34" s="973">
        <v>5930</v>
      </c>
      <c r="AL34" s="973">
        <v>559797</v>
      </c>
      <c r="AM34" s="973">
        <v>21521</v>
      </c>
      <c r="AN34" s="1725" t="s">
        <v>908</v>
      </c>
    </row>
    <row r="35" spans="2:40" s="1684" customFormat="1" ht="12.75" customHeight="1">
      <c r="B35" s="1697" t="s">
        <v>839</v>
      </c>
      <c r="C35" s="1701">
        <v>4347768</v>
      </c>
      <c r="D35" s="973">
        <v>4251559</v>
      </c>
      <c r="E35" s="973">
        <v>96209</v>
      </c>
      <c r="F35" s="973" t="s">
        <v>908</v>
      </c>
      <c r="G35" s="973">
        <v>96209</v>
      </c>
      <c r="H35" s="973">
        <v>593706</v>
      </c>
      <c r="I35" s="973">
        <v>78182</v>
      </c>
      <c r="J35" s="973">
        <v>9559</v>
      </c>
      <c r="K35" s="973" t="s">
        <v>908</v>
      </c>
      <c r="L35" s="973">
        <v>42556</v>
      </c>
      <c r="M35" s="973">
        <v>2102758</v>
      </c>
      <c r="N35" s="973">
        <v>1342</v>
      </c>
      <c r="O35" s="973">
        <v>6829</v>
      </c>
      <c r="P35" s="973">
        <v>107469</v>
      </c>
      <c r="Q35" s="973">
        <v>5538</v>
      </c>
      <c r="R35" s="973">
        <v>215296</v>
      </c>
      <c r="S35" s="977" t="s">
        <v>908</v>
      </c>
      <c r="T35" s="973">
        <v>331129</v>
      </c>
      <c r="U35" s="973">
        <v>37064</v>
      </c>
      <c r="V35" s="973">
        <v>4457</v>
      </c>
      <c r="W35" s="973">
        <v>149133</v>
      </c>
      <c r="X35" s="973">
        <v>50237</v>
      </c>
      <c r="Y35" s="973">
        <v>124213</v>
      </c>
      <c r="Z35" s="973">
        <v>488300</v>
      </c>
      <c r="AA35" s="973">
        <v>74481</v>
      </c>
      <c r="AB35" s="973">
        <v>1080012</v>
      </c>
      <c r="AC35" s="973">
        <v>289032</v>
      </c>
      <c r="AD35" s="973">
        <v>355914</v>
      </c>
      <c r="AE35" s="973">
        <v>2409</v>
      </c>
      <c r="AF35" s="973">
        <v>359802</v>
      </c>
      <c r="AG35" s="973">
        <v>116584</v>
      </c>
      <c r="AH35" s="973">
        <v>589031</v>
      </c>
      <c r="AI35" s="973">
        <v>172265</v>
      </c>
      <c r="AJ35" s="973">
        <v>450934</v>
      </c>
      <c r="AK35" s="973">
        <v>88260</v>
      </c>
      <c r="AL35" s="973">
        <v>672835</v>
      </c>
      <c r="AM35" s="973" t="s">
        <v>908</v>
      </c>
      <c r="AN35" s="1725" t="s">
        <v>908</v>
      </c>
    </row>
    <row r="36" spans="2:40" s="1684" customFormat="1" ht="12.75" customHeight="1">
      <c r="B36" s="1697" t="s">
        <v>840</v>
      </c>
      <c r="C36" s="1701">
        <v>4855225</v>
      </c>
      <c r="D36" s="973">
        <v>4695982</v>
      </c>
      <c r="E36" s="973">
        <v>159243</v>
      </c>
      <c r="F36" s="973">
        <v>25194</v>
      </c>
      <c r="G36" s="973">
        <v>134049</v>
      </c>
      <c r="H36" s="973">
        <v>519875</v>
      </c>
      <c r="I36" s="973">
        <v>66632</v>
      </c>
      <c r="J36" s="973">
        <v>8561</v>
      </c>
      <c r="K36" s="973" t="s">
        <v>908</v>
      </c>
      <c r="L36" s="973">
        <v>38879</v>
      </c>
      <c r="M36" s="973">
        <v>2184903</v>
      </c>
      <c r="N36" s="973">
        <v>1155</v>
      </c>
      <c r="O36" s="973">
        <v>24155</v>
      </c>
      <c r="P36" s="973">
        <v>156153</v>
      </c>
      <c r="Q36" s="973">
        <v>6712</v>
      </c>
      <c r="R36" s="973">
        <v>170517</v>
      </c>
      <c r="S36" s="977" t="s">
        <v>908</v>
      </c>
      <c r="T36" s="973">
        <v>450717</v>
      </c>
      <c r="U36" s="973">
        <v>25717</v>
      </c>
      <c r="V36" s="973">
        <v>16902</v>
      </c>
      <c r="W36" s="973">
        <v>69989</v>
      </c>
      <c r="X36" s="973">
        <v>171366</v>
      </c>
      <c r="Y36" s="973">
        <v>195092</v>
      </c>
      <c r="Z36" s="973">
        <v>747900</v>
      </c>
      <c r="AA36" s="973">
        <v>88920</v>
      </c>
      <c r="AB36" s="973">
        <v>792381</v>
      </c>
      <c r="AC36" s="973">
        <v>311806</v>
      </c>
      <c r="AD36" s="973">
        <v>297819</v>
      </c>
      <c r="AE36" s="973">
        <v>1042</v>
      </c>
      <c r="AF36" s="973">
        <v>571606</v>
      </c>
      <c r="AG36" s="973">
        <v>792841</v>
      </c>
      <c r="AH36" s="973">
        <v>623097</v>
      </c>
      <c r="AI36" s="973">
        <v>170378</v>
      </c>
      <c r="AJ36" s="973">
        <v>455133</v>
      </c>
      <c r="AK36" s="973">
        <v>27992</v>
      </c>
      <c r="AL36" s="973">
        <v>557824</v>
      </c>
      <c r="AM36" s="973">
        <v>5143</v>
      </c>
      <c r="AN36" s="1725" t="s">
        <v>908</v>
      </c>
    </row>
    <row r="37" spans="2:40" s="1684" customFormat="1" ht="12.75" customHeight="1">
      <c r="B37" s="1697" t="s">
        <v>842</v>
      </c>
      <c r="C37" s="1701">
        <v>4176529</v>
      </c>
      <c r="D37" s="973">
        <v>4092889</v>
      </c>
      <c r="E37" s="973">
        <v>83640</v>
      </c>
      <c r="F37" s="973" t="s">
        <v>908</v>
      </c>
      <c r="G37" s="973">
        <v>83640</v>
      </c>
      <c r="H37" s="973">
        <v>645303</v>
      </c>
      <c r="I37" s="973">
        <v>74048</v>
      </c>
      <c r="J37" s="973">
        <v>11996</v>
      </c>
      <c r="K37" s="973" t="s">
        <v>908</v>
      </c>
      <c r="L37" s="973">
        <v>38046</v>
      </c>
      <c r="M37" s="973">
        <v>2020105</v>
      </c>
      <c r="N37" s="973">
        <v>1216</v>
      </c>
      <c r="O37" s="973">
        <v>5038</v>
      </c>
      <c r="P37" s="973">
        <v>48145</v>
      </c>
      <c r="Q37" s="973">
        <v>6751</v>
      </c>
      <c r="R37" s="973">
        <v>297657</v>
      </c>
      <c r="S37" s="977" t="s">
        <v>908</v>
      </c>
      <c r="T37" s="973">
        <v>422019</v>
      </c>
      <c r="U37" s="973">
        <v>15395</v>
      </c>
      <c r="V37" s="973" t="s">
        <v>908</v>
      </c>
      <c r="W37" s="973">
        <v>780</v>
      </c>
      <c r="X37" s="973">
        <v>104530</v>
      </c>
      <c r="Y37" s="973">
        <v>73100</v>
      </c>
      <c r="Z37" s="973">
        <v>412400</v>
      </c>
      <c r="AA37" s="973">
        <v>94133</v>
      </c>
      <c r="AB37" s="973">
        <v>957094</v>
      </c>
      <c r="AC37" s="973">
        <v>306029</v>
      </c>
      <c r="AD37" s="973">
        <v>181602</v>
      </c>
      <c r="AE37" s="973">
        <v>3173</v>
      </c>
      <c r="AF37" s="973">
        <v>667235</v>
      </c>
      <c r="AG37" s="973">
        <v>84221</v>
      </c>
      <c r="AH37" s="973">
        <v>410833</v>
      </c>
      <c r="AI37" s="973">
        <v>171123</v>
      </c>
      <c r="AJ37" s="973">
        <v>706408</v>
      </c>
      <c r="AK37" s="973">
        <v>22199</v>
      </c>
      <c r="AL37" s="973">
        <v>488839</v>
      </c>
      <c r="AM37" s="973" t="s">
        <v>908</v>
      </c>
      <c r="AN37" s="1725" t="s">
        <v>908</v>
      </c>
    </row>
    <row r="38" spans="2:40" s="1684" customFormat="1" ht="12.75" customHeight="1">
      <c r="B38" s="1697" t="s">
        <v>844</v>
      </c>
      <c r="C38" s="1701">
        <v>4309343</v>
      </c>
      <c r="D38" s="973">
        <v>4249106</v>
      </c>
      <c r="E38" s="973">
        <v>60237</v>
      </c>
      <c r="F38" s="973">
        <v>9452</v>
      </c>
      <c r="G38" s="973">
        <v>50785</v>
      </c>
      <c r="H38" s="973">
        <v>519872</v>
      </c>
      <c r="I38" s="973">
        <v>67273</v>
      </c>
      <c r="J38" s="973">
        <v>9799</v>
      </c>
      <c r="K38" s="973" t="s">
        <v>908</v>
      </c>
      <c r="L38" s="973">
        <v>31505</v>
      </c>
      <c r="M38" s="973">
        <v>1725119</v>
      </c>
      <c r="N38" s="973">
        <v>887</v>
      </c>
      <c r="O38" s="973">
        <v>66019</v>
      </c>
      <c r="P38" s="973">
        <v>64967</v>
      </c>
      <c r="Q38" s="973">
        <v>6815</v>
      </c>
      <c r="R38" s="973">
        <v>328892</v>
      </c>
      <c r="S38" s="977" t="s">
        <v>908</v>
      </c>
      <c r="T38" s="973">
        <v>539812</v>
      </c>
      <c r="U38" s="973">
        <v>20328</v>
      </c>
      <c r="V38" s="973">
        <v>12488</v>
      </c>
      <c r="W38" s="973">
        <v>20000</v>
      </c>
      <c r="X38" s="973">
        <v>52733</v>
      </c>
      <c r="Y38" s="973">
        <v>104613</v>
      </c>
      <c r="Z38" s="973">
        <v>738221</v>
      </c>
      <c r="AA38" s="973">
        <v>81848</v>
      </c>
      <c r="AB38" s="973">
        <v>850171</v>
      </c>
      <c r="AC38" s="973">
        <v>405076</v>
      </c>
      <c r="AD38" s="973">
        <v>169107</v>
      </c>
      <c r="AE38" s="973">
        <v>1259</v>
      </c>
      <c r="AF38" s="973">
        <v>704928</v>
      </c>
      <c r="AG38" s="973">
        <v>41675</v>
      </c>
      <c r="AH38" s="973">
        <v>549393</v>
      </c>
      <c r="AI38" s="973">
        <v>128632</v>
      </c>
      <c r="AJ38" s="973">
        <v>873098</v>
      </c>
      <c r="AK38" s="973">
        <v>12009</v>
      </c>
      <c r="AL38" s="973">
        <v>431910</v>
      </c>
      <c r="AM38" s="973" t="s">
        <v>908</v>
      </c>
      <c r="AN38" s="1725" t="s">
        <v>908</v>
      </c>
    </row>
    <row r="39" spans="2:40" s="1684" customFormat="1" ht="12.75" customHeight="1">
      <c r="B39" s="1697"/>
      <c r="C39" s="1701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761"/>
      <c r="S39" s="973"/>
      <c r="T39" s="973"/>
      <c r="U39" s="973"/>
      <c r="V39" s="973"/>
      <c r="W39" s="973"/>
      <c r="X39" s="973"/>
      <c r="Y39" s="973"/>
      <c r="Z39" s="973"/>
      <c r="AA39" s="973"/>
      <c r="AB39" s="973"/>
      <c r="AC39" s="973"/>
      <c r="AD39" s="973"/>
      <c r="AE39" s="973"/>
      <c r="AF39" s="973"/>
      <c r="AG39" s="973"/>
      <c r="AH39" s="973"/>
      <c r="AI39" s="973"/>
      <c r="AJ39" s="973"/>
      <c r="AK39" s="973"/>
      <c r="AL39" s="973"/>
      <c r="AM39" s="973"/>
      <c r="AN39" s="1725"/>
    </row>
    <row r="40" spans="2:40" s="1684" customFormat="1" ht="12.75" customHeight="1">
      <c r="B40" s="1697" t="s">
        <v>845</v>
      </c>
      <c r="C40" s="1701">
        <v>3245827</v>
      </c>
      <c r="D40" s="973">
        <v>3141971</v>
      </c>
      <c r="E40" s="973">
        <v>103856</v>
      </c>
      <c r="F40" s="973">
        <v>2833</v>
      </c>
      <c r="G40" s="973">
        <v>101023</v>
      </c>
      <c r="H40" s="973">
        <v>384762</v>
      </c>
      <c r="I40" s="973">
        <v>63446</v>
      </c>
      <c r="J40" s="973">
        <v>6663</v>
      </c>
      <c r="K40" s="973" t="s">
        <v>908</v>
      </c>
      <c r="L40" s="973">
        <v>36537</v>
      </c>
      <c r="M40" s="973">
        <v>1742157</v>
      </c>
      <c r="N40" s="973">
        <v>1232</v>
      </c>
      <c r="O40" s="973">
        <v>8528</v>
      </c>
      <c r="P40" s="973">
        <v>55559</v>
      </c>
      <c r="Q40" s="973">
        <v>4907</v>
      </c>
      <c r="R40" s="761">
        <v>52641</v>
      </c>
      <c r="S40" s="973" t="s">
        <v>908</v>
      </c>
      <c r="T40" s="973">
        <v>229081</v>
      </c>
      <c r="U40" s="973">
        <v>34322</v>
      </c>
      <c r="V40" s="973">
        <v>5451</v>
      </c>
      <c r="W40" s="973">
        <v>50000</v>
      </c>
      <c r="X40" s="973">
        <v>95878</v>
      </c>
      <c r="Y40" s="973">
        <v>54263</v>
      </c>
      <c r="Z40" s="973">
        <v>420400</v>
      </c>
      <c r="AA40" s="973">
        <v>67191</v>
      </c>
      <c r="AB40" s="973">
        <v>666799</v>
      </c>
      <c r="AC40" s="973">
        <v>155952</v>
      </c>
      <c r="AD40" s="973">
        <v>222731</v>
      </c>
      <c r="AE40" s="973">
        <v>1176</v>
      </c>
      <c r="AF40" s="973">
        <v>752416</v>
      </c>
      <c r="AG40" s="973">
        <v>28552</v>
      </c>
      <c r="AH40" s="973">
        <v>182610</v>
      </c>
      <c r="AI40" s="973">
        <v>99797</v>
      </c>
      <c r="AJ40" s="973">
        <v>563580</v>
      </c>
      <c r="AK40" s="973">
        <v>25138</v>
      </c>
      <c r="AL40" s="973">
        <v>376029</v>
      </c>
      <c r="AM40" s="973" t="s">
        <v>908</v>
      </c>
      <c r="AN40" s="1725" t="s">
        <v>908</v>
      </c>
    </row>
    <row r="41" spans="2:40" s="1684" customFormat="1" ht="12.75" customHeight="1">
      <c r="B41" s="1697" t="s">
        <v>847</v>
      </c>
      <c r="C41" s="1701">
        <v>4615730</v>
      </c>
      <c r="D41" s="973">
        <v>4463975</v>
      </c>
      <c r="E41" s="973">
        <v>151755</v>
      </c>
      <c r="F41" s="973">
        <v>3555</v>
      </c>
      <c r="G41" s="973">
        <v>148200</v>
      </c>
      <c r="H41" s="973">
        <v>727052</v>
      </c>
      <c r="I41" s="973">
        <v>76978</v>
      </c>
      <c r="J41" s="973">
        <v>11296</v>
      </c>
      <c r="K41" s="973" t="s">
        <v>908</v>
      </c>
      <c r="L41" s="973">
        <v>40094</v>
      </c>
      <c r="M41" s="973">
        <v>2206566</v>
      </c>
      <c r="N41" s="973">
        <v>1114</v>
      </c>
      <c r="O41" s="973">
        <v>4442</v>
      </c>
      <c r="P41" s="973">
        <v>103992</v>
      </c>
      <c r="Q41" s="973">
        <v>7216</v>
      </c>
      <c r="R41" s="761">
        <v>406977</v>
      </c>
      <c r="S41" s="973" t="s">
        <v>908</v>
      </c>
      <c r="T41" s="973">
        <v>159832</v>
      </c>
      <c r="U41" s="973">
        <v>116310</v>
      </c>
      <c r="V41" s="973">
        <v>9314</v>
      </c>
      <c r="W41" s="973" t="s">
        <v>908</v>
      </c>
      <c r="X41" s="973">
        <v>170682</v>
      </c>
      <c r="Y41" s="973">
        <v>79565</v>
      </c>
      <c r="Z41" s="973">
        <v>494300</v>
      </c>
      <c r="AA41" s="973">
        <v>85219</v>
      </c>
      <c r="AB41" s="973">
        <v>611131</v>
      </c>
      <c r="AC41" s="973">
        <v>583882</v>
      </c>
      <c r="AD41" s="973">
        <v>255384</v>
      </c>
      <c r="AE41" s="973">
        <v>3924</v>
      </c>
      <c r="AF41" s="973">
        <v>400384</v>
      </c>
      <c r="AG41" s="973">
        <v>85357</v>
      </c>
      <c r="AH41" s="973">
        <v>513904</v>
      </c>
      <c r="AI41" s="973">
        <v>150721</v>
      </c>
      <c r="AJ41" s="973">
        <v>1276719</v>
      </c>
      <c r="AK41" s="973">
        <v>9876</v>
      </c>
      <c r="AL41" s="973">
        <v>487474</v>
      </c>
      <c r="AM41" s="973" t="s">
        <v>908</v>
      </c>
      <c r="AN41" s="1725" t="s">
        <v>908</v>
      </c>
    </row>
    <row r="42" spans="2:40" s="1684" customFormat="1" ht="12.75" customHeight="1">
      <c r="B42" s="1697" t="s">
        <v>849</v>
      </c>
      <c r="C42" s="1701">
        <v>3115722</v>
      </c>
      <c r="D42" s="973">
        <v>3011440</v>
      </c>
      <c r="E42" s="973">
        <v>104282</v>
      </c>
      <c r="F42" s="973" t="s">
        <v>908</v>
      </c>
      <c r="G42" s="973">
        <v>104282</v>
      </c>
      <c r="H42" s="973">
        <v>361791</v>
      </c>
      <c r="I42" s="973">
        <v>46331</v>
      </c>
      <c r="J42" s="973">
        <v>7906</v>
      </c>
      <c r="K42" s="973" t="s">
        <v>908</v>
      </c>
      <c r="L42" s="973">
        <v>26004</v>
      </c>
      <c r="M42" s="973">
        <v>1588225</v>
      </c>
      <c r="N42" s="973">
        <v>1263</v>
      </c>
      <c r="O42" s="973">
        <v>13035</v>
      </c>
      <c r="P42" s="973">
        <v>72115</v>
      </c>
      <c r="Q42" s="973">
        <v>4807</v>
      </c>
      <c r="R42" s="761">
        <v>113488</v>
      </c>
      <c r="S42" s="973" t="s">
        <v>908</v>
      </c>
      <c r="T42" s="973">
        <v>265812</v>
      </c>
      <c r="U42" s="973">
        <v>36079</v>
      </c>
      <c r="V42" s="973">
        <v>6123</v>
      </c>
      <c r="W42" s="973">
        <v>3106</v>
      </c>
      <c r="X42" s="973">
        <v>100067</v>
      </c>
      <c r="Y42" s="973">
        <v>147170</v>
      </c>
      <c r="Z42" s="973">
        <v>322400</v>
      </c>
      <c r="AA42" s="973">
        <v>65773</v>
      </c>
      <c r="AB42" s="973">
        <v>630044</v>
      </c>
      <c r="AC42" s="973">
        <v>239755</v>
      </c>
      <c r="AD42" s="973">
        <v>333717</v>
      </c>
      <c r="AE42" s="973">
        <v>2988</v>
      </c>
      <c r="AF42" s="973">
        <v>484721</v>
      </c>
      <c r="AG42" s="973">
        <v>38151</v>
      </c>
      <c r="AH42" s="973">
        <v>337529</v>
      </c>
      <c r="AI42" s="973">
        <v>112941</v>
      </c>
      <c r="AJ42" s="973">
        <v>330507</v>
      </c>
      <c r="AK42" s="973">
        <v>26064</v>
      </c>
      <c r="AL42" s="973">
        <v>409250</v>
      </c>
      <c r="AM42" s="973" t="s">
        <v>908</v>
      </c>
      <c r="AN42" s="1725" t="s">
        <v>908</v>
      </c>
    </row>
    <row r="43" spans="2:40" s="1684" customFormat="1" ht="12.75" customHeight="1">
      <c r="B43" s="1697" t="s">
        <v>851</v>
      </c>
      <c r="C43" s="1701">
        <v>4919379</v>
      </c>
      <c r="D43" s="973">
        <v>4824787</v>
      </c>
      <c r="E43" s="973">
        <v>94592</v>
      </c>
      <c r="F43" s="973" t="s">
        <v>908</v>
      </c>
      <c r="G43" s="973">
        <v>94592</v>
      </c>
      <c r="H43" s="973">
        <v>604126</v>
      </c>
      <c r="I43" s="973">
        <v>83763</v>
      </c>
      <c r="J43" s="973">
        <v>12406</v>
      </c>
      <c r="K43" s="973" t="s">
        <v>908</v>
      </c>
      <c r="L43" s="973">
        <v>43155</v>
      </c>
      <c r="M43" s="973">
        <v>2339479</v>
      </c>
      <c r="N43" s="973">
        <v>1430</v>
      </c>
      <c r="O43" s="973">
        <v>13451</v>
      </c>
      <c r="P43" s="973">
        <v>92423</v>
      </c>
      <c r="Q43" s="973">
        <v>7397</v>
      </c>
      <c r="R43" s="761">
        <v>406280</v>
      </c>
      <c r="S43" s="973" t="s">
        <v>908</v>
      </c>
      <c r="T43" s="973">
        <v>296320</v>
      </c>
      <c r="U43" s="973">
        <v>36556</v>
      </c>
      <c r="V43" s="973">
        <v>1000</v>
      </c>
      <c r="W43" s="973">
        <v>50000</v>
      </c>
      <c r="X43" s="973">
        <v>142020</v>
      </c>
      <c r="Y43" s="973">
        <v>65973</v>
      </c>
      <c r="Z43" s="973">
        <v>723600</v>
      </c>
      <c r="AA43" s="973">
        <v>84938</v>
      </c>
      <c r="AB43" s="973">
        <v>965884</v>
      </c>
      <c r="AC43" s="973">
        <v>325687</v>
      </c>
      <c r="AD43" s="973">
        <v>383782</v>
      </c>
      <c r="AE43" s="973">
        <v>6758</v>
      </c>
      <c r="AF43" s="973">
        <v>426720</v>
      </c>
      <c r="AG43" s="973">
        <v>100157</v>
      </c>
      <c r="AH43" s="973">
        <v>546250</v>
      </c>
      <c r="AI43" s="973">
        <v>158703</v>
      </c>
      <c r="AJ43" s="973">
        <v>1275079</v>
      </c>
      <c r="AK43" s="973">
        <v>39480</v>
      </c>
      <c r="AL43" s="973">
        <v>510860</v>
      </c>
      <c r="AM43" s="973">
        <v>489</v>
      </c>
      <c r="AN43" s="1725" t="s">
        <v>908</v>
      </c>
    </row>
    <row r="44" spans="2:40" s="1684" customFormat="1" ht="12.75" customHeight="1">
      <c r="B44" s="1697" t="s">
        <v>853</v>
      </c>
      <c r="C44" s="1701">
        <v>2374102</v>
      </c>
      <c r="D44" s="973">
        <v>2357945</v>
      </c>
      <c r="E44" s="973">
        <v>16157</v>
      </c>
      <c r="F44" s="973" t="s">
        <v>908</v>
      </c>
      <c r="G44" s="973">
        <v>16157</v>
      </c>
      <c r="H44" s="973">
        <v>289104</v>
      </c>
      <c r="I44" s="973">
        <v>37822</v>
      </c>
      <c r="J44" s="973">
        <v>4105</v>
      </c>
      <c r="K44" s="973" t="s">
        <v>908</v>
      </c>
      <c r="L44" s="973">
        <v>23659</v>
      </c>
      <c r="M44" s="973">
        <v>1530954</v>
      </c>
      <c r="N44" s="973">
        <v>573</v>
      </c>
      <c r="O44" s="973">
        <v>8040</v>
      </c>
      <c r="P44" s="973">
        <v>38057</v>
      </c>
      <c r="Q44" s="973">
        <v>3307</v>
      </c>
      <c r="R44" s="761">
        <v>59355</v>
      </c>
      <c r="S44" s="973" t="s">
        <v>908</v>
      </c>
      <c r="T44" s="973">
        <v>77848</v>
      </c>
      <c r="U44" s="973">
        <v>44952</v>
      </c>
      <c r="V44" s="973">
        <v>2078</v>
      </c>
      <c r="W44" s="973">
        <v>70000</v>
      </c>
      <c r="X44" s="973">
        <v>8359</v>
      </c>
      <c r="Y44" s="973">
        <v>39989</v>
      </c>
      <c r="Z44" s="973">
        <v>135900</v>
      </c>
      <c r="AA44" s="973">
        <v>59835</v>
      </c>
      <c r="AB44" s="973">
        <v>525367</v>
      </c>
      <c r="AC44" s="973">
        <v>182345</v>
      </c>
      <c r="AD44" s="973">
        <v>217488</v>
      </c>
      <c r="AE44" s="973">
        <v>1463</v>
      </c>
      <c r="AF44" s="973">
        <v>183769</v>
      </c>
      <c r="AG44" s="973">
        <v>40315</v>
      </c>
      <c r="AH44" s="973">
        <v>393438</v>
      </c>
      <c r="AI44" s="973">
        <v>86759</v>
      </c>
      <c r="AJ44" s="973">
        <v>330303</v>
      </c>
      <c r="AK44" s="973">
        <v>431</v>
      </c>
      <c r="AL44" s="973">
        <v>336432</v>
      </c>
      <c r="AM44" s="973" t="s">
        <v>908</v>
      </c>
      <c r="AN44" s="1725" t="s">
        <v>908</v>
      </c>
    </row>
    <row r="45" spans="2:40" s="1684" customFormat="1" ht="12.75" customHeight="1">
      <c r="B45" s="1697" t="s">
        <v>854</v>
      </c>
      <c r="C45" s="1701">
        <v>2927642</v>
      </c>
      <c r="D45" s="973">
        <v>2777861</v>
      </c>
      <c r="E45" s="973">
        <v>149781</v>
      </c>
      <c r="F45" s="973" t="s">
        <v>908</v>
      </c>
      <c r="G45" s="973">
        <v>149781</v>
      </c>
      <c r="H45" s="973">
        <v>299715</v>
      </c>
      <c r="I45" s="973">
        <v>50127</v>
      </c>
      <c r="J45" s="973">
        <v>4996</v>
      </c>
      <c r="K45" s="973" t="s">
        <v>908</v>
      </c>
      <c r="L45" s="973">
        <v>26408</v>
      </c>
      <c r="M45" s="973">
        <v>1548573</v>
      </c>
      <c r="N45" s="973">
        <v>841</v>
      </c>
      <c r="O45" s="973">
        <v>57328</v>
      </c>
      <c r="P45" s="973">
        <v>35406</v>
      </c>
      <c r="Q45" s="973">
        <v>4971</v>
      </c>
      <c r="R45" s="761">
        <v>145730</v>
      </c>
      <c r="S45" s="973" t="s">
        <v>908</v>
      </c>
      <c r="T45" s="973">
        <v>123491</v>
      </c>
      <c r="U45" s="973">
        <v>11096</v>
      </c>
      <c r="V45" s="973">
        <v>288</v>
      </c>
      <c r="W45" s="973">
        <v>104428</v>
      </c>
      <c r="X45" s="973">
        <v>139623</v>
      </c>
      <c r="Y45" s="973">
        <v>41221</v>
      </c>
      <c r="Z45" s="973">
        <v>333400</v>
      </c>
      <c r="AA45" s="973">
        <v>65535</v>
      </c>
      <c r="AB45" s="973">
        <v>557638</v>
      </c>
      <c r="AC45" s="973">
        <v>215568</v>
      </c>
      <c r="AD45" s="973">
        <v>122366</v>
      </c>
      <c r="AE45" s="973">
        <v>4409</v>
      </c>
      <c r="AF45" s="973">
        <v>377297</v>
      </c>
      <c r="AG45" s="973">
        <v>24434</v>
      </c>
      <c r="AH45" s="973">
        <v>349302</v>
      </c>
      <c r="AI45" s="973">
        <v>111115</v>
      </c>
      <c r="AJ45" s="973">
        <v>630839</v>
      </c>
      <c r="AK45" s="973">
        <v>1075</v>
      </c>
      <c r="AL45" s="973">
        <v>318283</v>
      </c>
      <c r="AM45" s="973" t="s">
        <v>908</v>
      </c>
      <c r="AN45" s="1725" t="s">
        <v>908</v>
      </c>
    </row>
    <row r="46" spans="2:40" s="1684" customFormat="1" ht="12.75" customHeight="1">
      <c r="B46" s="1697" t="s">
        <v>856</v>
      </c>
      <c r="C46" s="1701">
        <v>3332743</v>
      </c>
      <c r="D46" s="973">
        <v>3262521</v>
      </c>
      <c r="E46" s="973">
        <v>70222</v>
      </c>
      <c r="F46" s="973" t="s">
        <v>908</v>
      </c>
      <c r="G46" s="973">
        <v>70222</v>
      </c>
      <c r="H46" s="973">
        <v>338250</v>
      </c>
      <c r="I46" s="973">
        <v>43127</v>
      </c>
      <c r="J46" s="973">
        <v>4758</v>
      </c>
      <c r="K46" s="973" t="s">
        <v>908</v>
      </c>
      <c r="L46" s="973">
        <v>21479</v>
      </c>
      <c r="M46" s="973">
        <v>1640057</v>
      </c>
      <c r="N46" s="973">
        <v>888</v>
      </c>
      <c r="O46" s="973">
        <v>24656</v>
      </c>
      <c r="P46" s="973">
        <v>37281</v>
      </c>
      <c r="Q46" s="973">
        <v>5047</v>
      </c>
      <c r="R46" s="761">
        <v>330054</v>
      </c>
      <c r="S46" s="973" t="s">
        <v>908</v>
      </c>
      <c r="T46" s="973">
        <v>243902</v>
      </c>
      <c r="U46" s="973">
        <v>15167</v>
      </c>
      <c r="V46" s="973">
        <v>2694</v>
      </c>
      <c r="W46" s="973">
        <v>154125</v>
      </c>
      <c r="X46" s="973">
        <v>62121</v>
      </c>
      <c r="Y46" s="973">
        <v>41837</v>
      </c>
      <c r="Z46" s="973">
        <v>367300</v>
      </c>
      <c r="AA46" s="973">
        <v>65828</v>
      </c>
      <c r="AB46" s="973">
        <v>606923</v>
      </c>
      <c r="AC46" s="973">
        <v>230772</v>
      </c>
      <c r="AD46" s="973">
        <v>150098</v>
      </c>
      <c r="AE46" s="973">
        <v>3557</v>
      </c>
      <c r="AF46" s="973">
        <v>448140</v>
      </c>
      <c r="AG46" s="973">
        <v>35300</v>
      </c>
      <c r="AH46" s="973">
        <v>356079</v>
      </c>
      <c r="AI46" s="973">
        <v>115379</v>
      </c>
      <c r="AJ46" s="973">
        <v>900339</v>
      </c>
      <c r="AK46" s="973">
        <v>12685</v>
      </c>
      <c r="AL46" s="973">
        <v>337421</v>
      </c>
      <c r="AM46" s="973" t="s">
        <v>908</v>
      </c>
      <c r="AN46" s="1725" t="s">
        <v>908</v>
      </c>
    </row>
    <row r="47" spans="2:40" s="1684" customFormat="1" ht="12.75" customHeight="1">
      <c r="B47" s="1697"/>
      <c r="C47" s="1701"/>
      <c r="D47" s="973"/>
      <c r="E47" s="973"/>
      <c r="F47" s="973"/>
      <c r="G47" s="973"/>
      <c r="H47" s="973"/>
      <c r="I47" s="973"/>
      <c r="J47" s="973"/>
      <c r="K47" s="973"/>
      <c r="L47" s="973"/>
      <c r="M47" s="973"/>
      <c r="N47" s="973"/>
      <c r="O47" s="973"/>
      <c r="P47" s="973"/>
      <c r="Q47" s="973"/>
      <c r="R47" s="761"/>
      <c r="S47" s="973"/>
      <c r="T47" s="973"/>
      <c r="U47" s="973"/>
      <c r="V47" s="973"/>
      <c r="W47" s="973"/>
      <c r="X47" s="973"/>
      <c r="Y47" s="973"/>
      <c r="Z47" s="973"/>
      <c r="AA47" s="973"/>
      <c r="AB47" s="973"/>
      <c r="AC47" s="973"/>
      <c r="AD47" s="973"/>
      <c r="AE47" s="973"/>
      <c r="AF47" s="973"/>
      <c r="AG47" s="973"/>
      <c r="AH47" s="973"/>
      <c r="AI47" s="973"/>
      <c r="AJ47" s="973"/>
      <c r="AK47" s="973"/>
      <c r="AL47" s="973"/>
      <c r="AM47" s="973"/>
      <c r="AN47" s="1725"/>
    </row>
    <row r="48" spans="2:40" s="1684" customFormat="1" ht="12.75" customHeight="1">
      <c r="B48" s="1697" t="s">
        <v>859</v>
      </c>
      <c r="C48" s="1701">
        <v>8433287</v>
      </c>
      <c r="D48" s="973">
        <v>8053460</v>
      </c>
      <c r="E48" s="973">
        <v>379827</v>
      </c>
      <c r="F48" s="973" t="s">
        <v>908</v>
      </c>
      <c r="G48" s="973">
        <v>379827</v>
      </c>
      <c r="H48" s="973">
        <v>1789885</v>
      </c>
      <c r="I48" s="973">
        <v>238081</v>
      </c>
      <c r="J48" s="973">
        <v>27808</v>
      </c>
      <c r="K48" s="973" t="s">
        <v>908</v>
      </c>
      <c r="L48" s="973">
        <v>136828</v>
      </c>
      <c r="M48" s="973">
        <v>3380524</v>
      </c>
      <c r="N48" s="973">
        <v>3189</v>
      </c>
      <c r="O48" s="973">
        <v>55241</v>
      </c>
      <c r="P48" s="973">
        <v>103875</v>
      </c>
      <c r="Q48" s="973">
        <v>30442</v>
      </c>
      <c r="R48" s="761">
        <v>459591</v>
      </c>
      <c r="S48" s="973" t="s">
        <v>908</v>
      </c>
      <c r="T48" s="973">
        <v>635718</v>
      </c>
      <c r="U48" s="973">
        <v>146014</v>
      </c>
      <c r="V48" s="973">
        <v>41406</v>
      </c>
      <c r="W48" s="973">
        <v>189472</v>
      </c>
      <c r="X48" s="973">
        <v>354132</v>
      </c>
      <c r="Y48" s="973">
        <v>205806</v>
      </c>
      <c r="Z48" s="973">
        <v>635275</v>
      </c>
      <c r="AA48" s="973">
        <v>117257</v>
      </c>
      <c r="AB48" s="973">
        <v>1743313</v>
      </c>
      <c r="AC48" s="973">
        <v>797128</v>
      </c>
      <c r="AD48" s="973">
        <v>605688</v>
      </c>
      <c r="AE48" s="973">
        <v>12437</v>
      </c>
      <c r="AF48" s="973">
        <v>851323</v>
      </c>
      <c r="AG48" s="973">
        <v>305958</v>
      </c>
      <c r="AH48" s="973">
        <v>1258644</v>
      </c>
      <c r="AI48" s="973">
        <v>267023</v>
      </c>
      <c r="AJ48" s="973">
        <v>1294722</v>
      </c>
      <c r="AK48" s="973">
        <v>9906</v>
      </c>
      <c r="AL48" s="973">
        <v>790061</v>
      </c>
      <c r="AM48" s="973" t="s">
        <v>908</v>
      </c>
      <c r="AN48" s="1725" t="s">
        <v>908</v>
      </c>
    </row>
    <row r="49" spans="2:40" s="1684" customFormat="1" ht="12.75" customHeight="1">
      <c r="B49" s="1697" t="s">
        <v>861</v>
      </c>
      <c r="C49" s="1701">
        <v>6869308</v>
      </c>
      <c r="D49" s="973">
        <v>6706328</v>
      </c>
      <c r="E49" s="973">
        <v>162980</v>
      </c>
      <c r="F49" s="973" t="s">
        <v>908</v>
      </c>
      <c r="G49" s="973">
        <v>162980</v>
      </c>
      <c r="H49" s="973">
        <v>1047757</v>
      </c>
      <c r="I49" s="973">
        <v>171195</v>
      </c>
      <c r="J49" s="973">
        <v>18248</v>
      </c>
      <c r="K49" s="973">
        <v>29903</v>
      </c>
      <c r="L49" s="973">
        <v>106697</v>
      </c>
      <c r="M49" s="973">
        <v>3103948</v>
      </c>
      <c r="N49" s="973">
        <v>3731</v>
      </c>
      <c r="O49" s="973">
        <v>30201</v>
      </c>
      <c r="P49" s="973">
        <v>101882</v>
      </c>
      <c r="Q49" s="973">
        <v>13532</v>
      </c>
      <c r="R49" s="761">
        <v>437641</v>
      </c>
      <c r="S49" s="973" t="s">
        <v>908</v>
      </c>
      <c r="T49" s="973">
        <v>550288</v>
      </c>
      <c r="U49" s="973">
        <v>146544</v>
      </c>
      <c r="V49" s="973">
        <v>2625</v>
      </c>
      <c r="W49" s="973">
        <v>22909</v>
      </c>
      <c r="X49" s="973">
        <v>198421</v>
      </c>
      <c r="Y49" s="973">
        <v>130811</v>
      </c>
      <c r="Z49" s="973">
        <v>752975</v>
      </c>
      <c r="AA49" s="973">
        <v>108869</v>
      </c>
      <c r="AB49" s="973">
        <v>993222</v>
      </c>
      <c r="AC49" s="973">
        <v>531766</v>
      </c>
      <c r="AD49" s="973">
        <v>471374</v>
      </c>
      <c r="AE49" s="973">
        <v>8183</v>
      </c>
      <c r="AF49" s="973">
        <v>934698</v>
      </c>
      <c r="AG49" s="973">
        <v>181599</v>
      </c>
      <c r="AH49" s="973">
        <v>571757</v>
      </c>
      <c r="AI49" s="973">
        <v>266483</v>
      </c>
      <c r="AJ49" s="973">
        <v>1686640</v>
      </c>
      <c r="AK49" s="973">
        <v>37027</v>
      </c>
      <c r="AL49" s="973">
        <v>914710</v>
      </c>
      <c r="AM49" s="973" t="s">
        <v>908</v>
      </c>
      <c r="AN49" s="1725" t="s">
        <v>908</v>
      </c>
    </row>
    <row r="50" spans="2:40" s="1684" customFormat="1" ht="12.75" customHeight="1">
      <c r="B50" s="1697" t="s">
        <v>862</v>
      </c>
      <c r="C50" s="1701">
        <v>5337598</v>
      </c>
      <c r="D50" s="973">
        <v>5075671</v>
      </c>
      <c r="E50" s="973">
        <v>261927</v>
      </c>
      <c r="F50" s="973">
        <v>24000</v>
      </c>
      <c r="G50" s="973">
        <v>237927</v>
      </c>
      <c r="H50" s="973">
        <v>1041545</v>
      </c>
      <c r="I50" s="973">
        <v>92225</v>
      </c>
      <c r="J50" s="973">
        <v>15100</v>
      </c>
      <c r="K50" s="973" t="s">
        <v>908</v>
      </c>
      <c r="L50" s="973">
        <v>54863</v>
      </c>
      <c r="M50" s="973">
        <v>2117908</v>
      </c>
      <c r="N50" s="973">
        <v>1712</v>
      </c>
      <c r="O50" s="973">
        <v>78976</v>
      </c>
      <c r="P50" s="973">
        <v>137109</v>
      </c>
      <c r="Q50" s="973">
        <v>11137</v>
      </c>
      <c r="R50" s="761">
        <v>166298</v>
      </c>
      <c r="S50" s="973" t="s">
        <v>908</v>
      </c>
      <c r="T50" s="973">
        <v>326159</v>
      </c>
      <c r="U50" s="973">
        <v>123155</v>
      </c>
      <c r="V50" s="973">
        <v>7547</v>
      </c>
      <c r="W50" s="973">
        <v>2000</v>
      </c>
      <c r="X50" s="973">
        <v>214427</v>
      </c>
      <c r="Y50" s="973">
        <v>190237</v>
      </c>
      <c r="Z50" s="973">
        <v>757200</v>
      </c>
      <c r="AA50" s="973">
        <v>83637</v>
      </c>
      <c r="AB50" s="973">
        <v>857367</v>
      </c>
      <c r="AC50" s="973">
        <v>463689</v>
      </c>
      <c r="AD50" s="973">
        <v>389740</v>
      </c>
      <c r="AE50" s="973">
        <v>647</v>
      </c>
      <c r="AF50" s="973">
        <v>614446</v>
      </c>
      <c r="AG50" s="973">
        <v>563714</v>
      </c>
      <c r="AH50" s="973">
        <v>627419</v>
      </c>
      <c r="AI50" s="973">
        <v>139162</v>
      </c>
      <c r="AJ50" s="973">
        <v>694823</v>
      </c>
      <c r="AK50" s="973">
        <v>12513</v>
      </c>
      <c r="AL50" s="973">
        <v>627151</v>
      </c>
      <c r="AM50" s="973">
        <v>1363</v>
      </c>
      <c r="AN50" s="1725" t="s">
        <v>908</v>
      </c>
    </row>
    <row r="51" spans="2:40" s="1684" customFormat="1" ht="12.75" customHeight="1">
      <c r="B51" s="1697" t="s">
        <v>864</v>
      </c>
      <c r="C51" s="1701">
        <v>6279097</v>
      </c>
      <c r="D51" s="973">
        <v>5952531</v>
      </c>
      <c r="E51" s="973">
        <v>326566</v>
      </c>
      <c r="F51" s="973" t="s">
        <v>908</v>
      </c>
      <c r="G51" s="973">
        <v>326566</v>
      </c>
      <c r="H51" s="973">
        <v>975411</v>
      </c>
      <c r="I51" s="973">
        <v>140814</v>
      </c>
      <c r="J51" s="973">
        <v>17496</v>
      </c>
      <c r="K51" s="973" t="s">
        <v>908</v>
      </c>
      <c r="L51" s="973">
        <v>85930</v>
      </c>
      <c r="M51" s="973">
        <v>2661508</v>
      </c>
      <c r="N51" s="973">
        <v>2930</v>
      </c>
      <c r="O51" s="973">
        <v>31646</v>
      </c>
      <c r="P51" s="973">
        <v>161610</v>
      </c>
      <c r="Q51" s="973">
        <v>12165</v>
      </c>
      <c r="R51" s="761">
        <v>288799</v>
      </c>
      <c r="S51" s="973" t="s">
        <v>908</v>
      </c>
      <c r="T51" s="973">
        <v>430887</v>
      </c>
      <c r="U51" s="973">
        <v>54507</v>
      </c>
      <c r="V51" s="973">
        <v>257</v>
      </c>
      <c r="W51" s="973">
        <v>3881</v>
      </c>
      <c r="X51" s="973">
        <v>321794</v>
      </c>
      <c r="Y51" s="973">
        <v>224423</v>
      </c>
      <c r="Z51" s="973">
        <v>865039</v>
      </c>
      <c r="AA51" s="973">
        <v>90289</v>
      </c>
      <c r="AB51" s="973">
        <v>811651</v>
      </c>
      <c r="AC51" s="973">
        <v>718512</v>
      </c>
      <c r="AD51" s="973">
        <v>425460</v>
      </c>
      <c r="AE51" s="973">
        <v>19385</v>
      </c>
      <c r="AF51" s="973">
        <v>940842</v>
      </c>
      <c r="AG51" s="973">
        <v>162381</v>
      </c>
      <c r="AH51" s="973">
        <v>856418</v>
      </c>
      <c r="AI51" s="973">
        <v>206812</v>
      </c>
      <c r="AJ51" s="973">
        <v>952599</v>
      </c>
      <c r="AK51" s="973">
        <v>17560</v>
      </c>
      <c r="AL51" s="973">
        <v>750622</v>
      </c>
      <c r="AM51" s="973" t="s">
        <v>908</v>
      </c>
      <c r="AN51" s="1725" t="s">
        <v>908</v>
      </c>
    </row>
    <row r="52" spans="2:40" s="1684" customFormat="1" ht="12.75" customHeight="1">
      <c r="B52" s="1697" t="s">
        <v>866</v>
      </c>
      <c r="C52" s="1701">
        <v>4482360</v>
      </c>
      <c r="D52" s="973">
        <v>4430929</v>
      </c>
      <c r="E52" s="973">
        <v>51431</v>
      </c>
      <c r="F52" s="973" t="s">
        <v>908</v>
      </c>
      <c r="G52" s="973">
        <v>51431</v>
      </c>
      <c r="H52" s="973">
        <v>523490</v>
      </c>
      <c r="I52" s="973">
        <v>87508</v>
      </c>
      <c r="J52" s="973">
        <v>8624</v>
      </c>
      <c r="K52" s="973" t="s">
        <v>908</v>
      </c>
      <c r="L52" s="973">
        <v>56257</v>
      </c>
      <c r="M52" s="973">
        <v>2284814</v>
      </c>
      <c r="N52" s="973">
        <v>1574</v>
      </c>
      <c r="O52" s="973">
        <v>902</v>
      </c>
      <c r="P52" s="973">
        <v>103748</v>
      </c>
      <c r="Q52" s="973">
        <v>12683</v>
      </c>
      <c r="R52" s="761">
        <v>197081</v>
      </c>
      <c r="S52" s="973" t="s">
        <v>908</v>
      </c>
      <c r="T52" s="973">
        <v>390757</v>
      </c>
      <c r="U52" s="973">
        <v>62700</v>
      </c>
      <c r="V52" s="973" t="s">
        <v>908</v>
      </c>
      <c r="W52" s="973">
        <v>6014</v>
      </c>
      <c r="X52" s="973">
        <v>28306</v>
      </c>
      <c r="Y52" s="973">
        <v>116002</v>
      </c>
      <c r="Z52" s="973">
        <v>601900</v>
      </c>
      <c r="AA52" s="973">
        <v>79741</v>
      </c>
      <c r="AB52" s="973">
        <v>883253</v>
      </c>
      <c r="AC52" s="973">
        <v>394612</v>
      </c>
      <c r="AD52" s="973">
        <v>207547</v>
      </c>
      <c r="AE52" s="973">
        <v>3662</v>
      </c>
      <c r="AF52" s="973">
        <v>804571</v>
      </c>
      <c r="AG52" s="973">
        <v>87584</v>
      </c>
      <c r="AH52" s="973">
        <v>561711</v>
      </c>
      <c r="AI52" s="973">
        <v>122864</v>
      </c>
      <c r="AJ52" s="973">
        <v>611831</v>
      </c>
      <c r="AK52" s="973">
        <v>43695</v>
      </c>
      <c r="AL52" s="973">
        <v>629858</v>
      </c>
      <c r="AM52" s="973" t="s">
        <v>908</v>
      </c>
      <c r="AN52" s="1725" t="s">
        <v>908</v>
      </c>
    </row>
    <row r="53" spans="2:40" s="1684" customFormat="1" ht="12.75" customHeight="1">
      <c r="B53" s="1697"/>
      <c r="C53" s="1701"/>
      <c r="D53" s="973"/>
      <c r="E53" s="973"/>
      <c r="F53" s="973"/>
      <c r="G53" s="973"/>
      <c r="H53" s="973"/>
      <c r="I53" s="973"/>
      <c r="J53" s="973"/>
      <c r="K53" s="973"/>
      <c r="L53" s="973"/>
      <c r="M53" s="973"/>
      <c r="N53" s="973"/>
      <c r="O53" s="973"/>
      <c r="P53" s="973"/>
      <c r="Q53" s="973"/>
      <c r="R53" s="761"/>
      <c r="S53" s="973"/>
      <c r="T53" s="973"/>
      <c r="U53" s="973"/>
      <c r="V53" s="973"/>
      <c r="W53" s="973"/>
      <c r="X53" s="973"/>
      <c r="Y53" s="973"/>
      <c r="Z53" s="973"/>
      <c r="AA53" s="973"/>
      <c r="AB53" s="973"/>
      <c r="AC53" s="973"/>
      <c r="AD53" s="973"/>
      <c r="AE53" s="973"/>
      <c r="AF53" s="973"/>
      <c r="AG53" s="973"/>
      <c r="AH53" s="973"/>
      <c r="AI53" s="973"/>
      <c r="AJ53" s="973"/>
      <c r="AK53" s="973"/>
      <c r="AL53" s="973"/>
      <c r="AM53" s="973"/>
      <c r="AN53" s="1725"/>
    </row>
    <row r="54" spans="2:40" s="1684" customFormat="1" ht="12.75" customHeight="1">
      <c r="B54" s="1697" t="s">
        <v>869</v>
      </c>
      <c r="C54" s="1701">
        <v>2905113</v>
      </c>
      <c r="D54" s="973">
        <v>2848118</v>
      </c>
      <c r="E54" s="973">
        <v>56995</v>
      </c>
      <c r="F54" s="973">
        <v>6650</v>
      </c>
      <c r="G54" s="973">
        <v>50345</v>
      </c>
      <c r="H54" s="973">
        <v>422396</v>
      </c>
      <c r="I54" s="973">
        <v>43381</v>
      </c>
      <c r="J54" s="973">
        <v>8678</v>
      </c>
      <c r="K54" s="973" t="s">
        <v>908</v>
      </c>
      <c r="L54" s="973">
        <v>21650</v>
      </c>
      <c r="M54" s="973">
        <v>1427810</v>
      </c>
      <c r="N54" s="973">
        <v>904</v>
      </c>
      <c r="O54" s="973">
        <v>5139</v>
      </c>
      <c r="P54" s="973">
        <v>30241</v>
      </c>
      <c r="Q54" s="973">
        <v>8478</v>
      </c>
      <c r="R54" s="973">
        <v>237897</v>
      </c>
      <c r="S54" s="973" t="s">
        <v>908</v>
      </c>
      <c r="T54" s="973">
        <v>169153</v>
      </c>
      <c r="U54" s="973">
        <v>45929</v>
      </c>
      <c r="V54" s="973">
        <v>70</v>
      </c>
      <c r="W54" s="973">
        <v>55276</v>
      </c>
      <c r="X54" s="973">
        <v>59713</v>
      </c>
      <c r="Y54" s="973">
        <v>76398</v>
      </c>
      <c r="Z54" s="973">
        <v>292000</v>
      </c>
      <c r="AA54" s="973">
        <v>71343</v>
      </c>
      <c r="AB54" s="973">
        <v>599046</v>
      </c>
      <c r="AC54" s="973">
        <v>273131</v>
      </c>
      <c r="AD54" s="973">
        <v>115801</v>
      </c>
      <c r="AE54" s="973">
        <v>2003</v>
      </c>
      <c r="AF54" s="973">
        <v>281971</v>
      </c>
      <c r="AG54" s="973">
        <v>37818</v>
      </c>
      <c r="AH54" s="973">
        <v>416369</v>
      </c>
      <c r="AI54" s="973">
        <v>125033</v>
      </c>
      <c r="AJ54" s="973">
        <v>623566</v>
      </c>
      <c r="AK54" s="973" t="s">
        <v>908</v>
      </c>
      <c r="AL54" s="973">
        <v>302037</v>
      </c>
      <c r="AM54" s="973" t="s">
        <v>908</v>
      </c>
      <c r="AN54" s="1725" t="s">
        <v>908</v>
      </c>
    </row>
    <row r="55" spans="2:40" s="1684" customFormat="1" ht="12.75" customHeight="1">
      <c r="B55" s="1697" t="s">
        <v>870</v>
      </c>
      <c r="C55" s="1701">
        <v>4487050</v>
      </c>
      <c r="D55" s="973">
        <v>4372945</v>
      </c>
      <c r="E55" s="973">
        <v>114105</v>
      </c>
      <c r="F55" s="973" t="s">
        <v>908</v>
      </c>
      <c r="G55" s="973">
        <v>114105</v>
      </c>
      <c r="H55" s="973">
        <v>1258799</v>
      </c>
      <c r="I55" s="973">
        <v>109918</v>
      </c>
      <c r="J55" s="973">
        <v>22123</v>
      </c>
      <c r="K55" s="973" t="s">
        <v>908</v>
      </c>
      <c r="L55" s="973">
        <v>53850</v>
      </c>
      <c r="M55" s="973">
        <v>1775346</v>
      </c>
      <c r="N55" s="973">
        <v>2284</v>
      </c>
      <c r="O55" s="973">
        <v>3375</v>
      </c>
      <c r="P55" s="973">
        <v>59732</v>
      </c>
      <c r="Q55" s="973">
        <v>14390</v>
      </c>
      <c r="R55" s="973">
        <v>234048</v>
      </c>
      <c r="S55" s="973" t="s">
        <v>908</v>
      </c>
      <c r="T55" s="973">
        <v>234160</v>
      </c>
      <c r="U55" s="973">
        <v>15237</v>
      </c>
      <c r="V55" s="973">
        <v>5399</v>
      </c>
      <c r="W55" s="973">
        <v>20060</v>
      </c>
      <c r="X55" s="973">
        <v>127528</v>
      </c>
      <c r="Y55" s="973">
        <v>206301</v>
      </c>
      <c r="Z55" s="973">
        <v>344500</v>
      </c>
      <c r="AA55" s="973">
        <v>101284</v>
      </c>
      <c r="AB55" s="973">
        <v>911067</v>
      </c>
      <c r="AC55" s="973">
        <v>405589</v>
      </c>
      <c r="AD55" s="973">
        <v>207174</v>
      </c>
      <c r="AE55" s="973">
        <v>12983</v>
      </c>
      <c r="AF55" s="973">
        <v>357346</v>
      </c>
      <c r="AG55" s="973">
        <v>68487</v>
      </c>
      <c r="AH55" s="973">
        <v>614619</v>
      </c>
      <c r="AI55" s="973">
        <v>202777</v>
      </c>
      <c r="AJ55" s="973">
        <v>1004635</v>
      </c>
      <c r="AK55" s="973" t="s">
        <v>908</v>
      </c>
      <c r="AL55" s="973">
        <v>486984</v>
      </c>
      <c r="AM55" s="973" t="s">
        <v>908</v>
      </c>
      <c r="AN55" s="1725" t="s">
        <v>908</v>
      </c>
    </row>
    <row r="56" spans="2:40" s="1684" customFormat="1" ht="12.75" customHeight="1">
      <c r="B56" s="1697" t="s">
        <v>872</v>
      </c>
      <c r="C56" s="1701">
        <v>3832087</v>
      </c>
      <c r="D56" s="973">
        <v>3768195</v>
      </c>
      <c r="E56" s="973">
        <v>63892</v>
      </c>
      <c r="F56" s="973" t="s">
        <v>908</v>
      </c>
      <c r="G56" s="973">
        <v>63892</v>
      </c>
      <c r="H56" s="973">
        <v>773798</v>
      </c>
      <c r="I56" s="973">
        <v>77267</v>
      </c>
      <c r="J56" s="973">
        <v>14223</v>
      </c>
      <c r="K56" s="973" t="s">
        <v>908</v>
      </c>
      <c r="L56" s="973">
        <v>41396</v>
      </c>
      <c r="M56" s="973">
        <v>1780244</v>
      </c>
      <c r="N56" s="973">
        <v>1794</v>
      </c>
      <c r="O56" s="973">
        <v>709</v>
      </c>
      <c r="P56" s="973">
        <v>41491</v>
      </c>
      <c r="Q56" s="973">
        <v>8411</v>
      </c>
      <c r="R56" s="973">
        <v>202078</v>
      </c>
      <c r="S56" s="973" t="s">
        <v>908</v>
      </c>
      <c r="T56" s="973">
        <v>285821</v>
      </c>
      <c r="U56" s="973">
        <v>23313</v>
      </c>
      <c r="V56" s="973">
        <v>5627</v>
      </c>
      <c r="W56" s="973">
        <v>93780</v>
      </c>
      <c r="X56" s="973">
        <v>73883</v>
      </c>
      <c r="Y56" s="973">
        <v>155352</v>
      </c>
      <c r="Z56" s="973">
        <v>252900</v>
      </c>
      <c r="AA56" s="973">
        <v>81923</v>
      </c>
      <c r="AB56" s="973">
        <v>811898</v>
      </c>
      <c r="AC56" s="973">
        <v>357635</v>
      </c>
      <c r="AD56" s="973">
        <v>134639</v>
      </c>
      <c r="AE56" s="973">
        <v>6493</v>
      </c>
      <c r="AF56" s="973">
        <v>334553</v>
      </c>
      <c r="AG56" s="973">
        <v>66963</v>
      </c>
      <c r="AH56" s="973">
        <v>447790</v>
      </c>
      <c r="AI56" s="973">
        <v>156853</v>
      </c>
      <c r="AJ56" s="973">
        <v>854895</v>
      </c>
      <c r="AK56" s="973" t="s">
        <v>908</v>
      </c>
      <c r="AL56" s="973">
        <v>514553</v>
      </c>
      <c r="AM56" s="973" t="s">
        <v>908</v>
      </c>
      <c r="AN56" s="1725" t="s">
        <v>908</v>
      </c>
    </row>
    <row r="57" spans="2:40" s="1684" customFormat="1" ht="12.75" customHeight="1">
      <c r="B57" s="1697" t="s">
        <v>874</v>
      </c>
      <c r="C57" s="1701">
        <v>4271826</v>
      </c>
      <c r="D57" s="973">
        <v>4048388</v>
      </c>
      <c r="E57" s="973">
        <v>223438</v>
      </c>
      <c r="F57" s="973">
        <v>20000</v>
      </c>
      <c r="G57" s="973">
        <v>203438</v>
      </c>
      <c r="H57" s="973">
        <v>495401</v>
      </c>
      <c r="I57" s="973">
        <v>81970</v>
      </c>
      <c r="J57" s="973">
        <v>9296</v>
      </c>
      <c r="K57" s="973" t="s">
        <v>908</v>
      </c>
      <c r="L57" s="973">
        <v>53148</v>
      </c>
      <c r="M57" s="973">
        <v>2189023</v>
      </c>
      <c r="N57" s="973">
        <v>2485</v>
      </c>
      <c r="O57" s="973" t="s">
        <v>908</v>
      </c>
      <c r="P57" s="973">
        <v>60248</v>
      </c>
      <c r="Q57" s="973">
        <v>5867</v>
      </c>
      <c r="R57" s="973">
        <v>166047</v>
      </c>
      <c r="S57" s="973" t="s">
        <v>908</v>
      </c>
      <c r="T57" s="973">
        <v>527840</v>
      </c>
      <c r="U57" s="973">
        <v>14763</v>
      </c>
      <c r="V57" s="973">
        <v>19368</v>
      </c>
      <c r="W57" s="973">
        <v>30000</v>
      </c>
      <c r="X57" s="973">
        <v>162353</v>
      </c>
      <c r="Y57" s="973">
        <v>68517</v>
      </c>
      <c r="Z57" s="973">
        <v>385500</v>
      </c>
      <c r="AA57" s="973">
        <v>89281</v>
      </c>
      <c r="AB57" s="973">
        <v>919189</v>
      </c>
      <c r="AC57" s="973">
        <v>304884</v>
      </c>
      <c r="AD57" s="973">
        <v>148262</v>
      </c>
      <c r="AE57" s="973">
        <v>2876</v>
      </c>
      <c r="AF57" s="973">
        <v>881827</v>
      </c>
      <c r="AG57" s="973">
        <v>65151</v>
      </c>
      <c r="AH57" s="973">
        <v>472506</v>
      </c>
      <c r="AI57" s="973">
        <v>145392</v>
      </c>
      <c r="AJ57" s="973">
        <v>527397</v>
      </c>
      <c r="AK57" s="973">
        <v>10527</v>
      </c>
      <c r="AL57" s="973">
        <v>481096</v>
      </c>
      <c r="AM57" s="973" t="s">
        <v>908</v>
      </c>
      <c r="AN57" s="1725" t="s">
        <v>908</v>
      </c>
    </row>
    <row r="58" spans="2:40" s="1684" customFormat="1" ht="12.75" customHeight="1">
      <c r="B58" s="1697" t="s">
        <v>876</v>
      </c>
      <c r="C58" s="1701">
        <v>3120690</v>
      </c>
      <c r="D58" s="973">
        <v>2990041</v>
      </c>
      <c r="E58" s="973">
        <v>130649</v>
      </c>
      <c r="F58" s="973" t="s">
        <v>908</v>
      </c>
      <c r="G58" s="973">
        <v>130649</v>
      </c>
      <c r="H58" s="973">
        <v>443397</v>
      </c>
      <c r="I58" s="973">
        <v>65679</v>
      </c>
      <c r="J58" s="973">
        <v>7627</v>
      </c>
      <c r="K58" s="973" t="s">
        <v>908</v>
      </c>
      <c r="L58" s="973">
        <v>35121</v>
      </c>
      <c r="M58" s="973">
        <v>1578319</v>
      </c>
      <c r="N58" s="973">
        <v>1455</v>
      </c>
      <c r="O58" s="973">
        <v>40</v>
      </c>
      <c r="P58" s="973">
        <v>56999</v>
      </c>
      <c r="Q58" s="973">
        <v>16216</v>
      </c>
      <c r="R58" s="973">
        <v>186479</v>
      </c>
      <c r="S58" s="973" t="s">
        <v>908</v>
      </c>
      <c r="T58" s="973">
        <v>106020</v>
      </c>
      <c r="U58" s="973">
        <v>19656</v>
      </c>
      <c r="V58" s="973" t="s">
        <v>908</v>
      </c>
      <c r="W58" s="973">
        <v>164</v>
      </c>
      <c r="X58" s="973">
        <v>123631</v>
      </c>
      <c r="Y58" s="973">
        <v>111687</v>
      </c>
      <c r="Z58" s="973">
        <v>368200</v>
      </c>
      <c r="AA58" s="973">
        <v>68455</v>
      </c>
      <c r="AB58" s="973">
        <v>751026</v>
      </c>
      <c r="AC58" s="973">
        <v>206598</v>
      </c>
      <c r="AD58" s="973">
        <v>122193</v>
      </c>
      <c r="AE58" s="973">
        <v>5715</v>
      </c>
      <c r="AF58" s="973">
        <v>189021</v>
      </c>
      <c r="AG58" s="973">
        <v>106423</v>
      </c>
      <c r="AH58" s="973">
        <v>495010</v>
      </c>
      <c r="AI58" s="973">
        <v>114809</v>
      </c>
      <c r="AJ58" s="973">
        <v>661185</v>
      </c>
      <c r="AK58" s="973">
        <v>2449</v>
      </c>
      <c r="AL58" s="973">
        <v>267157</v>
      </c>
      <c r="AM58" s="973" t="s">
        <v>908</v>
      </c>
      <c r="AN58" s="1725" t="s">
        <v>908</v>
      </c>
    </row>
    <row r="59" spans="2:40" s="1684" customFormat="1" ht="12.75" customHeight="1">
      <c r="B59" s="1697" t="s">
        <v>878</v>
      </c>
      <c r="C59" s="1701">
        <v>3147363</v>
      </c>
      <c r="D59" s="973">
        <v>3046026</v>
      </c>
      <c r="E59" s="973">
        <v>101337</v>
      </c>
      <c r="F59" s="973" t="s">
        <v>908</v>
      </c>
      <c r="G59" s="973">
        <v>101337</v>
      </c>
      <c r="H59" s="973">
        <v>456722</v>
      </c>
      <c r="I59" s="973">
        <v>60152</v>
      </c>
      <c r="J59" s="973">
        <v>8661</v>
      </c>
      <c r="K59" s="973" t="s">
        <v>908</v>
      </c>
      <c r="L59" s="973">
        <v>34120</v>
      </c>
      <c r="M59" s="973">
        <v>1303310</v>
      </c>
      <c r="N59" s="973">
        <v>1255</v>
      </c>
      <c r="O59" s="973">
        <v>5122</v>
      </c>
      <c r="P59" s="973">
        <v>56885</v>
      </c>
      <c r="Q59" s="973">
        <v>4907</v>
      </c>
      <c r="R59" s="973">
        <v>99338</v>
      </c>
      <c r="S59" s="973" t="s">
        <v>908</v>
      </c>
      <c r="T59" s="973">
        <v>582946</v>
      </c>
      <c r="U59" s="973">
        <v>19186</v>
      </c>
      <c r="V59" s="973">
        <v>7045</v>
      </c>
      <c r="W59" s="973">
        <v>83639</v>
      </c>
      <c r="X59" s="973">
        <v>87634</v>
      </c>
      <c r="Y59" s="973">
        <v>49141</v>
      </c>
      <c r="Z59" s="973">
        <v>287300</v>
      </c>
      <c r="AA59" s="973">
        <v>74729</v>
      </c>
      <c r="AB59" s="973">
        <v>620609</v>
      </c>
      <c r="AC59" s="973">
        <v>237467</v>
      </c>
      <c r="AD59" s="973">
        <v>99514</v>
      </c>
      <c r="AE59" s="973">
        <v>4038</v>
      </c>
      <c r="AF59" s="973">
        <v>677569</v>
      </c>
      <c r="AG59" s="973">
        <v>286080</v>
      </c>
      <c r="AH59" s="973">
        <v>222197</v>
      </c>
      <c r="AI59" s="973">
        <v>107012</v>
      </c>
      <c r="AJ59" s="973">
        <v>454136</v>
      </c>
      <c r="AK59" s="973" t="s">
        <v>908</v>
      </c>
      <c r="AL59" s="973">
        <v>262675</v>
      </c>
      <c r="AM59" s="973" t="s">
        <v>908</v>
      </c>
      <c r="AN59" s="1725" t="s">
        <v>908</v>
      </c>
    </row>
    <row r="60" spans="2:40" s="1684" customFormat="1" ht="12.75" customHeight="1">
      <c r="B60" s="1697" t="s">
        <v>880</v>
      </c>
      <c r="C60" s="1701">
        <v>4197139</v>
      </c>
      <c r="D60" s="973">
        <v>4067911</v>
      </c>
      <c r="E60" s="973">
        <v>129228</v>
      </c>
      <c r="F60" s="973">
        <v>15012</v>
      </c>
      <c r="G60" s="973">
        <v>114216</v>
      </c>
      <c r="H60" s="973">
        <v>469275</v>
      </c>
      <c r="I60" s="973">
        <v>55498</v>
      </c>
      <c r="J60" s="973">
        <v>5478</v>
      </c>
      <c r="K60" s="973" t="s">
        <v>908</v>
      </c>
      <c r="L60" s="973">
        <v>32794</v>
      </c>
      <c r="M60" s="973">
        <v>1758193</v>
      </c>
      <c r="N60" s="973">
        <v>1216</v>
      </c>
      <c r="O60" s="973">
        <v>27866</v>
      </c>
      <c r="P60" s="973">
        <v>56589</v>
      </c>
      <c r="Q60" s="973">
        <v>4432</v>
      </c>
      <c r="R60" s="973">
        <v>207232</v>
      </c>
      <c r="S60" s="973" t="s">
        <v>908</v>
      </c>
      <c r="T60" s="973">
        <v>371317</v>
      </c>
      <c r="U60" s="973">
        <v>207098</v>
      </c>
      <c r="V60" s="973">
        <v>29231</v>
      </c>
      <c r="W60" s="973">
        <v>214000</v>
      </c>
      <c r="X60" s="973">
        <v>71161</v>
      </c>
      <c r="Y60" s="973">
        <v>102859</v>
      </c>
      <c r="Z60" s="973">
        <v>582900</v>
      </c>
      <c r="AA60" s="973">
        <v>64366</v>
      </c>
      <c r="AB60" s="973">
        <v>585727</v>
      </c>
      <c r="AC60" s="973">
        <v>328959</v>
      </c>
      <c r="AD60" s="973">
        <v>278536</v>
      </c>
      <c r="AE60" s="973">
        <v>1712</v>
      </c>
      <c r="AF60" s="973">
        <v>894689</v>
      </c>
      <c r="AG60" s="973">
        <v>303966</v>
      </c>
      <c r="AH60" s="973">
        <v>515156</v>
      </c>
      <c r="AI60" s="973">
        <v>108928</v>
      </c>
      <c r="AJ60" s="973">
        <v>604819</v>
      </c>
      <c r="AK60" s="973">
        <v>6642</v>
      </c>
      <c r="AL60" s="973">
        <v>374411</v>
      </c>
      <c r="AM60" s="973" t="s">
        <v>908</v>
      </c>
      <c r="AN60" s="1725" t="s">
        <v>908</v>
      </c>
    </row>
    <row r="61" spans="2:40" s="1684" customFormat="1" ht="12.75" customHeight="1">
      <c r="B61" s="1697" t="s">
        <v>881</v>
      </c>
      <c r="C61" s="1701">
        <v>5693105</v>
      </c>
      <c r="D61" s="973">
        <v>5591645</v>
      </c>
      <c r="E61" s="973">
        <v>101460</v>
      </c>
      <c r="F61" s="973" t="s">
        <v>908</v>
      </c>
      <c r="G61" s="973">
        <v>101460</v>
      </c>
      <c r="H61" s="973">
        <v>834245</v>
      </c>
      <c r="I61" s="973">
        <v>70131</v>
      </c>
      <c r="J61" s="973">
        <v>12080</v>
      </c>
      <c r="K61" s="973" t="s">
        <v>908</v>
      </c>
      <c r="L61" s="973">
        <v>30514</v>
      </c>
      <c r="M61" s="973">
        <v>2177350</v>
      </c>
      <c r="N61" s="973">
        <v>1159</v>
      </c>
      <c r="O61" s="973">
        <v>87922</v>
      </c>
      <c r="P61" s="973">
        <v>24535</v>
      </c>
      <c r="Q61" s="973">
        <v>13552</v>
      </c>
      <c r="R61" s="973">
        <v>561419</v>
      </c>
      <c r="S61" s="973" t="s">
        <v>908</v>
      </c>
      <c r="T61" s="973">
        <v>336592</v>
      </c>
      <c r="U61" s="973">
        <v>81198</v>
      </c>
      <c r="V61" s="973">
        <v>44898</v>
      </c>
      <c r="W61" s="973">
        <v>485192</v>
      </c>
      <c r="X61" s="973">
        <v>40587</v>
      </c>
      <c r="Y61" s="973">
        <v>67938</v>
      </c>
      <c r="Z61" s="973">
        <v>823793</v>
      </c>
      <c r="AA61" s="973">
        <v>86311</v>
      </c>
      <c r="AB61" s="973">
        <v>885220</v>
      </c>
      <c r="AC61" s="973">
        <v>450378</v>
      </c>
      <c r="AD61" s="973">
        <v>248920</v>
      </c>
      <c r="AE61" s="973">
        <v>8373</v>
      </c>
      <c r="AF61" s="973">
        <v>495924</v>
      </c>
      <c r="AG61" s="973">
        <v>129198</v>
      </c>
      <c r="AH61" s="973">
        <v>487389</v>
      </c>
      <c r="AI61" s="973">
        <v>175209</v>
      </c>
      <c r="AJ61" s="973">
        <v>1786300</v>
      </c>
      <c r="AK61" s="973">
        <v>242937</v>
      </c>
      <c r="AL61" s="973">
        <v>581723</v>
      </c>
      <c r="AM61" s="973">
        <v>13763</v>
      </c>
      <c r="AN61" s="1725" t="s">
        <v>908</v>
      </c>
    </row>
    <row r="62" spans="2:40" s="1684" customFormat="1" ht="12.75" customHeight="1">
      <c r="B62" s="1697" t="s">
        <v>883</v>
      </c>
      <c r="C62" s="1701">
        <v>4869334</v>
      </c>
      <c r="D62" s="973">
        <v>4791676</v>
      </c>
      <c r="E62" s="973">
        <v>77658</v>
      </c>
      <c r="F62" s="973" t="s">
        <v>908</v>
      </c>
      <c r="G62" s="973">
        <v>77658</v>
      </c>
      <c r="H62" s="973">
        <v>1103748</v>
      </c>
      <c r="I62" s="973">
        <v>119144</v>
      </c>
      <c r="J62" s="973">
        <v>20816</v>
      </c>
      <c r="K62" s="973" t="s">
        <v>908</v>
      </c>
      <c r="L62" s="973">
        <v>56637</v>
      </c>
      <c r="M62" s="973">
        <v>2293403</v>
      </c>
      <c r="N62" s="973">
        <v>2589</v>
      </c>
      <c r="O62" s="973">
        <v>138</v>
      </c>
      <c r="P62" s="973">
        <v>64459</v>
      </c>
      <c r="Q62" s="973">
        <v>25730</v>
      </c>
      <c r="R62" s="973">
        <v>140692</v>
      </c>
      <c r="S62" s="973" t="s">
        <v>908</v>
      </c>
      <c r="T62" s="973">
        <v>336438</v>
      </c>
      <c r="U62" s="973">
        <v>68484</v>
      </c>
      <c r="V62" s="973">
        <v>3405</v>
      </c>
      <c r="W62" s="973">
        <v>48946</v>
      </c>
      <c r="X62" s="973">
        <v>77022</v>
      </c>
      <c r="Y62" s="973">
        <v>98083</v>
      </c>
      <c r="Z62" s="973">
        <v>409600</v>
      </c>
      <c r="AA62" s="973">
        <v>97417</v>
      </c>
      <c r="AB62" s="973">
        <v>1050402</v>
      </c>
      <c r="AC62" s="973">
        <v>480099</v>
      </c>
      <c r="AD62" s="973">
        <v>499077</v>
      </c>
      <c r="AE62" s="973">
        <v>1076</v>
      </c>
      <c r="AF62" s="973">
        <v>598017</v>
      </c>
      <c r="AG62" s="973">
        <v>268235</v>
      </c>
      <c r="AH62" s="973">
        <v>341419</v>
      </c>
      <c r="AI62" s="973">
        <v>220628</v>
      </c>
      <c r="AJ62" s="973">
        <v>792547</v>
      </c>
      <c r="AK62" s="973" t="s">
        <v>908</v>
      </c>
      <c r="AL62" s="973">
        <v>442759</v>
      </c>
      <c r="AM62" s="973" t="s">
        <v>908</v>
      </c>
      <c r="AN62" s="1725" t="s">
        <v>908</v>
      </c>
    </row>
    <row r="63" spans="2:40" s="1684" customFormat="1" ht="12.75" customHeight="1">
      <c r="B63" s="1697" t="s">
        <v>885</v>
      </c>
      <c r="C63" s="1701">
        <v>3574189</v>
      </c>
      <c r="D63" s="973">
        <v>3493974</v>
      </c>
      <c r="E63" s="973">
        <v>80215</v>
      </c>
      <c r="F63" s="973">
        <v>14256</v>
      </c>
      <c r="G63" s="973">
        <v>65959</v>
      </c>
      <c r="H63" s="973">
        <v>508885</v>
      </c>
      <c r="I63" s="973">
        <v>58211</v>
      </c>
      <c r="J63" s="973">
        <v>8908</v>
      </c>
      <c r="K63" s="973">
        <v>1010</v>
      </c>
      <c r="L63" s="973">
        <v>33380</v>
      </c>
      <c r="M63" s="973">
        <v>1798087</v>
      </c>
      <c r="N63" s="973">
        <v>992</v>
      </c>
      <c r="O63" s="973">
        <v>3833</v>
      </c>
      <c r="P63" s="973">
        <v>100190</v>
      </c>
      <c r="Q63" s="973">
        <v>5118</v>
      </c>
      <c r="R63" s="973">
        <v>131138</v>
      </c>
      <c r="S63" s="973" t="s">
        <v>908</v>
      </c>
      <c r="T63" s="973">
        <v>121249</v>
      </c>
      <c r="U63" s="973">
        <v>28985</v>
      </c>
      <c r="V63" s="973">
        <v>11000</v>
      </c>
      <c r="W63" s="973">
        <v>75813</v>
      </c>
      <c r="X63" s="973">
        <v>88894</v>
      </c>
      <c r="Y63" s="973">
        <v>161596</v>
      </c>
      <c r="Z63" s="973">
        <v>436900</v>
      </c>
      <c r="AA63" s="973">
        <v>74333</v>
      </c>
      <c r="AB63" s="973">
        <v>695306</v>
      </c>
      <c r="AC63" s="973">
        <v>302416</v>
      </c>
      <c r="AD63" s="973">
        <v>430839</v>
      </c>
      <c r="AE63" s="973">
        <v>697</v>
      </c>
      <c r="AF63" s="973">
        <v>253495</v>
      </c>
      <c r="AG63" s="973">
        <v>314993</v>
      </c>
      <c r="AH63" s="973">
        <v>308347</v>
      </c>
      <c r="AI63" s="973">
        <v>122336</v>
      </c>
      <c r="AJ63" s="973">
        <v>481376</v>
      </c>
      <c r="AK63" s="973">
        <v>12165</v>
      </c>
      <c r="AL63" s="973">
        <v>497671</v>
      </c>
      <c r="AM63" s="973" t="s">
        <v>908</v>
      </c>
      <c r="AN63" s="1725" t="s">
        <v>908</v>
      </c>
    </row>
    <row r="64" spans="2:40" s="1684" customFormat="1" ht="12.75" customHeight="1">
      <c r="B64" s="1697" t="s">
        <v>886</v>
      </c>
      <c r="C64" s="1701">
        <v>2187724</v>
      </c>
      <c r="D64" s="973">
        <v>2116599</v>
      </c>
      <c r="E64" s="973">
        <v>71125</v>
      </c>
      <c r="F64" s="973" t="s">
        <v>908</v>
      </c>
      <c r="G64" s="973">
        <v>71125</v>
      </c>
      <c r="H64" s="973">
        <v>289655</v>
      </c>
      <c r="I64" s="973">
        <v>34312</v>
      </c>
      <c r="J64" s="973">
        <v>6028</v>
      </c>
      <c r="K64" s="973" t="s">
        <v>908</v>
      </c>
      <c r="L64" s="973">
        <v>17295</v>
      </c>
      <c r="M64" s="973">
        <v>1220702</v>
      </c>
      <c r="N64" s="973">
        <v>667</v>
      </c>
      <c r="O64" s="973">
        <v>716</v>
      </c>
      <c r="P64" s="973">
        <v>45094</v>
      </c>
      <c r="Q64" s="973">
        <v>7917</v>
      </c>
      <c r="R64" s="973">
        <v>126012</v>
      </c>
      <c r="S64" s="973" t="s">
        <v>908</v>
      </c>
      <c r="T64" s="973">
        <v>100577</v>
      </c>
      <c r="U64" s="973">
        <v>31607</v>
      </c>
      <c r="V64" s="973">
        <v>5717</v>
      </c>
      <c r="W64" s="973">
        <v>32688</v>
      </c>
      <c r="X64" s="973">
        <v>54692</v>
      </c>
      <c r="Y64" s="973">
        <v>41245</v>
      </c>
      <c r="Z64" s="973">
        <v>172800</v>
      </c>
      <c r="AA64" s="973">
        <v>67220</v>
      </c>
      <c r="AB64" s="973">
        <v>417618</v>
      </c>
      <c r="AC64" s="973">
        <v>248093</v>
      </c>
      <c r="AD64" s="973">
        <v>75130</v>
      </c>
      <c r="AE64" s="973">
        <v>368</v>
      </c>
      <c r="AF64" s="973">
        <v>184206</v>
      </c>
      <c r="AG64" s="973">
        <v>68613</v>
      </c>
      <c r="AH64" s="973">
        <v>261847</v>
      </c>
      <c r="AI64" s="973">
        <v>101324</v>
      </c>
      <c r="AJ64" s="973">
        <v>388927</v>
      </c>
      <c r="AK64" s="973" t="s">
        <v>908</v>
      </c>
      <c r="AL64" s="973">
        <v>264505</v>
      </c>
      <c r="AM64" s="973">
        <v>38748</v>
      </c>
      <c r="AN64" s="1725" t="s">
        <v>908</v>
      </c>
    </row>
    <row r="65" spans="2:40" s="1684" customFormat="1" ht="12.75" customHeight="1">
      <c r="B65" s="1709" t="s">
        <v>887</v>
      </c>
      <c r="C65" s="1710">
        <v>3161057</v>
      </c>
      <c r="D65" s="1711">
        <v>3032606</v>
      </c>
      <c r="E65" s="1711">
        <v>128451</v>
      </c>
      <c r="F65" s="1711">
        <v>25000</v>
      </c>
      <c r="G65" s="1711">
        <v>103451</v>
      </c>
      <c r="H65" s="1711">
        <v>442792</v>
      </c>
      <c r="I65" s="1711">
        <v>48795</v>
      </c>
      <c r="J65" s="1711">
        <v>7894</v>
      </c>
      <c r="K65" s="1711">
        <v>8389</v>
      </c>
      <c r="L65" s="1711">
        <v>25314</v>
      </c>
      <c r="M65" s="1711">
        <v>1584869</v>
      </c>
      <c r="N65" s="1711">
        <v>1016</v>
      </c>
      <c r="O65" s="1711">
        <v>56294</v>
      </c>
      <c r="P65" s="1711">
        <v>42216</v>
      </c>
      <c r="Q65" s="1711">
        <v>6226</v>
      </c>
      <c r="R65" s="1711">
        <v>95089</v>
      </c>
      <c r="S65" s="1711" t="s">
        <v>908</v>
      </c>
      <c r="T65" s="1711">
        <v>314605</v>
      </c>
      <c r="U65" s="1711">
        <v>18938</v>
      </c>
      <c r="V65" s="1711">
        <v>13200</v>
      </c>
      <c r="W65" s="1711">
        <v>17233</v>
      </c>
      <c r="X65" s="1711">
        <v>104419</v>
      </c>
      <c r="Y65" s="1711">
        <v>47368</v>
      </c>
      <c r="Z65" s="1711">
        <v>326400</v>
      </c>
      <c r="AA65" s="1711">
        <v>77352</v>
      </c>
      <c r="AB65" s="1711">
        <v>644555</v>
      </c>
      <c r="AC65" s="1711">
        <v>273007</v>
      </c>
      <c r="AD65" s="1711">
        <v>108500</v>
      </c>
      <c r="AE65" s="1711">
        <v>2242</v>
      </c>
      <c r="AF65" s="1711">
        <v>460116</v>
      </c>
      <c r="AG65" s="1711">
        <v>100866</v>
      </c>
      <c r="AH65" s="1711">
        <v>326429</v>
      </c>
      <c r="AI65" s="1711">
        <v>126382</v>
      </c>
      <c r="AJ65" s="1711">
        <v>460740</v>
      </c>
      <c r="AK65" s="1711">
        <v>17232</v>
      </c>
      <c r="AL65" s="1711">
        <v>429387</v>
      </c>
      <c r="AM65" s="1711">
        <v>5798</v>
      </c>
      <c r="AN65" s="1726" t="s">
        <v>908</v>
      </c>
    </row>
    <row r="66" spans="2:61" ht="12">
      <c r="B66" s="1682" t="s">
        <v>399</v>
      </c>
      <c r="P66" s="1683"/>
      <c r="Q66" s="1683"/>
      <c r="R66" s="1683"/>
      <c r="AO66" s="1684"/>
      <c r="AP66" s="1684"/>
      <c r="AQ66" s="1684"/>
      <c r="AR66" s="1684"/>
      <c r="AS66" s="1684"/>
      <c r="AT66" s="1684"/>
      <c r="AU66" s="1684"/>
      <c r="AV66" s="1684"/>
      <c r="AW66" s="1684"/>
      <c r="AX66" s="1684"/>
      <c r="AY66" s="1684"/>
      <c r="AZ66" s="1684"/>
      <c r="BA66" s="1684"/>
      <c r="BB66" s="1684"/>
      <c r="BC66" s="1684"/>
      <c r="BD66" s="1684"/>
      <c r="BE66" s="1684"/>
      <c r="BF66" s="1684"/>
      <c r="BG66" s="1684"/>
      <c r="BH66" s="1684"/>
      <c r="BI66" s="1684"/>
    </row>
    <row r="67" spans="18:61" ht="12">
      <c r="R67" s="1683"/>
      <c r="AO67" s="1684"/>
      <c r="AP67" s="1684"/>
      <c r="AQ67" s="1684"/>
      <c r="AR67" s="1684"/>
      <c r="AS67" s="1684"/>
      <c r="AT67" s="1684"/>
      <c r="AU67" s="1684"/>
      <c r="AV67" s="1684"/>
      <c r="AW67" s="1684"/>
      <c r="AX67" s="1684"/>
      <c r="AY67" s="1684"/>
      <c r="AZ67" s="1684"/>
      <c r="BA67" s="1684"/>
      <c r="BB67" s="1684"/>
      <c r="BC67" s="1684"/>
      <c r="BD67" s="1684"/>
      <c r="BE67" s="1684"/>
      <c r="BF67" s="1684"/>
      <c r="BG67" s="1684"/>
      <c r="BH67" s="1684"/>
      <c r="BI67" s="1684"/>
    </row>
    <row r="68" ht="11.25">
      <c r="R68" s="1683"/>
    </row>
    <row r="69" ht="11.25">
      <c r="R69" s="1683"/>
    </row>
    <row r="70" ht="11.25">
      <c r="R70" s="1683"/>
    </row>
  </sheetData>
  <mergeCells count="21">
    <mergeCell ref="H4:Z4"/>
    <mergeCell ref="AK5:AK7"/>
    <mergeCell ref="AL5:AL7"/>
    <mergeCell ref="Z5:Z7"/>
    <mergeCell ref="AA5:AA7"/>
    <mergeCell ref="AB5:AB7"/>
    <mergeCell ref="AA4:AN4"/>
    <mergeCell ref="AC5:AC7"/>
    <mergeCell ref="V5:V7"/>
    <mergeCell ref="AN5:AN7"/>
    <mergeCell ref="AG5:AG7"/>
    <mergeCell ref="AH5:AH7"/>
    <mergeCell ref="AI5:AI7"/>
    <mergeCell ref="AM5:AM7"/>
    <mergeCell ref="AJ5:AJ7"/>
    <mergeCell ref="AF5:AF7"/>
    <mergeCell ref="W5:W7"/>
    <mergeCell ref="X5:X7"/>
    <mergeCell ref="Y5:Y7"/>
    <mergeCell ref="AD5:AD7"/>
    <mergeCell ref="AE5:AE7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P66"/>
  <sheetViews>
    <sheetView workbookViewId="0" topLeftCell="A1">
      <selection activeCell="A1" sqref="A1"/>
    </sheetView>
  </sheetViews>
  <sheetFormatPr defaultColWidth="9.00390625" defaultRowHeight="13.5"/>
  <cols>
    <col min="1" max="6" width="1.625" style="979" customWidth="1"/>
    <col min="7" max="7" width="18.75390625" style="979" customWidth="1"/>
    <col min="8" max="8" width="6.125" style="979" customWidth="1"/>
    <col min="9" max="16" width="9.625" style="979" customWidth="1"/>
    <col min="17" max="16384" width="9.00390625" style="979" customWidth="1"/>
  </cols>
  <sheetData>
    <row r="2" ht="14.25">
      <c r="B2" s="980" t="s">
        <v>466</v>
      </c>
    </row>
    <row r="3" spans="2:16" ht="12.75" thickBot="1">
      <c r="B3" s="981"/>
      <c r="C3" s="982"/>
      <c r="D3" s="982"/>
      <c r="E3" s="982"/>
      <c r="F3" s="982"/>
      <c r="G3" s="982"/>
      <c r="P3" s="983" t="s">
        <v>445</v>
      </c>
    </row>
    <row r="4" spans="2:16" ht="12" customHeight="1" thickTop="1">
      <c r="B4" s="984" t="s">
        <v>401</v>
      </c>
      <c r="C4" s="985"/>
      <c r="D4" s="985"/>
      <c r="E4" s="985"/>
      <c r="F4" s="985"/>
      <c r="G4" s="986"/>
      <c r="H4" s="985"/>
      <c r="I4" s="987" t="s">
        <v>855</v>
      </c>
      <c r="J4" s="987" t="s">
        <v>402</v>
      </c>
      <c r="K4" s="987" t="s">
        <v>403</v>
      </c>
      <c r="L4" s="987" t="s">
        <v>404</v>
      </c>
      <c r="M4" s="987" t="s">
        <v>405</v>
      </c>
      <c r="N4" s="987" t="s">
        <v>406</v>
      </c>
      <c r="O4" s="987" t="s">
        <v>407</v>
      </c>
      <c r="P4" s="987" t="s">
        <v>408</v>
      </c>
    </row>
    <row r="5" spans="2:16" ht="12" customHeight="1">
      <c r="B5" s="1546" t="s">
        <v>446</v>
      </c>
      <c r="C5" s="1547"/>
      <c r="D5" s="1547"/>
      <c r="E5" s="1547"/>
      <c r="F5" s="1547"/>
      <c r="G5" s="1547"/>
      <c r="H5" s="988" t="s">
        <v>447</v>
      </c>
      <c r="I5" s="989">
        <v>61</v>
      </c>
      <c r="J5" s="990">
        <v>61</v>
      </c>
      <c r="K5" s="990">
        <v>62</v>
      </c>
      <c r="L5" s="990">
        <v>69</v>
      </c>
      <c r="M5" s="990">
        <v>61</v>
      </c>
      <c r="N5" s="990">
        <v>64</v>
      </c>
      <c r="O5" s="990">
        <v>509</v>
      </c>
      <c r="P5" s="352">
        <v>5047</v>
      </c>
    </row>
    <row r="6" spans="2:16" ht="12" customHeight="1">
      <c r="B6" s="1548" t="s">
        <v>409</v>
      </c>
      <c r="C6" s="1539"/>
      <c r="D6" s="1539"/>
      <c r="E6" s="1539"/>
      <c r="F6" s="1539"/>
      <c r="G6" s="1539"/>
      <c r="H6" s="992" t="s">
        <v>410</v>
      </c>
      <c r="I6" s="993">
        <v>3.6</v>
      </c>
      <c r="J6" s="994">
        <v>3.67</v>
      </c>
      <c r="K6" s="995">
        <v>3.73</v>
      </c>
      <c r="L6" s="996">
        <v>3.53</v>
      </c>
      <c r="M6" s="996">
        <v>3.62</v>
      </c>
      <c r="N6" s="996">
        <v>3.77</v>
      </c>
      <c r="O6" s="994">
        <v>3.66</v>
      </c>
      <c r="P6" s="997">
        <v>3.7</v>
      </c>
    </row>
    <row r="7" spans="2:16" ht="12" customHeight="1">
      <c r="B7" s="1548" t="s">
        <v>411</v>
      </c>
      <c r="C7" s="1539"/>
      <c r="D7" s="1539"/>
      <c r="E7" s="1539"/>
      <c r="F7" s="1539"/>
      <c r="G7" s="1539"/>
      <c r="H7" s="992" t="s">
        <v>410</v>
      </c>
      <c r="I7" s="993">
        <v>1.9</v>
      </c>
      <c r="J7" s="996">
        <v>1.6</v>
      </c>
      <c r="K7" s="994">
        <v>1.47</v>
      </c>
      <c r="L7" s="996">
        <v>1.49</v>
      </c>
      <c r="M7" s="996">
        <v>1.49</v>
      </c>
      <c r="N7" s="996">
        <v>1.68</v>
      </c>
      <c r="O7" s="996">
        <v>1.7</v>
      </c>
      <c r="P7" s="998">
        <v>1.64</v>
      </c>
    </row>
    <row r="8" spans="2:16" ht="12" customHeight="1">
      <c r="B8" s="1549" t="s">
        <v>412</v>
      </c>
      <c r="C8" s="1550"/>
      <c r="D8" s="1550"/>
      <c r="E8" s="1550"/>
      <c r="F8" s="1550"/>
      <c r="G8" s="1550"/>
      <c r="H8" s="999" t="s">
        <v>413</v>
      </c>
      <c r="I8" s="1000">
        <v>46.8</v>
      </c>
      <c r="J8" s="1001">
        <v>44.8</v>
      </c>
      <c r="K8" s="1002">
        <v>45.3</v>
      </c>
      <c r="L8" s="1003">
        <v>45</v>
      </c>
      <c r="M8" s="1001">
        <v>43.3</v>
      </c>
      <c r="N8" s="1004">
        <v>44.4</v>
      </c>
      <c r="O8" s="1001">
        <v>45.7</v>
      </c>
      <c r="P8" s="1005">
        <v>44.5</v>
      </c>
    </row>
    <row r="9" spans="2:16" ht="12" customHeight="1">
      <c r="B9" s="1543" t="s">
        <v>414</v>
      </c>
      <c r="C9" s="1544"/>
      <c r="D9" s="1544"/>
      <c r="E9" s="1544"/>
      <c r="F9" s="1544"/>
      <c r="G9" s="1544"/>
      <c r="H9" s="1006"/>
      <c r="I9" s="1007">
        <v>973402</v>
      </c>
      <c r="J9" s="1008">
        <v>828011</v>
      </c>
      <c r="K9" s="1008">
        <v>792957</v>
      </c>
      <c r="L9" s="1008">
        <v>805111</v>
      </c>
      <c r="M9" s="1008">
        <v>835152</v>
      </c>
      <c r="N9" s="1008">
        <v>947335</v>
      </c>
      <c r="O9" s="1008">
        <v>787076</v>
      </c>
      <c r="P9" s="1009">
        <v>926965</v>
      </c>
    </row>
    <row r="10" spans="2:16" s="1010" customFormat="1" ht="12" customHeight="1">
      <c r="B10" s="1011"/>
      <c r="C10" s="1535" t="s">
        <v>415</v>
      </c>
      <c r="D10" s="1536"/>
      <c r="E10" s="1536"/>
      <c r="F10" s="1536"/>
      <c r="G10" s="1536"/>
      <c r="H10" s="1013"/>
      <c r="I10" s="1014">
        <v>574745</v>
      </c>
      <c r="J10" s="1015">
        <v>525402</v>
      </c>
      <c r="K10" s="1015">
        <v>456295</v>
      </c>
      <c r="L10" s="1015">
        <v>427167</v>
      </c>
      <c r="M10" s="1015">
        <v>479964</v>
      </c>
      <c r="N10" s="1015">
        <v>570261</v>
      </c>
      <c r="O10" s="1015">
        <v>461547</v>
      </c>
      <c r="P10" s="1016">
        <v>521757</v>
      </c>
    </row>
    <row r="11" spans="2:16" s="1010" customFormat="1" ht="12" customHeight="1">
      <c r="B11" s="1011"/>
      <c r="C11" s="1017"/>
      <c r="D11" s="1017"/>
      <c r="E11" s="1535" t="s">
        <v>416</v>
      </c>
      <c r="F11" s="1536"/>
      <c r="G11" s="1536"/>
      <c r="H11" s="1013"/>
      <c r="I11" s="1018">
        <v>524919</v>
      </c>
      <c r="J11" s="1019">
        <v>480513</v>
      </c>
      <c r="K11" s="1019">
        <v>427146</v>
      </c>
      <c r="L11" s="1019">
        <v>394354</v>
      </c>
      <c r="M11" s="1019">
        <v>463829</v>
      </c>
      <c r="N11" s="1019">
        <v>542008</v>
      </c>
      <c r="O11" s="1019">
        <v>432411</v>
      </c>
      <c r="P11" s="1020">
        <v>490626</v>
      </c>
    </row>
    <row r="12" spans="2:16" s="1010" customFormat="1" ht="12" customHeight="1">
      <c r="B12" s="1011"/>
      <c r="C12" s="1017"/>
      <c r="D12" s="1017"/>
      <c r="E12" s="1012"/>
      <c r="F12" s="1013"/>
      <c r="G12" s="1013"/>
      <c r="H12" s="1013"/>
      <c r="I12" s="1018"/>
      <c r="J12" s="1019"/>
      <c r="K12" s="1019"/>
      <c r="L12" s="1019"/>
      <c r="M12" s="1019"/>
      <c r="N12" s="1019"/>
      <c r="O12" s="1019"/>
      <c r="P12" s="1020"/>
    </row>
    <row r="13" spans="2:16" ht="12" customHeight="1">
      <c r="B13" s="1021"/>
      <c r="C13" s="1022"/>
      <c r="D13" s="1022"/>
      <c r="E13" s="1022"/>
      <c r="F13" s="1539" t="s">
        <v>417</v>
      </c>
      <c r="G13" s="1540"/>
      <c r="H13" s="1023"/>
      <c r="I13" s="1024">
        <v>401774</v>
      </c>
      <c r="J13" s="1025">
        <v>403429</v>
      </c>
      <c r="K13" s="1025">
        <v>377964</v>
      </c>
      <c r="L13" s="1025">
        <v>360128</v>
      </c>
      <c r="M13" s="1025">
        <v>414751</v>
      </c>
      <c r="N13" s="1025">
        <v>476439</v>
      </c>
      <c r="O13" s="1025">
        <v>354359</v>
      </c>
      <c r="P13" s="1026">
        <v>430670</v>
      </c>
    </row>
    <row r="14" spans="2:16" ht="12" customHeight="1">
      <c r="B14" s="1021"/>
      <c r="C14" s="1022"/>
      <c r="D14" s="1022"/>
      <c r="E14" s="1022"/>
      <c r="F14" s="1022"/>
      <c r="G14" s="991" t="s">
        <v>448</v>
      </c>
      <c r="H14" s="1023"/>
      <c r="I14" s="1027">
        <v>297157</v>
      </c>
      <c r="J14" s="1028">
        <v>302332</v>
      </c>
      <c r="K14" s="1028">
        <v>289479</v>
      </c>
      <c r="L14" s="1028">
        <v>281205</v>
      </c>
      <c r="M14" s="1028">
        <v>311720</v>
      </c>
      <c r="N14" s="1028">
        <v>353785</v>
      </c>
      <c r="O14" s="1028">
        <v>275633</v>
      </c>
      <c r="P14" s="1029">
        <v>332026</v>
      </c>
    </row>
    <row r="15" spans="2:16" ht="12" customHeight="1">
      <c r="B15" s="1021"/>
      <c r="C15" s="1022"/>
      <c r="D15" s="1022"/>
      <c r="E15" s="1022"/>
      <c r="F15" s="1022"/>
      <c r="G15" s="991" t="s">
        <v>449</v>
      </c>
      <c r="H15" s="1023"/>
      <c r="I15" s="1027">
        <v>11685</v>
      </c>
      <c r="J15" s="1028">
        <v>9571</v>
      </c>
      <c r="K15" s="1028">
        <v>7767</v>
      </c>
      <c r="L15" s="1028">
        <v>4611</v>
      </c>
      <c r="M15" s="1028">
        <v>10066</v>
      </c>
      <c r="N15" s="1028">
        <v>8703</v>
      </c>
      <c r="O15" s="1028">
        <v>6681</v>
      </c>
      <c r="P15" s="1029">
        <v>6286</v>
      </c>
    </row>
    <row r="16" spans="2:16" ht="12" customHeight="1">
      <c r="B16" s="1021"/>
      <c r="C16" s="1022"/>
      <c r="D16" s="1022"/>
      <c r="E16" s="1022"/>
      <c r="F16" s="1022"/>
      <c r="G16" s="991" t="s">
        <v>418</v>
      </c>
      <c r="H16" s="1023"/>
      <c r="I16" s="1027">
        <v>92932</v>
      </c>
      <c r="J16" s="1028">
        <v>91526</v>
      </c>
      <c r="K16" s="1028">
        <v>80718</v>
      </c>
      <c r="L16" s="1028">
        <v>74311</v>
      </c>
      <c r="M16" s="1028">
        <v>92965</v>
      </c>
      <c r="N16" s="1028">
        <v>113951</v>
      </c>
      <c r="O16" s="1028">
        <v>72044</v>
      </c>
      <c r="P16" s="1029">
        <v>92358</v>
      </c>
    </row>
    <row r="17" spans="2:16" ht="12" customHeight="1">
      <c r="B17" s="1030"/>
      <c r="C17" s="982"/>
      <c r="D17" s="982"/>
      <c r="E17" s="982"/>
      <c r="F17" s="1539" t="s">
        <v>450</v>
      </c>
      <c r="G17" s="1545"/>
      <c r="H17" s="1023"/>
      <c r="I17" s="1027">
        <v>123145</v>
      </c>
      <c r="J17" s="1028">
        <v>77083</v>
      </c>
      <c r="K17" s="1028">
        <v>49183</v>
      </c>
      <c r="L17" s="1028">
        <v>34226</v>
      </c>
      <c r="M17" s="1028">
        <v>49079</v>
      </c>
      <c r="N17" s="1028">
        <v>65568</v>
      </c>
      <c r="O17" s="1028">
        <v>78053</v>
      </c>
      <c r="P17" s="1029">
        <v>59955</v>
      </c>
    </row>
    <row r="18" spans="2:16" ht="12" customHeight="1">
      <c r="B18" s="1030"/>
      <c r="C18" s="982"/>
      <c r="D18" s="982"/>
      <c r="E18" s="982"/>
      <c r="F18" s="991"/>
      <c r="G18" s="1031"/>
      <c r="H18" s="1023"/>
      <c r="I18" s="1027"/>
      <c r="J18" s="1028"/>
      <c r="K18" s="1028"/>
      <c r="L18" s="1028"/>
      <c r="M18" s="1028"/>
      <c r="N18" s="1028"/>
      <c r="O18" s="1028"/>
      <c r="P18" s="1029"/>
    </row>
    <row r="19" spans="2:16" s="1010" customFormat="1" ht="12" customHeight="1">
      <c r="B19" s="1032"/>
      <c r="C19" s="1033"/>
      <c r="D19" s="1033"/>
      <c r="E19" s="1535" t="s">
        <v>451</v>
      </c>
      <c r="F19" s="1536"/>
      <c r="G19" s="1536"/>
      <c r="H19" s="1013"/>
      <c r="I19" s="1014">
        <v>6927</v>
      </c>
      <c r="J19" s="1015">
        <v>2667</v>
      </c>
      <c r="K19" s="1015">
        <v>2888</v>
      </c>
      <c r="L19" s="1015">
        <v>5762</v>
      </c>
      <c r="M19" s="1015">
        <v>2370</v>
      </c>
      <c r="N19" s="1015">
        <v>5141</v>
      </c>
      <c r="O19" s="1015">
        <v>3822</v>
      </c>
      <c r="P19" s="1016">
        <v>5216</v>
      </c>
    </row>
    <row r="20" spans="2:16" s="1010" customFormat="1" ht="12" customHeight="1">
      <c r="B20" s="1032"/>
      <c r="C20" s="1033"/>
      <c r="D20" s="1033"/>
      <c r="E20" s="1535" t="s">
        <v>452</v>
      </c>
      <c r="F20" s="1536"/>
      <c r="G20" s="1536"/>
      <c r="H20" s="1013"/>
      <c r="I20" s="1018">
        <v>29784</v>
      </c>
      <c r="J20" s="1019">
        <v>15926</v>
      </c>
      <c r="K20" s="1019">
        <v>15897</v>
      </c>
      <c r="L20" s="1019">
        <v>20337</v>
      </c>
      <c r="M20" s="1019">
        <v>7613</v>
      </c>
      <c r="N20" s="1019">
        <v>12407</v>
      </c>
      <c r="O20" s="1019">
        <v>16475</v>
      </c>
      <c r="P20" s="1020">
        <v>14886</v>
      </c>
    </row>
    <row r="21" spans="2:16" ht="12" customHeight="1">
      <c r="B21" s="1030"/>
      <c r="C21" s="982"/>
      <c r="D21" s="982"/>
      <c r="E21" s="982"/>
      <c r="F21" s="1539" t="s">
        <v>453</v>
      </c>
      <c r="G21" s="1540"/>
      <c r="H21" s="1023"/>
      <c r="I21" s="1027">
        <v>1311</v>
      </c>
      <c r="J21" s="1028">
        <v>866</v>
      </c>
      <c r="K21" s="1028">
        <v>1326</v>
      </c>
      <c r="L21" s="1028">
        <v>2745</v>
      </c>
      <c r="M21" s="1028">
        <v>1791</v>
      </c>
      <c r="N21" s="1028">
        <v>1364</v>
      </c>
      <c r="O21" s="1028">
        <v>1023</v>
      </c>
      <c r="P21" s="1029">
        <v>1593</v>
      </c>
    </row>
    <row r="22" spans="2:16" ht="12" customHeight="1">
      <c r="B22" s="1030"/>
      <c r="C22" s="982"/>
      <c r="D22" s="982"/>
      <c r="E22" s="982"/>
      <c r="F22" s="1539" t="s">
        <v>454</v>
      </c>
      <c r="G22" s="1540"/>
      <c r="H22" s="1023"/>
      <c r="I22" s="1027">
        <v>27889</v>
      </c>
      <c r="J22" s="1028">
        <v>14430</v>
      </c>
      <c r="K22" s="1028">
        <v>13894</v>
      </c>
      <c r="L22" s="1028">
        <v>17593</v>
      </c>
      <c r="M22" s="1028">
        <v>5791</v>
      </c>
      <c r="N22" s="1028">
        <v>10909</v>
      </c>
      <c r="O22" s="1028">
        <v>14563</v>
      </c>
      <c r="P22" s="1029">
        <v>12826</v>
      </c>
    </row>
    <row r="23" spans="2:16" ht="12" customHeight="1">
      <c r="B23" s="1030"/>
      <c r="C23" s="982"/>
      <c r="D23" s="982"/>
      <c r="E23" s="982"/>
      <c r="F23" s="1539" t="s">
        <v>455</v>
      </c>
      <c r="G23" s="1540"/>
      <c r="H23" s="1023"/>
      <c r="I23" s="1027">
        <v>584</v>
      </c>
      <c r="J23" s="1028">
        <v>631</v>
      </c>
      <c r="K23" s="1028">
        <v>677</v>
      </c>
      <c r="L23" s="1028">
        <v>0</v>
      </c>
      <c r="M23" s="1028">
        <v>31</v>
      </c>
      <c r="N23" s="1028">
        <v>133</v>
      </c>
      <c r="O23" s="1028">
        <v>889</v>
      </c>
      <c r="P23" s="1029">
        <v>466</v>
      </c>
    </row>
    <row r="24" spans="2:16" ht="12" customHeight="1">
      <c r="B24" s="1030"/>
      <c r="C24" s="982"/>
      <c r="D24" s="982"/>
      <c r="E24" s="982"/>
      <c r="F24" s="991"/>
      <c r="G24" s="1023"/>
      <c r="H24" s="1023"/>
      <c r="I24" s="1027"/>
      <c r="J24" s="1028"/>
      <c r="K24" s="1028"/>
      <c r="L24" s="1028"/>
      <c r="M24" s="1028"/>
      <c r="N24" s="1028"/>
      <c r="O24" s="1028"/>
      <c r="P24" s="1029"/>
    </row>
    <row r="25" spans="2:16" s="1010" customFormat="1" ht="12" customHeight="1">
      <c r="B25" s="1032"/>
      <c r="C25" s="1033"/>
      <c r="D25" s="1033"/>
      <c r="E25" s="1535" t="s">
        <v>456</v>
      </c>
      <c r="F25" s="1536"/>
      <c r="G25" s="1536"/>
      <c r="H25" s="1013"/>
      <c r="I25" s="1014">
        <v>13115</v>
      </c>
      <c r="J25" s="1015">
        <v>16297</v>
      </c>
      <c r="K25" s="1015">
        <v>10364</v>
      </c>
      <c r="L25" s="1015">
        <v>6714</v>
      </c>
      <c r="M25" s="1015">
        <v>6151</v>
      </c>
      <c r="N25" s="1015">
        <v>10705</v>
      </c>
      <c r="O25" s="1015">
        <v>8839</v>
      </c>
      <c r="P25" s="1016">
        <v>11030</v>
      </c>
    </row>
    <row r="26" spans="2:16" s="1010" customFormat="1" ht="12" customHeight="1">
      <c r="B26" s="1032"/>
      <c r="C26" s="1033"/>
      <c r="D26" s="1535" t="s">
        <v>457</v>
      </c>
      <c r="E26" s="1536"/>
      <c r="F26" s="1536"/>
      <c r="G26" s="1536"/>
      <c r="H26" s="1013"/>
      <c r="I26" s="1014">
        <v>287710</v>
      </c>
      <c r="J26" s="1015">
        <v>223033</v>
      </c>
      <c r="K26" s="1015">
        <v>253824</v>
      </c>
      <c r="L26" s="1015">
        <v>276268</v>
      </c>
      <c r="M26" s="1015">
        <v>272078</v>
      </c>
      <c r="N26" s="1015">
        <v>281266</v>
      </c>
      <c r="O26" s="1015">
        <v>228688</v>
      </c>
      <c r="P26" s="1016">
        <v>306094</v>
      </c>
    </row>
    <row r="27" spans="2:16" s="1010" customFormat="1" ht="12" customHeight="1">
      <c r="B27" s="1034"/>
      <c r="C27" s="1541" t="s">
        <v>333</v>
      </c>
      <c r="D27" s="1542"/>
      <c r="E27" s="1542"/>
      <c r="F27" s="1542"/>
      <c r="G27" s="1542"/>
      <c r="H27" s="1035"/>
      <c r="I27" s="1036">
        <v>110947</v>
      </c>
      <c r="J27" s="1037">
        <v>89577</v>
      </c>
      <c r="K27" s="1037">
        <v>82838</v>
      </c>
      <c r="L27" s="1037">
        <v>101676</v>
      </c>
      <c r="M27" s="1037">
        <v>83109</v>
      </c>
      <c r="N27" s="1037">
        <v>95808</v>
      </c>
      <c r="O27" s="1037">
        <v>96842</v>
      </c>
      <c r="P27" s="1038">
        <v>99115</v>
      </c>
    </row>
    <row r="28" spans="2:16" ht="12" customHeight="1">
      <c r="B28" s="1543" t="s">
        <v>419</v>
      </c>
      <c r="C28" s="1544"/>
      <c r="D28" s="1544"/>
      <c r="E28" s="1544"/>
      <c r="F28" s="1544"/>
      <c r="G28" s="1544"/>
      <c r="H28" s="1006"/>
      <c r="I28" s="1039">
        <v>973402</v>
      </c>
      <c r="J28" s="1040">
        <v>828011</v>
      </c>
      <c r="K28" s="1040">
        <v>792957</v>
      </c>
      <c r="L28" s="1040">
        <v>805111</v>
      </c>
      <c r="M28" s="1040">
        <v>835152</v>
      </c>
      <c r="N28" s="1040">
        <v>947335</v>
      </c>
      <c r="O28" s="1040">
        <v>787076</v>
      </c>
      <c r="P28" s="1041">
        <v>926965</v>
      </c>
    </row>
    <row r="29" spans="2:16" s="1010" customFormat="1" ht="12" customHeight="1">
      <c r="B29" s="1032"/>
      <c r="C29" s="1535" t="s">
        <v>420</v>
      </c>
      <c r="D29" s="1536"/>
      <c r="E29" s="1536"/>
      <c r="F29" s="1536"/>
      <c r="G29" s="1536"/>
      <c r="H29" s="1013"/>
      <c r="I29" s="1014">
        <v>461146</v>
      </c>
      <c r="J29" s="1015">
        <v>385824</v>
      </c>
      <c r="K29" s="1015">
        <v>371278</v>
      </c>
      <c r="L29" s="1015">
        <v>370712</v>
      </c>
      <c r="M29" s="1015">
        <v>403246</v>
      </c>
      <c r="N29" s="1015">
        <v>434117</v>
      </c>
      <c r="O29" s="1015">
        <v>371969</v>
      </c>
      <c r="P29" s="1016">
        <v>412813</v>
      </c>
    </row>
    <row r="30" spans="2:16" s="1010" customFormat="1" ht="12" customHeight="1">
      <c r="B30" s="1032"/>
      <c r="C30" s="1535" t="s">
        <v>421</v>
      </c>
      <c r="D30" s="1536"/>
      <c r="E30" s="1536"/>
      <c r="F30" s="1536"/>
      <c r="G30" s="1536"/>
      <c r="H30" s="1013"/>
      <c r="I30" s="1014">
        <v>367445</v>
      </c>
      <c r="J30" s="1015">
        <v>309824</v>
      </c>
      <c r="K30" s="1015">
        <v>303301</v>
      </c>
      <c r="L30" s="1015">
        <v>301821</v>
      </c>
      <c r="M30" s="1015">
        <v>335995</v>
      </c>
      <c r="N30" s="1015">
        <v>334515</v>
      </c>
      <c r="O30" s="1015">
        <v>303444</v>
      </c>
      <c r="P30" s="1016">
        <v>331595</v>
      </c>
    </row>
    <row r="31" spans="2:16" s="1010" customFormat="1" ht="12" customHeight="1">
      <c r="B31" s="1032"/>
      <c r="C31" s="1033"/>
      <c r="D31" s="1535" t="s">
        <v>422</v>
      </c>
      <c r="E31" s="1536"/>
      <c r="F31" s="1536"/>
      <c r="G31" s="1536"/>
      <c r="H31" s="1013"/>
      <c r="I31" s="1014">
        <v>77090</v>
      </c>
      <c r="J31" s="1015">
        <v>75217</v>
      </c>
      <c r="K31" s="1015">
        <v>74980</v>
      </c>
      <c r="L31" s="1015">
        <v>73014</v>
      </c>
      <c r="M31" s="1015">
        <v>77188</v>
      </c>
      <c r="N31" s="1015">
        <v>73169</v>
      </c>
      <c r="O31" s="1015">
        <v>72650</v>
      </c>
      <c r="P31" s="1016">
        <v>79993</v>
      </c>
    </row>
    <row r="32" spans="2:16" ht="12" customHeight="1">
      <c r="B32" s="1030"/>
      <c r="C32" s="982"/>
      <c r="D32" s="982"/>
      <c r="E32" s="1539" t="s">
        <v>423</v>
      </c>
      <c r="F32" s="1540"/>
      <c r="G32" s="1540"/>
      <c r="H32" s="1023"/>
      <c r="I32" s="1027">
        <v>8006</v>
      </c>
      <c r="J32" s="1028">
        <v>7965</v>
      </c>
      <c r="K32" s="1028">
        <v>8312</v>
      </c>
      <c r="L32" s="1028">
        <v>7786</v>
      </c>
      <c r="M32" s="1028">
        <v>7837</v>
      </c>
      <c r="N32" s="1028">
        <v>7879</v>
      </c>
      <c r="O32" s="1028">
        <v>7824</v>
      </c>
      <c r="P32" s="1029">
        <v>9163</v>
      </c>
    </row>
    <row r="33" spans="2:16" ht="12" customHeight="1">
      <c r="B33" s="1030"/>
      <c r="C33" s="982"/>
      <c r="D33" s="982"/>
      <c r="E33" s="991"/>
      <c r="F33" s="1023"/>
      <c r="G33" s="991" t="s">
        <v>458</v>
      </c>
      <c r="H33" s="1023"/>
      <c r="I33" s="1027">
        <v>4686</v>
      </c>
      <c r="J33" s="1028">
        <v>4478</v>
      </c>
      <c r="K33" s="1028">
        <v>4474</v>
      </c>
      <c r="L33" s="1028">
        <v>4294</v>
      </c>
      <c r="M33" s="1028">
        <v>3862</v>
      </c>
      <c r="N33" s="1028">
        <v>4227</v>
      </c>
      <c r="O33" s="1028">
        <v>4550</v>
      </c>
      <c r="P33" s="1029">
        <v>4971</v>
      </c>
    </row>
    <row r="34" spans="2:16" ht="12" customHeight="1">
      <c r="B34" s="1030"/>
      <c r="C34" s="982"/>
      <c r="D34" s="982"/>
      <c r="E34" s="1539" t="s">
        <v>424</v>
      </c>
      <c r="F34" s="1540"/>
      <c r="G34" s="1540"/>
      <c r="H34" s="1023"/>
      <c r="I34" s="1027">
        <v>10597</v>
      </c>
      <c r="J34" s="1028">
        <v>11315</v>
      </c>
      <c r="K34" s="1028">
        <v>10076</v>
      </c>
      <c r="L34" s="1028">
        <v>9834</v>
      </c>
      <c r="M34" s="1028">
        <v>11092</v>
      </c>
      <c r="N34" s="1028">
        <v>9180</v>
      </c>
      <c r="O34" s="1028">
        <v>10942</v>
      </c>
      <c r="P34" s="1029">
        <v>9944</v>
      </c>
    </row>
    <row r="35" spans="2:16" ht="12" customHeight="1">
      <c r="B35" s="1030"/>
      <c r="C35" s="982"/>
      <c r="D35" s="982"/>
      <c r="E35" s="1539" t="s">
        <v>425</v>
      </c>
      <c r="F35" s="1540"/>
      <c r="G35" s="1540"/>
      <c r="H35" s="1023"/>
      <c r="I35" s="1027">
        <v>6942</v>
      </c>
      <c r="J35" s="1028">
        <v>5587</v>
      </c>
      <c r="K35" s="1028">
        <v>5962</v>
      </c>
      <c r="L35" s="1028">
        <v>6159</v>
      </c>
      <c r="M35" s="1028">
        <v>6537</v>
      </c>
      <c r="N35" s="1028">
        <v>6253</v>
      </c>
      <c r="O35" s="1028">
        <v>5590</v>
      </c>
      <c r="P35" s="1029">
        <v>7884</v>
      </c>
    </row>
    <row r="36" spans="2:16" ht="12" customHeight="1">
      <c r="B36" s="1030"/>
      <c r="C36" s="982"/>
      <c r="D36" s="982"/>
      <c r="E36" s="1539" t="s">
        <v>426</v>
      </c>
      <c r="F36" s="1540"/>
      <c r="G36" s="1540"/>
      <c r="H36" s="1023"/>
      <c r="I36" s="1027">
        <v>3843</v>
      </c>
      <c r="J36" s="1028">
        <v>3349</v>
      </c>
      <c r="K36" s="1028">
        <v>3903</v>
      </c>
      <c r="L36" s="1028">
        <v>3592</v>
      </c>
      <c r="M36" s="1028">
        <v>3937</v>
      </c>
      <c r="N36" s="1028">
        <v>3888</v>
      </c>
      <c r="O36" s="1028">
        <v>3545</v>
      </c>
      <c r="P36" s="1029">
        <v>3895</v>
      </c>
    </row>
    <row r="37" spans="2:16" ht="12" customHeight="1">
      <c r="B37" s="1030"/>
      <c r="C37" s="982"/>
      <c r="D37" s="982"/>
      <c r="E37" s="1539" t="s">
        <v>459</v>
      </c>
      <c r="F37" s="1540"/>
      <c r="G37" s="1540"/>
      <c r="H37" s="1023"/>
      <c r="I37" s="1027">
        <v>10722</v>
      </c>
      <c r="J37" s="1028">
        <v>9240</v>
      </c>
      <c r="K37" s="1028">
        <v>10487</v>
      </c>
      <c r="L37" s="1028">
        <v>10496</v>
      </c>
      <c r="M37" s="1028">
        <v>10677</v>
      </c>
      <c r="N37" s="1028">
        <v>10063</v>
      </c>
      <c r="O37" s="1028">
        <v>9802</v>
      </c>
      <c r="P37" s="1029">
        <v>9843</v>
      </c>
    </row>
    <row r="38" spans="2:16" ht="12" customHeight="1">
      <c r="B38" s="1030"/>
      <c r="C38" s="982"/>
      <c r="D38" s="982"/>
      <c r="E38" s="1539" t="s">
        <v>427</v>
      </c>
      <c r="F38" s="1540"/>
      <c r="G38" s="1540"/>
      <c r="H38" s="1023"/>
      <c r="I38" s="1027">
        <v>3350</v>
      </c>
      <c r="J38" s="1028">
        <v>3046</v>
      </c>
      <c r="K38" s="1028">
        <v>3721</v>
      </c>
      <c r="L38" s="1028">
        <v>3690</v>
      </c>
      <c r="M38" s="1028">
        <v>3776</v>
      </c>
      <c r="N38" s="1028">
        <v>2938</v>
      </c>
      <c r="O38" s="1028">
        <v>3487</v>
      </c>
      <c r="P38" s="1029">
        <v>3540</v>
      </c>
    </row>
    <row r="39" spans="2:16" ht="12" customHeight="1">
      <c r="B39" s="1030"/>
      <c r="C39" s="982"/>
      <c r="D39" s="982"/>
      <c r="E39" s="1539" t="s">
        <v>428</v>
      </c>
      <c r="F39" s="1540"/>
      <c r="G39" s="1540"/>
      <c r="H39" s="991"/>
      <c r="I39" s="1027">
        <v>3133</v>
      </c>
      <c r="J39" s="1028">
        <v>2671</v>
      </c>
      <c r="K39" s="21">
        <v>2993</v>
      </c>
      <c r="L39" s="1028">
        <v>2658</v>
      </c>
      <c r="M39" s="1028">
        <v>2676</v>
      </c>
      <c r="N39" s="1028">
        <v>2863</v>
      </c>
      <c r="O39" s="1028">
        <v>2816</v>
      </c>
      <c r="P39" s="1029">
        <v>3046</v>
      </c>
    </row>
    <row r="40" spans="2:16" ht="12" customHeight="1">
      <c r="B40" s="1030"/>
      <c r="C40" s="982"/>
      <c r="D40" s="982"/>
      <c r="E40" s="1539" t="s">
        <v>429</v>
      </c>
      <c r="F40" s="1540"/>
      <c r="G40" s="1540"/>
      <c r="H40" s="1023"/>
      <c r="I40" s="1027">
        <v>5701</v>
      </c>
      <c r="J40" s="1028">
        <v>5583</v>
      </c>
      <c r="K40" s="1028">
        <v>5802</v>
      </c>
      <c r="L40" s="1028">
        <v>5617</v>
      </c>
      <c r="M40" s="1028">
        <v>6045</v>
      </c>
      <c r="N40" s="1028">
        <v>5871</v>
      </c>
      <c r="O40" s="1028">
        <v>5303</v>
      </c>
      <c r="P40" s="1029">
        <v>5653</v>
      </c>
    </row>
    <row r="41" spans="2:16" ht="12" customHeight="1">
      <c r="B41" s="1030"/>
      <c r="C41" s="982"/>
      <c r="D41" s="982"/>
      <c r="E41" s="1539" t="s">
        <v>430</v>
      </c>
      <c r="F41" s="1540"/>
      <c r="G41" s="1540"/>
      <c r="H41" s="1023"/>
      <c r="I41" s="1027">
        <v>5006</v>
      </c>
      <c r="J41" s="1028">
        <v>5770</v>
      </c>
      <c r="K41" s="1028">
        <v>5597</v>
      </c>
      <c r="L41" s="1028">
        <v>5551</v>
      </c>
      <c r="M41" s="1028">
        <v>4992</v>
      </c>
      <c r="N41" s="1028">
        <v>6185</v>
      </c>
      <c r="O41" s="1028">
        <v>5580</v>
      </c>
      <c r="P41" s="1029">
        <v>6597</v>
      </c>
    </row>
    <row r="42" spans="2:16" ht="12" customHeight="1">
      <c r="B42" s="1030"/>
      <c r="C42" s="982"/>
      <c r="D42" s="982"/>
      <c r="E42" s="1539" t="s">
        <v>431</v>
      </c>
      <c r="F42" s="1540"/>
      <c r="G42" s="1540"/>
      <c r="H42" s="1023"/>
      <c r="I42" s="1027">
        <v>2588</v>
      </c>
      <c r="J42" s="1028">
        <v>3431</v>
      </c>
      <c r="K42" s="1028">
        <v>2972</v>
      </c>
      <c r="L42" s="1028">
        <v>2685</v>
      </c>
      <c r="M42" s="1028">
        <v>2620</v>
      </c>
      <c r="N42" s="1028">
        <v>2923</v>
      </c>
      <c r="O42" s="1028">
        <v>2836</v>
      </c>
      <c r="P42" s="1029">
        <v>3061</v>
      </c>
    </row>
    <row r="43" spans="2:16" ht="12" customHeight="1">
      <c r="B43" s="1030"/>
      <c r="C43" s="982"/>
      <c r="D43" s="982"/>
      <c r="E43" s="1539" t="s">
        <v>432</v>
      </c>
      <c r="F43" s="1540"/>
      <c r="G43" s="1540"/>
      <c r="H43" s="1023"/>
      <c r="I43" s="1027">
        <v>3473</v>
      </c>
      <c r="J43" s="1028">
        <v>3895</v>
      </c>
      <c r="K43" s="1028">
        <v>3475</v>
      </c>
      <c r="L43" s="1028">
        <v>3595</v>
      </c>
      <c r="M43" s="1028">
        <v>4705</v>
      </c>
      <c r="N43" s="1028">
        <v>3656</v>
      </c>
      <c r="O43" s="1028">
        <v>3964</v>
      </c>
      <c r="P43" s="1029">
        <v>4002</v>
      </c>
    </row>
    <row r="44" spans="2:16" ht="12" customHeight="1">
      <c r="B44" s="1030"/>
      <c r="C44" s="982"/>
      <c r="D44" s="982"/>
      <c r="E44" s="1539" t="s">
        <v>433</v>
      </c>
      <c r="F44" s="1540"/>
      <c r="G44" s="1540"/>
      <c r="H44" s="1023"/>
      <c r="I44" s="1027">
        <v>13729</v>
      </c>
      <c r="J44" s="1028">
        <v>13365</v>
      </c>
      <c r="K44" s="1028">
        <v>11681</v>
      </c>
      <c r="L44" s="1028">
        <v>11351</v>
      </c>
      <c r="M44" s="1028">
        <v>12295</v>
      </c>
      <c r="N44" s="1028">
        <v>11470</v>
      </c>
      <c r="O44" s="1028">
        <v>10962</v>
      </c>
      <c r="P44" s="1029">
        <v>13365</v>
      </c>
    </row>
    <row r="45" spans="2:16" ht="12" customHeight="1">
      <c r="B45" s="1030"/>
      <c r="C45" s="982"/>
      <c r="D45" s="982"/>
      <c r="E45" s="991"/>
      <c r="F45" s="1023"/>
      <c r="G45" s="1023"/>
      <c r="H45" s="1023"/>
      <c r="I45" s="1027"/>
      <c r="J45" s="1028"/>
      <c r="K45" s="1028"/>
      <c r="L45" s="1028"/>
      <c r="M45" s="1028"/>
      <c r="N45" s="1028"/>
      <c r="O45" s="1028"/>
      <c r="P45" s="1029"/>
    </row>
    <row r="46" spans="2:16" s="1010" customFormat="1" ht="12" customHeight="1">
      <c r="B46" s="1032"/>
      <c r="C46" s="1033"/>
      <c r="D46" s="1535" t="s">
        <v>434</v>
      </c>
      <c r="E46" s="1536"/>
      <c r="F46" s="1536"/>
      <c r="G46" s="1536"/>
      <c r="H46" s="1013"/>
      <c r="I46" s="1014">
        <v>16632</v>
      </c>
      <c r="J46" s="1015">
        <v>12617</v>
      </c>
      <c r="K46" s="1015">
        <v>14000</v>
      </c>
      <c r="L46" s="1015">
        <v>18376</v>
      </c>
      <c r="M46" s="1015">
        <v>14593</v>
      </c>
      <c r="N46" s="1015">
        <v>13830</v>
      </c>
      <c r="O46" s="1015">
        <v>15102</v>
      </c>
      <c r="P46" s="1042">
        <v>16475</v>
      </c>
    </row>
    <row r="47" spans="2:16" s="1010" customFormat="1" ht="12" customHeight="1">
      <c r="B47" s="1032"/>
      <c r="C47" s="1033"/>
      <c r="D47" s="1535" t="s">
        <v>435</v>
      </c>
      <c r="E47" s="1536"/>
      <c r="F47" s="1536"/>
      <c r="G47" s="1536"/>
      <c r="H47" s="1013"/>
      <c r="I47" s="1014">
        <v>19748</v>
      </c>
      <c r="J47" s="1015">
        <v>17908</v>
      </c>
      <c r="K47" s="1015">
        <v>16825</v>
      </c>
      <c r="L47" s="1015">
        <v>14719</v>
      </c>
      <c r="M47" s="1015">
        <v>18640</v>
      </c>
      <c r="N47" s="1015">
        <v>15803</v>
      </c>
      <c r="O47" s="1015">
        <v>16994</v>
      </c>
      <c r="P47" s="1042">
        <v>16797</v>
      </c>
    </row>
    <row r="48" spans="2:16" s="1010" customFormat="1" ht="12" customHeight="1">
      <c r="B48" s="1032"/>
      <c r="C48" s="1033"/>
      <c r="D48" s="1535" t="s">
        <v>436</v>
      </c>
      <c r="E48" s="1536"/>
      <c r="F48" s="1536"/>
      <c r="G48" s="1536"/>
      <c r="H48" s="1013"/>
      <c r="I48" s="1014">
        <v>16845</v>
      </c>
      <c r="J48" s="1015">
        <v>11531</v>
      </c>
      <c r="K48" s="1015">
        <v>11100</v>
      </c>
      <c r="L48" s="1015">
        <v>11149</v>
      </c>
      <c r="M48" s="1015">
        <v>11151</v>
      </c>
      <c r="N48" s="1015">
        <v>12751</v>
      </c>
      <c r="O48" s="1015">
        <v>11416</v>
      </c>
      <c r="P48" s="1042">
        <v>13103</v>
      </c>
    </row>
    <row r="49" spans="2:16" s="1010" customFormat="1" ht="12" customHeight="1">
      <c r="B49" s="1032"/>
      <c r="C49" s="1033"/>
      <c r="D49" s="1535" t="s">
        <v>437</v>
      </c>
      <c r="E49" s="1536"/>
      <c r="F49" s="1536"/>
      <c r="G49" s="1536"/>
      <c r="H49" s="1013"/>
      <c r="I49" s="1014">
        <v>25479</v>
      </c>
      <c r="J49" s="1015">
        <v>22709</v>
      </c>
      <c r="K49" s="1015">
        <v>23567</v>
      </c>
      <c r="L49" s="1015">
        <v>23786</v>
      </c>
      <c r="M49" s="1015">
        <v>22067</v>
      </c>
      <c r="N49" s="1015">
        <v>25052</v>
      </c>
      <c r="O49" s="1015">
        <v>21053</v>
      </c>
      <c r="P49" s="1016">
        <v>23902</v>
      </c>
    </row>
    <row r="50" spans="2:16" s="1010" customFormat="1" ht="12" customHeight="1">
      <c r="B50" s="1032"/>
      <c r="C50" s="1033"/>
      <c r="D50" s="1535" t="s">
        <v>460</v>
      </c>
      <c r="E50" s="1536"/>
      <c r="F50" s="1536"/>
      <c r="G50" s="1536"/>
      <c r="H50" s="1013"/>
      <c r="I50" s="1014">
        <v>7676</v>
      </c>
      <c r="J50" s="1015">
        <v>7491</v>
      </c>
      <c r="K50" s="1015">
        <v>7557</v>
      </c>
      <c r="L50" s="1015">
        <v>8179</v>
      </c>
      <c r="M50" s="1015">
        <v>8362</v>
      </c>
      <c r="N50" s="1015">
        <v>7680</v>
      </c>
      <c r="O50" s="1015">
        <v>7719</v>
      </c>
      <c r="P50" s="1016">
        <v>8670</v>
      </c>
    </row>
    <row r="51" spans="2:16" s="1010" customFormat="1" ht="12" customHeight="1">
      <c r="B51" s="1032"/>
      <c r="C51" s="1033"/>
      <c r="D51" s="1535" t="s">
        <v>438</v>
      </c>
      <c r="E51" s="1536"/>
      <c r="F51" s="1536"/>
      <c r="G51" s="1536"/>
      <c r="H51" s="1013"/>
      <c r="I51" s="1014">
        <v>33356</v>
      </c>
      <c r="J51" s="1015">
        <v>23357</v>
      </c>
      <c r="K51" s="1015">
        <v>31577</v>
      </c>
      <c r="L51" s="1015">
        <v>24369</v>
      </c>
      <c r="M51" s="1015">
        <v>34590</v>
      </c>
      <c r="N51" s="1015">
        <v>32318</v>
      </c>
      <c r="O51" s="1015">
        <v>28474</v>
      </c>
      <c r="P51" s="1016">
        <v>33499</v>
      </c>
    </row>
    <row r="52" spans="2:16" s="1010" customFormat="1" ht="12" customHeight="1">
      <c r="B52" s="1032"/>
      <c r="C52" s="1033"/>
      <c r="D52" s="1535" t="s">
        <v>439</v>
      </c>
      <c r="E52" s="1536"/>
      <c r="F52" s="1536"/>
      <c r="G52" s="1536"/>
      <c r="H52" s="1013"/>
      <c r="I52" s="1014">
        <v>15043</v>
      </c>
      <c r="J52" s="1015">
        <v>14729</v>
      </c>
      <c r="K52" s="1015">
        <v>11372</v>
      </c>
      <c r="L52" s="1015">
        <v>11099</v>
      </c>
      <c r="M52" s="1015">
        <v>15185</v>
      </c>
      <c r="N52" s="1015">
        <v>11642</v>
      </c>
      <c r="O52" s="1015">
        <v>10989</v>
      </c>
      <c r="P52" s="1016">
        <v>16827</v>
      </c>
    </row>
    <row r="53" spans="2:16" s="1010" customFormat="1" ht="12" customHeight="1">
      <c r="B53" s="1032"/>
      <c r="C53" s="1033"/>
      <c r="D53" s="1535" t="s">
        <v>440</v>
      </c>
      <c r="E53" s="1536"/>
      <c r="F53" s="1536"/>
      <c r="G53" s="1536"/>
      <c r="H53" s="1013"/>
      <c r="I53" s="1014">
        <v>33086</v>
      </c>
      <c r="J53" s="1015">
        <v>25803</v>
      </c>
      <c r="K53" s="1015">
        <v>25251</v>
      </c>
      <c r="L53" s="1015">
        <v>27618</v>
      </c>
      <c r="M53" s="1015">
        <v>33649</v>
      </c>
      <c r="N53" s="1015">
        <v>32076</v>
      </c>
      <c r="O53" s="1015">
        <v>26752</v>
      </c>
      <c r="P53" s="1016">
        <v>31761</v>
      </c>
    </row>
    <row r="54" spans="2:16" s="1010" customFormat="1" ht="12" customHeight="1">
      <c r="B54" s="1032"/>
      <c r="C54" s="1033"/>
      <c r="D54" s="1535" t="s">
        <v>441</v>
      </c>
      <c r="E54" s="1536"/>
      <c r="F54" s="1536"/>
      <c r="G54" s="1536"/>
      <c r="H54" s="1013"/>
      <c r="I54" s="1014">
        <v>122491</v>
      </c>
      <c r="J54" s="1015">
        <v>98463</v>
      </c>
      <c r="K54" s="1015">
        <v>87073</v>
      </c>
      <c r="L54" s="1015">
        <v>89510</v>
      </c>
      <c r="M54" s="1015">
        <v>100570</v>
      </c>
      <c r="N54" s="1015">
        <v>110195</v>
      </c>
      <c r="O54" s="1015">
        <v>92295</v>
      </c>
      <c r="P54" s="1016">
        <v>90569</v>
      </c>
    </row>
    <row r="55" spans="2:16" ht="12" customHeight="1">
      <c r="B55" s="1030"/>
      <c r="C55" s="982"/>
      <c r="D55" s="991"/>
      <c r="E55" s="1023"/>
      <c r="G55" s="991"/>
      <c r="H55" s="1023"/>
      <c r="I55" s="1027"/>
      <c r="J55" s="1028"/>
      <c r="K55" s="1028"/>
      <c r="L55" s="1028"/>
      <c r="M55" s="1028"/>
      <c r="N55" s="1028"/>
      <c r="O55" s="1028"/>
      <c r="P55" s="1029"/>
    </row>
    <row r="56" spans="2:16" s="1010" customFormat="1" ht="12" customHeight="1">
      <c r="B56" s="1032"/>
      <c r="C56" s="1535" t="s">
        <v>442</v>
      </c>
      <c r="D56" s="1536"/>
      <c r="E56" s="1536"/>
      <c r="F56" s="1536"/>
      <c r="G56" s="1536"/>
      <c r="H56" s="1013"/>
      <c r="I56" s="1014">
        <v>93701</v>
      </c>
      <c r="J56" s="1015">
        <v>76000</v>
      </c>
      <c r="K56" s="1015">
        <v>67977</v>
      </c>
      <c r="L56" s="1015">
        <v>68891</v>
      </c>
      <c r="M56" s="1015">
        <v>67251</v>
      </c>
      <c r="N56" s="1015">
        <v>99601</v>
      </c>
      <c r="O56" s="1015">
        <v>68525</v>
      </c>
      <c r="P56" s="1016">
        <v>81218</v>
      </c>
    </row>
    <row r="57" spans="2:16" ht="12" customHeight="1">
      <c r="B57" s="1030"/>
      <c r="C57" s="982"/>
      <c r="D57" s="1539" t="s">
        <v>461</v>
      </c>
      <c r="E57" s="1540"/>
      <c r="F57" s="1540"/>
      <c r="G57" s="1540"/>
      <c r="H57" s="1023"/>
      <c r="I57" s="1027">
        <v>26862</v>
      </c>
      <c r="J57" s="1028">
        <v>21539</v>
      </c>
      <c r="K57" s="1028">
        <v>18316</v>
      </c>
      <c r="L57" s="1028">
        <v>16684</v>
      </c>
      <c r="M57" s="1028">
        <v>18709</v>
      </c>
      <c r="N57" s="1028">
        <v>32263</v>
      </c>
      <c r="O57" s="1028">
        <v>17412</v>
      </c>
      <c r="P57" s="1029">
        <v>23632</v>
      </c>
    </row>
    <row r="58" spans="2:16" ht="12" customHeight="1">
      <c r="B58" s="1030"/>
      <c r="C58" s="982"/>
      <c r="D58" s="1539" t="s">
        <v>462</v>
      </c>
      <c r="E58" s="1540"/>
      <c r="F58" s="1540"/>
      <c r="G58" s="1540"/>
      <c r="H58" s="1023"/>
      <c r="I58" s="1027">
        <v>24552</v>
      </c>
      <c r="J58" s="1028">
        <v>17245</v>
      </c>
      <c r="K58" s="1028">
        <v>17263</v>
      </c>
      <c r="L58" s="1028">
        <v>24663</v>
      </c>
      <c r="M58" s="1028">
        <v>15506</v>
      </c>
      <c r="N58" s="1028">
        <v>26403</v>
      </c>
      <c r="O58" s="1028">
        <v>17725</v>
      </c>
      <c r="P58" s="1029">
        <v>21491</v>
      </c>
    </row>
    <row r="59" spans="2:16" ht="12" customHeight="1">
      <c r="B59" s="1030"/>
      <c r="C59" s="982"/>
      <c r="D59" s="1539" t="s">
        <v>463</v>
      </c>
      <c r="E59" s="1540"/>
      <c r="F59" s="1540"/>
      <c r="G59" s="1540"/>
      <c r="H59" s="1023"/>
      <c r="I59" s="1027">
        <v>41988</v>
      </c>
      <c r="J59" s="1028">
        <v>37165</v>
      </c>
      <c r="K59" s="1028">
        <v>31955</v>
      </c>
      <c r="L59" s="1028">
        <v>27460</v>
      </c>
      <c r="M59" s="1028">
        <v>32963</v>
      </c>
      <c r="N59" s="1028">
        <v>40217</v>
      </c>
      <c r="O59" s="1028">
        <v>33220</v>
      </c>
      <c r="P59" s="1029">
        <v>35820</v>
      </c>
    </row>
    <row r="60" spans="2:16" ht="12" customHeight="1">
      <c r="B60" s="1030"/>
      <c r="C60" s="982"/>
      <c r="D60" s="1539" t="s">
        <v>464</v>
      </c>
      <c r="E60" s="1539"/>
      <c r="F60" s="1539"/>
      <c r="G60" s="1539"/>
      <c r="H60" s="1023"/>
      <c r="I60" s="1027">
        <v>298</v>
      </c>
      <c r="J60" s="1028">
        <v>51</v>
      </c>
      <c r="K60" s="1028">
        <v>443</v>
      </c>
      <c r="L60" s="1028">
        <v>83</v>
      </c>
      <c r="M60" s="1028">
        <v>73</v>
      </c>
      <c r="N60" s="1028">
        <v>719</v>
      </c>
      <c r="O60" s="1028">
        <v>168</v>
      </c>
      <c r="P60" s="1029">
        <v>274</v>
      </c>
    </row>
    <row r="61" spans="2:16" ht="12" customHeight="1">
      <c r="B61" s="1030"/>
      <c r="C61" s="982"/>
      <c r="D61" s="991"/>
      <c r="E61" s="991"/>
      <c r="F61" s="991"/>
      <c r="G61" s="991"/>
      <c r="H61" s="1023"/>
      <c r="I61" s="1027"/>
      <c r="J61" s="1028"/>
      <c r="K61" s="1028"/>
      <c r="L61" s="1028"/>
      <c r="M61" s="1028"/>
      <c r="N61" s="1028"/>
      <c r="O61" s="1028"/>
      <c r="P61" s="1029"/>
    </row>
    <row r="62" spans="2:16" s="1010" customFormat="1" ht="12" customHeight="1">
      <c r="B62" s="1032"/>
      <c r="C62" s="1535" t="s">
        <v>443</v>
      </c>
      <c r="D62" s="1536"/>
      <c r="E62" s="1536"/>
      <c r="F62" s="1536"/>
      <c r="G62" s="1536"/>
      <c r="H62" s="1013"/>
      <c r="I62" s="1014">
        <v>400382</v>
      </c>
      <c r="J62" s="1015">
        <v>350559</v>
      </c>
      <c r="K62" s="1015">
        <v>338249</v>
      </c>
      <c r="L62" s="1015">
        <v>328226</v>
      </c>
      <c r="M62" s="1015">
        <v>352561</v>
      </c>
      <c r="N62" s="1015">
        <v>421333</v>
      </c>
      <c r="O62" s="1015">
        <v>317319</v>
      </c>
      <c r="P62" s="1016">
        <v>415633</v>
      </c>
    </row>
    <row r="63" spans="2:16" s="1010" customFormat="1" ht="12" customHeight="1">
      <c r="B63" s="1032"/>
      <c r="C63" s="1535" t="s">
        <v>334</v>
      </c>
      <c r="D63" s="1536"/>
      <c r="E63" s="1536"/>
      <c r="F63" s="1536"/>
      <c r="G63" s="1536"/>
      <c r="H63" s="1013"/>
      <c r="I63" s="1036">
        <v>111874</v>
      </c>
      <c r="J63" s="1037">
        <v>91629</v>
      </c>
      <c r="K63" s="1037">
        <v>83430</v>
      </c>
      <c r="L63" s="1037">
        <v>106173</v>
      </c>
      <c r="M63" s="1037">
        <v>79344</v>
      </c>
      <c r="N63" s="1037">
        <v>91885</v>
      </c>
      <c r="O63" s="1037">
        <v>97788</v>
      </c>
      <c r="P63" s="1038">
        <v>98519</v>
      </c>
    </row>
    <row r="64" spans="2:16" ht="12" customHeight="1" thickBot="1">
      <c r="B64" s="1537" t="s">
        <v>444</v>
      </c>
      <c r="C64" s="1538"/>
      <c r="D64" s="1538"/>
      <c r="E64" s="1538"/>
      <c r="F64" s="1538"/>
      <c r="G64" s="1538"/>
      <c r="H64" s="1043"/>
      <c r="I64" s="1044">
        <v>24553</v>
      </c>
      <c r="J64" s="1045">
        <v>11056</v>
      </c>
      <c r="K64" s="1045">
        <v>11659</v>
      </c>
      <c r="L64" s="1045">
        <v>11853</v>
      </c>
      <c r="M64" s="1045">
        <v>15743</v>
      </c>
      <c r="N64" s="1045">
        <v>14818</v>
      </c>
      <c r="O64" s="1045">
        <v>13546</v>
      </c>
      <c r="P64" s="1046">
        <v>14216</v>
      </c>
    </row>
    <row r="65" spans="2:11" ht="12">
      <c r="B65" s="979" t="s">
        <v>465</v>
      </c>
      <c r="K65" s="1047"/>
    </row>
    <row r="66" ht="12">
      <c r="K66" s="982"/>
    </row>
  </sheetData>
  <mergeCells count="50">
    <mergeCell ref="B5:G5"/>
    <mergeCell ref="B6:G6"/>
    <mergeCell ref="B7:G7"/>
    <mergeCell ref="B8:G8"/>
    <mergeCell ref="B9:G9"/>
    <mergeCell ref="C10:G10"/>
    <mergeCell ref="E11:G11"/>
    <mergeCell ref="F13:G13"/>
    <mergeCell ref="F17:G17"/>
    <mergeCell ref="E19:G19"/>
    <mergeCell ref="E20:G20"/>
    <mergeCell ref="F21:G21"/>
    <mergeCell ref="F22:G22"/>
    <mergeCell ref="F23:G23"/>
    <mergeCell ref="E25:G25"/>
    <mergeCell ref="D26:G26"/>
    <mergeCell ref="C27:G27"/>
    <mergeCell ref="B28:G28"/>
    <mergeCell ref="C29:G29"/>
    <mergeCell ref="C30:G30"/>
    <mergeCell ref="D31:G31"/>
    <mergeCell ref="E32:G32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C56:G56"/>
    <mergeCell ref="D57:G57"/>
    <mergeCell ref="C63:G63"/>
    <mergeCell ref="B64:G64"/>
    <mergeCell ref="D58:G58"/>
    <mergeCell ref="D59:G59"/>
    <mergeCell ref="D60:G60"/>
    <mergeCell ref="C62:G62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7" customWidth="1"/>
    <col min="2" max="2" width="10.625" style="17" customWidth="1"/>
    <col min="3" max="3" width="9.50390625" style="17" customWidth="1"/>
    <col min="4" max="4" width="10.625" style="17" customWidth="1"/>
    <col min="5" max="6" width="8.625" style="17" customWidth="1"/>
    <col min="7" max="8" width="7.625" style="17" customWidth="1"/>
    <col min="9" max="10" width="6.625" style="17" customWidth="1"/>
    <col min="11" max="11" width="7.50390625" style="17" customWidth="1"/>
    <col min="12" max="14" width="6.625" style="17" customWidth="1"/>
    <col min="15" max="16384" width="9.00390625" style="17" customWidth="1"/>
  </cols>
  <sheetData>
    <row r="1" ht="15" customHeight="1">
      <c r="B1" s="18" t="s">
        <v>492</v>
      </c>
    </row>
    <row r="3" spans="2:14" ht="15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 customHeight="1" thickTop="1">
      <c r="A4" s="32"/>
      <c r="B4" s="1551" t="s">
        <v>467</v>
      </c>
      <c r="C4" s="1049" t="s">
        <v>468</v>
      </c>
      <c r="D4" s="1048" t="s">
        <v>469</v>
      </c>
      <c r="E4" s="1050" t="s">
        <v>470</v>
      </c>
      <c r="F4" s="1049" t="s">
        <v>479</v>
      </c>
      <c r="G4" s="1315" t="s">
        <v>471</v>
      </c>
      <c r="H4" s="1555"/>
      <c r="I4" s="1555"/>
      <c r="J4" s="1555"/>
      <c r="K4" s="1555"/>
      <c r="L4" s="1555"/>
      <c r="M4" s="1555"/>
      <c r="N4" s="1556"/>
    </row>
    <row r="5" spans="1:14" ht="15" customHeight="1">
      <c r="A5" s="32"/>
      <c r="B5" s="1552"/>
      <c r="C5" s="1051"/>
      <c r="D5" s="748" t="s">
        <v>480</v>
      </c>
      <c r="E5" s="1052"/>
      <c r="F5" s="1053" t="s">
        <v>481</v>
      </c>
      <c r="G5" s="1534" t="s">
        <v>482</v>
      </c>
      <c r="H5" s="1271" t="s">
        <v>483</v>
      </c>
      <c r="I5" s="1554"/>
      <c r="J5" s="1554"/>
      <c r="K5" s="1554"/>
      <c r="L5" s="1554"/>
      <c r="M5" s="1554"/>
      <c r="N5" s="1554"/>
    </row>
    <row r="6" spans="1:14" ht="15" customHeight="1">
      <c r="A6" s="32"/>
      <c r="B6" s="1553"/>
      <c r="C6" s="1054" t="s">
        <v>484</v>
      </c>
      <c r="D6" s="1055" t="s">
        <v>485</v>
      </c>
      <c r="E6" s="1056" t="s">
        <v>486</v>
      </c>
      <c r="F6" s="1057" t="s">
        <v>487</v>
      </c>
      <c r="G6" s="1534"/>
      <c r="H6" s="136" t="s">
        <v>488</v>
      </c>
      <c r="I6" s="136" t="s">
        <v>472</v>
      </c>
      <c r="J6" s="136" t="s">
        <v>473</v>
      </c>
      <c r="K6" s="136" t="s">
        <v>474</v>
      </c>
      <c r="L6" s="136" t="s">
        <v>475</v>
      </c>
      <c r="M6" s="136" t="s">
        <v>476</v>
      </c>
      <c r="N6" s="136" t="s">
        <v>477</v>
      </c>
    </row>
    <row r="7" spans="1:14" ht="15" customHeight="1">
      <c r="A7" s="32"/>
      <c r="B7" s="1058" t="s">
        <v>489</v>
      </c>
      <c r="C7" s="1059">
        <v>8989</v>
      </c>
      <c r="D7" s="1060">
        <v>85.9</v>
      </c>
      <c r="E7" s="271">
        <v>6691</v>
      </c>
      <c r="F7" s="1061">
        <f>(E7*100)/C7</f>
        <v>74.43542107019691</v>
      </c>
      <c r="G7" s="271">
        <v>3249</v>
      </c>
      <c r="H7" s="274">
        <v>806</v>
      </c>
      <c r="I7" s="271">
        <v>20</v>
      </c>
      <c r="J7" s="271">
        <v>102</v>
      </c>
      <c r="K7" s="271">
        <v>635</v>
      </c>
      <c r="L7" s="271">
        <v>9</v>
      </c>
      <c r="M7" s="271">
        <v>6</v>
      </c>
      <c r="N7" s="272">
        <v>34</v>
      </c>
    </row>
    <row r="8" spans="1:14" ht="15" customHeight="1">
      <c r="A8" s="32"/>
      <c r="B8" s="1062">
        <v>55</v>
      </c>
      <c r="C8" s="1063">
        <v>9790</v>
      </c>
      <c r="D8" s="868">
        <v>93.5</v>
      </c>
      <c r="E8" s="274">
        <v>7213</v>
      </c>
      <c r="F8" s="1064">
        <f>(E8*100)/C8</f>
        <v>73.67722165474974</v>
      </c>
      <c r="G8" s="274">
        <v>3288</v>
      </c>
      <c r="H8" s="274">
        <f>SUM(I8:N8)</f>
        <v>1410</v>
      </c>
      <c r="I8" s="274">
        <v>0</v>
      </c>
      <c r="J8" s="274">
        <v>231</v>
      </c>
      <c r="K8" s="274">
        <v>1111</v>
      </c>
      <c r="L8" s="274">
        <v>37</v>
      </c>
      <c r="M8" s="274">
        <v>4</v>
      </c>
      <c r="N8" s="275">
        <v>27</v>
      </c>
    </row>
    <row r="9" spans="1:14" ht="15" customHeight="1">
      <c r="A9" s="32"/>
      <c r="B9" s="1062">
        <v>60</v>
      </c>
      <c r="C9" s="1063">
        <v>10470</v>
      </c>
      <c r="D9" s="868">
        <v>100</v>
      </c>
      <c r="E9" s="274">
        <v>9471</v>
      </c>
      <c r="F9" s="1064">
        <f>(E9*100)/C9</f>
        <v>90.45845272206304</v>
      </c>
      <c r="G9" s="274">
        <v>3489</v>
      </c>
      <c r="H9" s="274">
        <f>SUM(I9:N9)</f>
        <v>1611</v>
      </c>
      <c r="I9" s="274">
        <v>8</v>
      </c>
      <c r="J9" s="274">
        <v>252</v>
      </c>
      <c r="K9" s="274">
        <v>1214</v>
      </c>
      <c r="L9" s="274">
        <v>60</v>
      </c>
      <c r="M9" s="274">
        <v>5</v>
      </c>
      <c r="N9" s="275">
        <v>72</v>
      </c>
    </row>
    <row r="10" spans="1:14" ht="15" customHeight="1">
      <c r="A10" s="32"/>
      <c r="B10" s="1062"/>
      <c r="C10" s="1063"/>
      <c r="D10" s="868"/>
      <c r="E10" s="274"/>
      <c r="F10" s="1064"/>
      <c r="G10" s="274"/>
      <c r="H10" s="274"/>
      <c r="I10" s="274"/>
      <c r="J10" s="274"/>
      <c r="K10" s="274"/>
      <c r="L10" s="274"/>
      <c r="M10" s="274"/>
      <c r="N10" s="275"/>
    </row>
    <row r="11" spans="1:14" ht="15" customHeight="1">
      <c r="A11" s="32"/>
      <c r="B11" s="1062">
        <v>61</v>
      </c>
      <c r="C11" s="1063">
        <v>9850</v>
      </c>
      <c r="D11" s="868">
        <v>94.1</v>
      </c>
      <c r="E11" s="274">
        <v>8611</v>
      </c>
      <c r="F11" s="1064">
        <f>(E11*100)/C11</f>
        <v>87.42131979695432</v>
      </c>
      <c r="G11" s="274">
        <v>3113</v>
      </c>
      <c r="H11" s="274">
        <f>SUM(I11:N11)</f>
        <v>1504</v>
      </c>
      <c r="I11" s="274">
        <v>9</v>
      </c>
      <c r="J11" s="274">
        <v>241</v>
      </c>
      <c r="K11" s="274">
        <v>1148</v>
      </c>
      <c r="L11" s="274">
        <v>50</v>
      </c>
      <c r="M11" s="274">
        <v>7</v>
      </c>
      <c r="N11" s="275">
        <v>49</v>
      </c>
    </row>
    <row r="12" spans="1:14" ht="15" customHeight="1">
      <c r="A12" s="32"/>
      <c r="B12" s="1062">
        <v>62</v>
      </c>
      <c r="C12" s="1063">
        <v>10564</v>
      </c>
      <c r="D12" s="868">
        <v>100.9</v>
      </c>
      <c r="E12" s="274">
        <v>9614</v>
      </c>
      <c r="F12" s="1064">
        <f>(E12*100)/C12</f>
        <v>91.00719424460432</v>
      </c>
      <c r="G12" s="274">
        <v>3190</v>
      </c>
      <c r="H12" s="274">
        <f>SUM(I12:N12)</f>
        <v>1401</v>
      </c>
      <c r="I12" s="274">
        <v>5</v>
      </c>
      <c r="J12" s="274">
        <v>183</v>
      </c>
      <c r="K12" s="274">
        <v>1102</v>
      </c>
      <c r="L12" s="274">
        <v>75</v>
      </c>
      <c r="M12" s="274">
        <v>5</v>
      </c>
      <c r="N12" s="275">
        <v>31</v>
      </c>
    </row>
    <row r="13" spans="1:14" ht="15" customHeight="1">
      <c r="A13" s="32"/>
      <c r="B13" s="1062">
        <v>63</v>
      </c>
      <c r="C13" s="1063">
        <v>10478</v>
      </c>
      <c r="D13" s="868">
        <v>100.1</v>
      </c>
      <c r="E13" s="274">
        <v>9082</v>
      </c>
      <c r="F13" s="1064">
        <v>86.7</v>
      </c>
      <c r="G13" s="274">
        <v>3307</v>
      </c>
      <c r="H13" s="274">
        <v>1407</v>
      </c>
      <c r="I13" s="274">
        <v>6</v>
      </c>
      <c r="J13" s="274">
        <v>191</v>
      </c>
      <c r="K13" s="274">
        <v>1099</v>
      </c>
      <c r="L13" s="274">
        <v>81</v>
      </c>
      <c r="M13" s="274">
        <v>12</v>
      </c>
      <c r="N13" s="275">
        <v>38</v>
      </c>
    </row>
    <row r="14" spans="1:14" ht="15" customHeight="1">
      <c r="A14" s="32"/>
      <c r="B14" s="32" t="s">
        <v>490</v>
      </c>
      <c r="C14" s="85">
        <v>9823</v>
      </c>
      <c r="D14" s="868">
        <v>93.8</v>
      </c>
      <c r="E14" s="274">
        <v>8652</v>
      </c>
      <c r="F14" s="1064">
        <f>(E14*100)/C14</f>
        <v>88.07899826936782</v>
      </c>
      <c r="G14" s="274">
        <v>2818</v>
      </c>
      <c r="H14" s="274">
        <f>SUM(I14:N14)</f>
        <v>1261</v>
      </c>
      <c r="I14" s="274">
        <v>2</v>
      </c>
      <c r="J14" s="274">
        <v>135</v>
      </c>
      <c r="K14" s="274">
        <v>1022</v>
      </c>
      <c r="L14" s="274">
        <v>8</v>
      </c>
      <c r="M14" s="274">
        <v>7</v>
      </c>
      <c r="N14" s="275">
        <v>87</v>
      </c>
    </row>
    <row r="15" spans="1:14" s="138" customFormat="1" ht="15" customHeight="1">
      <c r="A15" s="1065"/>
      <c r="B15" s="1066">
        <v>2</v>
      </c>
      <c r="C15" s="1067">
        <v>8812</v>
      </c>
      <c r="D15" s="1068">
        <v>84.2</v>
      </c>
      <c r="E15" s="1069">
        <v>7481</v>
      </c>
      <c r="F15" s="1070">
        <f>(E15*100)/C15</f>
        <v>84.89559691330004</v>
      </c>
      <c r="G15" s="1069">
        <v>2483</v>
      </c>
      <c r="H15" s="1069">
        <f>SUM(I15:N15)</f>
        <v>1193</v>
      </c>
      <c r="I15" s="1069">
        <v>1</v>
      </c>
      <c r="J15" s="1069">
        <v>183</v>
      </c>
      <c r="K15" s="1069">
        <v>890</v>
      </c>
      <c r="L15" s="1069">
        <v>8</v>
      </c>
      <c r="M15" s="1069">
        <v>4</v>
      </c>
      <c r="N15" s="1071">
        <v>107</v>
      </c>
    </row>
    <row r="16" ht="15" customHeight="1">
      <c r="B16" s="17" t="s">
        <v>491</v>
      </c>
    </row>
    <row r="17" ht="15" customHeight="1">
      <c r="B17" s="17" t="s">
        <v>478</v>
      </c>
    </row>
  </sheetData>
  <mergeCells count="4">
    <mergeCell ref="B4:B6"/>
    <mergeCell ref="G5:G6"/>
    <mergeCell ref="H5:N5"/>
    <mergeCell ref="G4:N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72" customWidth="1"/>
    <col min="2" max="2" width="2.625" style="1072" customWidth="1"/>
    <col min="3" max="3" width="19.125" style="1072" customWidth="1"/>
    <col min="4" max="8" width="11.875" style="1072" customWidth="1"/>
    <col min="9" max="9" width="11.75390625" style="1072" customWidth="1"/>
    <col min="10" max="16384" width="9.00390625" style="1072" customWidth="1"/>
  </cols>
  <sheetData>
    <row r="1" ht="15" customHeight="1">
      <c r="B1" s="1073" t="s">
        <v>517</v>
      </c>
    </row>
    <row r="2" spans="3:7" ht="15" customHeight="1" thickBot="1">
      <c r="C2" s="1073"/>
      <c r="D2" s="1074"/>
      <c r="E2" s="1074"/>
      <c r="F2" s="1074"/>
      <c r="G2" s="1074"/>
    </row>
    <row r="3" spans="1:9" s="1075" customFormat="1" ht="15" customHeight="1" thickTop="1">
      <c r="A3" s="275"/>
      <c r="B3" s="1563" t="s">
        <v>510</v>
      </c>
      <c r="C3" s="1564"/>
      <c r="D3" s="1559" t="s">
        <v>511</v>
      </c>
      <c r="E3" s="1560"/>
      <c r="F3" s="1561"/>
      <c r="G3" s="1559">
        <v>2</v>
      </c>
      <c r="H3" s="1560"/>
      <c r="I3" s="1562"/>
    </row>
    <row r="4" spans="1:9" s="1075" customFormat="1" ht="15" customHeight="1">
      <c r="A4" s="275"/>
      <c r="B4" s="1565"/>
      <c r="C4" s="1566"/>
      <c r="D4" s="135" t="s">
        <v>468</v>
      </c>
      <c r="E4" s="135" t="s">
        <v>470</v>
      </c>
      <c r="F4" s="135" t="s">
        <v>493</v>
      </c>
      <c r="G4" s="135" t="s">
        <v>468</v>
      </c>
      <c r="H4" s="135" t="s">
        <v>470</v>
      </c>
      <c r="I4" s="135" t="s">
        <v>493</v>
      </c>
    </row>
    <row r="5" spans="1:9" s="1080" customFormat="1" ht="15" customHeight="1">
      <c r="A5" s="1076"/>
      <c r="B5" s="1557" t="s">
        <v>512</v>
      </c>
      <c r="C5" s="1558"/>
      <c r="D5" s="1077">
        <f aca="true" t="shared" si="0" ref="D5:I5">SUM(D7:D24)</f>
        <v>9823</v>
      </c>
      <c r="E5" s="1078">
        <f t="shared" si="0"/>
        <v>8652</v>
      </c>
      <c r="F5" s="1078">
        <f t="shared" si="0"/>
        <v>2818</v>
      </c>
      <c r="G5" s="1078">
        <f t="shared" si="0"/>
        <v>8812</v>
      </c>
      <c r="H5" s="1078">
        <f t="shared" si="0"/>
        <v>7481</v>
      </c>
      <c r="I5" s="1079">
        <f t="shared" si="0"/>
        <v>2483</v>
      </c>
    </row>
    <row r="6" spans="1:9" s="1075" customFormat="1" ht="15" customHeight="1">
      <c r="A6" s="275"/>
      <c r="B6" s="1081"/>
      <c r="C6" s="1082"/>
      <c r="D6" s="85"/>
      <c r="E6" s="274"/>
      <c r="F6" s="274"/>
      <c r="G6" s="274"/>
      <c r="H6" s="274"/>
      <c r="I6" s="275"/>
    </row>
    <row r="7" spans="1:9" s="1075" customFormat="1" ht="15" customHeight="1">
      <c r="A7" s="275"/>
      <c r="B7" s="1081"/>
      <c r="C7" s="1082" t="s">
        <v>513</v>
      </c>
      <c r="D7" s="85">
        <v>6</v>
      </c>
      <c r="E7" s="274">
        <v>6</v>
      </c>
      <c r="F7" s="274">
        <v>8</v>
      </c>
      <c r="G7" s="274">
        <v>4</v>
      </c>
      <c r="H7" s="274">
        <v>4</v>
      </c>
      <c r="I7" s="275">
        <v>4</v>
      </c>
    </row>
    <row r="8" spans="1:9" s="1075" customFormat="1" ht="15" customHeight="1">
      <c r="A8" s="275"/>
      <c r="B8" s="1081"/>
      <c r="C8" s="1082" t="s">
        <v>494</v>
      </c>
      <c r="D8" s="85">
        <v>5</v>
      </c>
      <c r="E8" s="274">
        <v>5</v>
      </c>
      <c r="F8" s="274">
        <v>4</v>
      </c>
      <c r="G8" s="274">
        <v>3</v>
      </c>
      <c r="H8" s="274">
        <v>2</v>
      </c>
      <c r="I8" s="275">
        <v>1</v>
      </c>
    </row>
    <row r="9" spans="1:9" s="1075" customFormat="1" ht="15" customHeight="1">
      <c r="A9" s="275"/>
      <c r="B9" s="1081"/>
      <c r="C9" s="1082" t="s">
        <v>495</v>
      </c>
      <c r="D9" s="85">
        <v>30</v>
      </c>
      <c r="E9" s="274">
        <v>29</v>
      </c>
      <c r="F9" s="274">
        <v>11</v>
      </c>
      <c r="G9" s="274">
        <v>16</v>
      </c>
      <c r="H9" s="274">
        <v>17</v>
      </c>
      <c r="I9" s="275">
        <v>10</v>
      </c>
    </row>
    <row r="10" spans="1:9" s="1075" customFormat="1" ht="15" customHeight="1">
      <c r="A10" s="275"/>
      <c r="B10" s="1081"/>
      <c r="C10" s="1082" t="s">
        <v>496</v>
      </c>
      <c r="D10" s="85">
        <v>9</v>
      </c>
      <c r="E10" s="274">
        <v>8</v>
      </c>
      <c r="F10" s="274">
        <v>6</v>
      </c>
      <c r="G10" s="274">
        <v>11</v>
      </c>
      <c r="H10" s="274">
        <v>9</v>
      </c>
      <c r="I10" s="275">
        <v>6</v>
      </c>
    </row>
    <row r="11" spans="1:9" s="1075" customFormat="1" ht="15" customHeight="1">
      <c r="A11" s="275"/>
      <c r="B11" s="1081"/>
      <c r="C11" s="1082" t="s">
        <v>497</v>
      </c>
      <c r="D11" s="355">
        <v>0</v>
      </c>
      <c r="E11" s="356">
        <v>0</v>
      </c>
      <c r="F11" s="356">
        <v>0</v>
      </c>
      <c r="G11" s="356">
        <v>0</v>
      </c>
      <c r="H11" s="356">
        <v>0</v>
      </c>
      <c r="I11" s="89">
        <v>0</v>
      </c>
    </row>
    <row r="12" spans="1:9" s="1075" customFormat="1" ht="15" customHeight="1">
      <c r="A12" s="275"/>
      <c r="B12" s="1081"/>
      <c r="C12" s="1082" t="s">
        <v>498</v>
      </c>
      <c r="D12" s="85">
        <v>83</v>
      </c>
      <c r="E12" s="274">
        <v>82</v>
      </c>
      <c r="F12" s="274">
        <v>98</v>
      </c>
      <c r="G12" s="274">
        <v>77</v>
      </c>
      <c r="H12" s="274">
        <v>76</v>
      </c>
      <c r="I12" s="275">
        <v>80</v>
      </c>
    </row>
    <row r="13" spans="1:9" s="1075" customFormat="1" ht="15" customHeight="1">
      <c r="A13" s="275"/>
      <c r="B13" s="1081"/>
      <c r="C13" s="1082" t="s">
        <v>499</v>
      </c>
      <c r="D13" s="85">
        <v>130</v>
      </c>
      <c r="E13" s="274">
        <v>129</v>
      </c>
      <c r="F13" s="274">
        <v>192</v>
      </c>
      <c r="G13" s="274">
        <v>146</v>
      </c>
      <c r="H13" s="274">
        <v>144</v>
      </c>
      <c r="I13" s="275">
        <v>206</v>
      </c>
    </row>
    <row r="14" spans="1:9" s="1075" customFormat="1" ht="15" customHeight="1">
      <c r="A14" s="275"/>
      <c r="B14" s="1081"/>
      <c r="C14" s="1082" t="s">
        <v>500</v>
      </c>
      <c r="D14" s="85">
        <v>107</v>
      </c>
      <c r="E14" s="274">
        <v>110</v>
      </c>
      <c r="F14" s="274">
        <v>82</v>
      </c>
      <c r="G14" s="274">
        <v>81</v>
      </c>
      <c r="H14" s="274">
        <v>78</v>
      </c>
      <c r="I14" s="275">
        <v>87</v>
      </c>
    </row>
    <row r="15" spans="1:9" s="1075" customFormat="1" ht="15" customHeight="1">
      <c r="A15" s="275"/>
      <c r="B15" s="1081"/>
      <c r="C15" s="1082" t="s">
        <v>501</v>
      </c>
      <c r="D15" s="85">
        <v>7253</v>
      </c>
      <c r="E15" s="274">
        <v>5984</v>
      </c>
      <c r="F15" s="274">
        <v>1877</v>
      </c>
      <c r="G15" s="274">
        <v>6676</v>
      </c>
      <c r="H15" s="274">
        <v>5382</v>
      </c>
      <c r="I15" s="275">
        <v>1654</v>
      </c>
    </row>
    <row r="16" spans="1:9" s="1075" customFormat="1" ht="15" customHeight="1">
      <c r="A16" s="275"/>
      <c r="B16" s="1081"/>
      <c r="C16" s="1082" t="s">
        <v>502</v>
      </c>
      <c r="D16" s="85">
        <v>1621</v>
      </c>
      <c r="E16" s="274">
        <v>1715</v>
      </c>
      <c r="F16" s="274">
        <v>203</v>
      </c>
      <c r="G16" s="274">
        <v>1127</v>
      </c>
      <c r="H16" s="274">
        <v>1074</v>
      </c>
      <c r="I16" s="275">
        <v>133</v>
      </c>
    </row>
    <row r="17" spans="1:9" s="1075" customFormat="1" ht="15" customHeight="1">
      <c r="A17" s="275"/>
      <c r="B17" s="1081"/>
      <c r="C17" s="1082" t="s">
        <v>503</v>
      </c>
      <c r="D17" s="85">
        <v>88</v>
      </c>
      <c r="E17" s="274">
        <v>88</v>
      </c>
      <c r="F17" s="274">
        <v>19</v>
      </c>
      <c r="G17" s="274">
        <v>103</v>
      </c>
      <c r="H17" s="274">
        <v>102</v>
      </c>
      <c r="I17" s="275">
        <v>27</v>
      </c>
    </row>
    <row r="18" spans="1:9" s="1075" customFormat="1" ht="15" customHeight="1">
      <c r="A18" s="275"/>
      <c r="B18" s="1081"/>
      <c r="C18" s="1082" t="s">
        <v>504</v>
      </c>
      <c r="D18" s="85">
        <v>111</v>
      </c>
      <c r="E18" s="274">
        <v>117</v>
      </c>
      <c r="F18" s="274">
        <v>13</v>
      </c>
      <c r="G18" s="274">
        <v>246</v>
      </c>
      <c r="H18" s="274">
        <v>244</v>
      </c>
      <c r="I18" s="275">
        <v>32</v>
      </c>
    </row>
    <row r="19" spans="1:9" s="1075" customFormat="1" ht="15" customHeight="1">
      <c r="A19" s="275"/>
      <c r="B19" s="1081"/>
      <c r="C19" s="1083" t="s">
        <v>514</v>
      </c>
      <c r="D19" s="355">
        <v>4</v>
      </c>
      <c r="E19" s="356">
        <v>4</v>
      </c>
      <c r="F19" s="356">
        <v>3</v>
      </c>
      <c r="G19" s="356">
        <v>6</v>
      </c>
      <c r="H19" s="356">
        <v>6</v>
      </c>
      <c r="I19" s="89">
        <v>5</v>
      </c>
    </row>
    <row r="20" spans="1:9" s="1075" customFormat="1" ht="15" customHeight="1">
      <c r="A20" s="275"/>
      <c r="B20" s="1081"/>
      <c r="C20" s="1082" t="s">
        <v>505</v>
      </c>
      <c r="D20" s="355">
        <v>8</v>
      </c>
      <c r="E20" s="356">
        <v>8</v>
      </c>
      <c r="F20" s="356">
        <v>4</v>
      </c>
      <c r="G20" s="356">
        <v>3</v>
      </c>
      <c r="H20" s="356">
        <v>3</v>
      </c>
      <c r="I20" s="89">
        <v>3</v>
      </c>
    </row>
    <row r="21" spans="1:9" s="1075" customFormat="1" ht="15" customHeight="1">
      <c r="A21" s="275"/>
      <c r="B21" s="1081"/>
      <c r="C21" s="1082" t="s">
        <v>506</v>
      </c>
      <c r="D21" s="355">
        <v>7</v>
      </c>
      <c r="E21" s="356">
        <v>12</v>
      </c>
      <c r="F21" s="356">
        <v>54</v>
      </c>
      <c r="G21" s="356">
        <v>4</v>
      </c>
      <c r="H21" s="356">
        <v>4</v>
      </c>
      <c r="I21" s="89">
        <v>20</v>
      </c>
    </row>
    <row r="22" spans="1:9" s="1075" customFormat="1" ht="15" customHeight="1">
      <c r="A22" s="275"/>
      <c r="B22" s="1081"/>
      <c r="C22" s="1082" t="s">
        <v>507</v>
      </c>
      <c r="D22" s="85">
        <v>106</v>
      </c>
      <c r="E22" s="274">
        <v>110</v>
      </c>
      <c r="F22" s="274">
        <v>58</v>
      </c>
      <c r="G22" s="274">
        <v>45</v>
      </c>
      <c r="H22" s="274">
        <v>46</v>
      </c>
      <c r="I22" s="275">
        <v>28</v>
      </c>
    </row>
    <row r="23" spans="1:9" s="1075" customFormat="1" ht="15" customHeight="1">
      <c r="A23" s="275"/>
      <c r="B23" s="1081"/>
      <c r="C23" s="1082" t="s">
        <v>508</v>
      </c>
      <c r="D23" s="85">
        <v>15</v>
      </c>
      <c r="E23" s="274">
        <v>16</v>
      </c>
      <c r="F23" s="274">
        <v>21</v>
      </c>
      <c r="G23" s="274">
        <v>11</v>
      </c>
      <c r="H23" s="274">
        <v>10</v>
      </c>
      <c r="I23" s="275">
        <v>14</v>
      </c>
    </row>
    <row r="24" spans="1:9" s="1075" customFormat="1" ht="15" customHeight="1">
      <c r="A24" s="275"/>
      <c r="B24" s="1084"/>
      <c r="C24" s="1085" t="s">
        <v>509</v>
      </c>
      <c r="D24" s="91">
        <v>240</v>
      </c>
      <c r="E24" s="875">
        <v>229</v>
      </c>
      <c r="F24" s="875">
        <v>165</v>
      </c>
      <c r="G24" s="875">
        <v>253</v>
      </c>
      <c r="H24" s="875">
        <v>280</v>
      </c>
      <c r="I24" s="360">
        <v>173</v>
      </c>
    </row>
    <row r="25" s="1075" customFormat="1" ht="15" customHeight="1">
      <c r="B25" s="1075" t="s">
        <v>515</v>
      </c>
    </row>
    <row r="26" s="1075" customFormat="1" ht="15" customHeight="1">
      <c r="B26" s="1075" t="s">
        <v>516</v>
      </c>
    </row>
    <row r="27" s="1075" customFormat="1" ht="15" customHeight="1"/>
  </sheetData>
  <mergeCells count="4">
    <mergeCell ref="B5:C5"/>
    <mergeCell ref="D3:F3"/>
    <mergeCell ref="G3:I3"/>
    <mergeCell ref="B3:C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66"/>
  <sheetViews>
    <sheetView workbookViewId="0" topLeftCell="A1">
      <selection activeCell="A1" sqref="A1"/>
    </sheetView>
  </sheetViews>
  <sheetFormatPr defaultColWidth="9.00390625" defaultRowHeight="13.5"/>
  <cols>
    <col min="1" max="1" width="1.625" style="55" customWidth="1"/>
    <col min="2" max="2" width="2.625" style="55" customWidth="1"/>
    <col min="3" max="3" width="8.125" style="55" customWidth="1"/>
    <col min="4" max="4" width="9.625" style="55" customWidth="1"/>
    <col min="5" max="8" width="8.125" style="55" customWidth="1"/>
    <col min="9" max="9" width="9.00390625" style="55" customWidth="1"/>
    <col min="10" max="12" width="8.125" style="55" customWidth="1"/>
    <col min="13" max="13" width="9.00390625" style="55" customWidth="1"/>
    <col min="14" max="14" width="8.875" style="55" customWidth="1"/>
    <col min="15" max="24" width="8.125" style="55" customWidth="1"/>
    <col min="25" max="16384" width="9.00390625" style="55" customWidth="1"/>
  </cols>
  <sheetData>
    <row r="2" spans="2:26" ht="16.5" customHeight="1">
      <c r="B2" s="56" t="s">
        <v>924</v>
      </c>
      <c r="W2" s="57"/>
      <c r="X2" s="57"/>
      <c r="Y2" s="57"/>
      <c r="Z2" s="57"/>
    </row>
    <row r="3" spans="3:24" ht="12.75" thickBot="1">
      <c r="C3" s="58"/>
      <c r="D3" s="58"/>
      <c r="E3" s="59"/>
      <c r="F3" s="59"/>
      <c r="G3" s="59"/>
      <c r="H3" s="59"/>
      <c r="I3" s="59"/>
      <c r="J3" s="59"/>
      <c r="K3" s="58"/>
      <c r="V3" s="55" t="s">
        <v>909</v>
      </c>
      <c r="X3" s="60" t="s">
        <v>894</v>
      </c>
    </row>
    <row r="4" spans="2:24" ht="21" customHeight="1" thickTop="1">
      <c r="B4" s="1290" t="s">
        <v>889</v>
      </c>
      <c r="C4" s="1291"/>
      <c r="D4" s="61" t="s">
        <v>837</v>
      </c>
      <c r="E4" s="61" t="s">
        <v>910</v>
      </c>
      <c r="F4" s="61" t="s">
        <v>911</v>
      </c>
      <c r="G4" s="61" t="s">
        <v>912</v>
      </c>
      <c r="H4" s="61" t="s">
        <v>913</v>
      </c>
      <c r="I4" s="61" t="s">
        <v>914</v>
      </c>
      <c r="J4" s="61" t="s">
        <v>915</v>
      </c>
      <c r="K4" s="61" t="s">
        <v>895</v>
      </c>
      <c r="L4" s="61" t="s">
        <v>896</v>
      </c>
      <c r="M4" s="61" t="s">
        <v>897</v>
      </c>
      <c r="N4" s="61" t="s">
        <v>898</v>
      </c>
      <c r="O4" s="61" t="s">
        <v>899</v>
      </c>
      <c r="P4" s="61" t="s">
        <v>900</v>
      </c>
      <c r="Q4" s="61" t="s">
        <v>901</v>
      </c>
      <c r="R4" s="61" t="s">
        <v>902</v>
      </c>
      <c r="S4" s="61" t="s">
        <v>903</v>
      </c>
      <c r="T4" s="61" t="s">
        <v>904</v>
      </c>
      <c r="U4" s="61" t="s">
        <v>905</v>
      </c>
      <c r="V4" s="61" t="s">
        <v>906</v>
      </c>
      <c r="W4" s="61" t="s">
        <v>916</v>
      </c>
      <c r="X4" s="61" t="s">
        <v>907</v>
      </c>
    </row>
    <row r="5" spans="2:24" s="62" customFormat="1" ht="18.75" customHeight="1">
      <c r="B5" s="1292" t="s">
        <v>917</v>
      </c>
      <c r="C5" s="1293"/>
      <c r="D5" s="63">
        <f>SUM(D7:D8)</f>
        <v>1258390</v>
      </c>
      <c r="E5" s="64">
        <f aca="true" t="shared" si="0" ref="E5:X5">SUM(E15:E58)</f>
        <v>68403</v>
      </c>
      <c r="F5" s="64">
        <f t="shared" si="0"/>
        <v>78298</v>
      </c>
      <c r="G5" s="64">
        <f t="shared" si="0"/>
        <v>87123</v>
      </c>
      <c r="H5" s="64">
        <f t="shared" si="0"/>
        <v>81919</v>
      </c>
      <c r="I5" s="64">
        <f t="shared" si="0"/>
        <v>59908</v>
      </c>
      <c r="J5" s="64">
        <f t="shared" si="0"/>
        <v>68868</v>
      </c>
      <c r="K5" s="64">
        <f t="shared" si="0"/>
        <v>79582</v>
      </c>
      <c r="L5" s="64">
        <f t="shared" si="0"/>
        <v>93798</v>
      </c>
      <c r="M5" s="64">
        <f t="shared" si="0"/>
        <v>96633</v>
      </c>
      <c r="N5" s="64">
        <f t="shared" si="0"/>
        <v>76948</v>
      </c>
      <c r="O5" s="65">
        <f t="shared" si="0"/>
        <v>81274</v>
      </c>
      <c r="P5" s="64">
        <f t="shared" si="0"/>
        <v>89576</v>
      </c>
      <c r="Q5" s="65">
        <f t="shared" si="0"/>
        <v>90694</v>
      </c>
      <c r="R5" s="64">
        <f t="shared" si="0"/>
        <v>71762</v>
      </c>
      <c r="S5" s="64">
        <f t="shared" si="0"/>
        <v>51986</v>
      </c>
      <c r="T5" s="64">
        <f t="shared" si="0"/>
        <v>41441</v>
      </c>
      <c r="U5" s="64">
        <f t="shared" si="0"/>
        <v>24810</v>
      </c>
      <c r="V5" s="64">
        <f t="shared" si="0"/>
        <v>11199</v>
      </c>
      <c r="W5" s="64">
        <f t="shared" si="0"/>
        <v>3379</v>
      </c>
      <c r="X5" s="66">
        <f t="shared" si="0"/>
        <v>789</v>
      </c>
    </row>
    <row r="6" spans="2:25" ht="6" customHeight="1">
      <c r="B6" s="67"/>
      <c r="C6" s="68"/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1"/>
      <c r="Y6" s="72"/>
    </row>
    <row r="7" spans="2:24" s="62" customFormat="1" ht="13.5" customHeight="1">
      <c r="B7" s="1294" t="s">
        <v>918</v>
      </c>
      <c r="C7" s="1295"/>
      <c r="D7" s="75">
        <f aca="true" t="shared" si="1" ref="D7:X7">SUM(D15:D27)</f>
        <v>894210</v>
      </c>
      <c r="E7" s="76">
        <f t="shared" si="1"/>
        <v>48776</v>
      </c>
      <c r="F7" s="76">
        <f t="shared" si="1"/>
        <v>55141</v>
      </c>
      <c r="G7" s="76">
        <f t="shared" si="1"/>
        <v>61498</v>
      </c>
      <c r="H7" s="76">
        <f t="shared" si="1"/>
        <v>61191</v>
      </c>
      <c r="I7" s="77">
        <f t="shared" si="1"/>
        <v>46456</v>
      </c>
      <c r="J7" s="76">
        <f t="shared" si="1"/>
        <v>50729</v>
      </c>
      <c r="K7" s="76">
        <f t="shared" si="1"/>
        <v>56829</v>
      </c>
      <c r="L7" s="76">
        <f t="shared" si="1"/>
        <v>66347</v>
      </c>
      <c r="M7" s="76">
        <f t="shared" si="1"/>
        <v>70256</v>
      </c>
      <c r="N7" s="76">
        <f t="shared" si="1"/>
        <v>57215</v>
      </c>
      <c r="O7" s="77">
        <f t="shared" si="1"/>
        <v>58186</v>
      </c>
      <c r="P7" s="76">
        <f t="shared" si="1"/>
        <v>62309</v>
      </c>
      <c r="Q7" s="77">
        <f t="shared" si="1"/>
        <v>61526</v>
      </c>
      <c r="R7" s="76">
        <f t="shared" si="1"/>
        <v>48286</v>
      </c>
      <c r="S7" s="76">
        <f t="shared" si="1"/>
        <v>34874</v>
      </c>
      <c r="T7" s="76">
        <f t="shared" si="1"/>
        <v>27724</v>
      </c>
      <c r="U7" s="76">
        <f t="shared" si="1"/>
        <v>16408</v>
      </c>
      <c r="V7" s="76">
        <f t="shared" si="1"/>
        <v>7423</v>
      </c>
      <c r="W7" s="76">
        <f t="shared" si="1"/>
        <v>2249</v>
      </c>
      <c r="X7" s="78">
        <f t="shared" si="1"/>
        <v>787</v>
      </c>
    </row>
    <row r="8" spans="2:24" s="62" customFormat="1" ht="13.5" customHeight="1">
      <c r="B8" s="1294" t="s">
        <v>919</v>
      </c>
      <c r="C8" s="1295"/>
      <c r="D8" s="75">
        <f aca="true" t="shared" si="2" ref="D8:X8">SUM(D28:D58)</f>
        <v>364180</v>
      </c>
      <c r="E8" s="76">
        <f t="shared" si="2"/>
        <v>19627</v>
      </c>
      <c r="F8" s="76">
        <f t="shared" si="2"/>
        <v>23157</v>
      </c>
      <c r="G8" s="76">
        <f t="shared" si="2"/>
        <v>25625</v>
      </c>
      <c r="H8" s="76">
        <f t="shared" si="2"/>
        <v>20728</v>
      </c>
      <c r="I8" s="77">
        <f t="shared" si="2"/>
        <v>13452</v>
      </c>
      <c r="J8" s="76">
        <f t="shared" si="2"/>
        <v>18139</v>
      </c>
      <c r="K8" s="76">
        <f t="shared" si="2"/>
        <v>22753</v>
      </c>
      <c r="L8" s="76">
        <f t="shared" si="2"/>
        <v>27451</v>
      </c>
      <c r="M8" s="76">
        <f t="shared" si="2"/>
        <v>26377</v>
      </c>
      <c r="N8" s="76">
        <f t="shared" si="2"/>
        <v>19733</v>
      </c>
      <c r="O8" s="77">
        <f t="shared" si="2"/>
        <v>23088</v>
      </c>
      <c r="P8" s="76">
        <f t="shared" si="2"/>
        <v>27267</v>
      </c>
      <c r="Q8" s="77">
        <f t="shared" si="2"/>
        <v>29168</v>
      </c>
      <c r="R8" s="76">
        <f t="shared" si="2"/>
        <v>23476</v>
      </c>
      <c r="S8" s="76">
        <f t="shared" si="2"/>
        <v>17112</v>
      </c>
      <c r="T8" s="76">
        <f t="shared" si="2"/>
        <v>13717</v>
      </c>
      <c r="U8" s="76">
        <f t="shared" si="2"/>
        <v>8402</v>
      </c>
      <c r="V8" s="76">
        <f t="shared" si="2"/>
        <v>3776</v>
      </c>
      <c r="W8" s="76">
        <f t="shared" si="2"/>
        <v>1130</v>
      </c>
      <c r="X8" s="78">
        <f t="shared" si="2"/>
        <v>2</v>
      </c>
    </row>
    <row r="9" spans="2:24" s="62" customFormat="1" ht="6" customHeight="1">
      <c r="B9" s="73"/>
      <c r="C9" s="74"/>
      <c r="D9" s="75"/>
      <c r="E9" s="79"/>
      <c r="F9" s="79"/>
      <c r="G9" s="79"/>
      <c r="H9" s="79"/>
      <c r="I9" s="80"/>
      <c r="J9" s="79"/>
      <c r="K9" s="79"/>
      <c r="L9" s="79"/>
      <c r="M9" s="79"/>
      <c r="N9" s="79"/>
      <c r="O9" s="80"/>
      <c r="P9" s="79"/>
      <c r="Q9" s="80"/>
      <c r="R9" s="79"/>
      <c r="S9" s="79"/>
      <c r="T9" s="79"/>
      <c r="U9" s="79"/>
      <c r="V9" s="79"/>
      <c r="W9" s="79"/>
      <c r="X9" s="81"/>
    </row>
    <row r="10" spans="2:24" s="62" customFormat="1" ht="13.5" customHeight="1">
      <c r="B10" s="1294" t="s">
        <v>920</v>
      </c>
      <c r="C10" s="1295"/>
      <c r="D10" s="75">
        <f>+D15+D20+D21+D22+D24+D25+D26+D28+D29+D30+D31+D32+D33+D34</f>
        <v>574451</v>
      </c>
      <c r="E10" s="76">
        <f aca="true" t="shared" si="3" ref="E10:X10">SUM(E15,E20,E21,E22,E24,E25,E26,E28,E29,E30,E31,E32,E33,E34)</f>
        <v>31169</v>
      </c>
      <c r="F10" s="76">
        <f t="shared" si="3"/>
        <v>35675</v>
      </c>
      <c r="G10" s="76">
        <f t="shared" si="3"/>
        <v>39881</v>
      </c>
      <c r="H10" s="76">
        <f t="shared" si="3"/>
        <v>38708</v>
      </c>
      <c r="I10" s="77">
        <f t="shared" si="3"/>
        <v>29376</v>
      </c>
      <c r="J10" s="76">
        <f t="shared" si="3"/>
        <v>32239</v>
      </c>
      <c r="K10" s="76">
        <f t="shared" si="3"/>
        <v>36603</v>
      </c>
      <c r="L10" s="76">
        <f t="shared" si="3"/>
        <v>42729</v>
      </c>
      <c r="M10" s="76">
        <f t="shared" si="3"/>
        <v>45064</v>
      </c>
      <c r="N10" s="76">
        <f t="shared" si="3"/>
        <v>36029</v>
      </c>
      <c r="O10" s="77">
        <f t="shared" si="3"/>
        <v>36628</v>
      </c>
      <c r="P10" s="76">
        <f t="shared" si="3"/>
        <v>39880</v>
      </c>
      <c r="Q10" s="77">
        <f t="shared" si="3"/>
        <v>39641</v>
      </c>
      <c r="R10" s="76">
        <f t="shared" si="3"/>
        <v>31411</v>
      </c>
      <c r="S10" s="76">
        <f t="shared" si="3"/>
        <v>22551</v>
      </c>
      <c r="T10" s="76">
        <f t="shared" si="3"/>
        <v>18519</v>
      </c>
      <c r="U10" s="76">
        <f t="shared" si="3"/>
        <v>10965</v>
      </c>
      <c r="V10" s="76">
        <f t="shared" si="3"/>
        <v>5096</v>
      </c>
      <c r="W10" s="76">
        <f t="shared" si="3"/>
        <v>1516</v>
      </c>
      <c r="X10" s="78">
        <f t="shared" si="3"/>
        <v>771</v>
      </c>
    </row>
    <row r="11" spans="2:24" s="62" customFormat="1" ht="13.5" customHeight="1">
      <c r="B11" s="1294" t="s">
        <v>921</v>
      </c>
      <c r="C11" s="1295"/>
      <c r="D11" s="75">
        <f>+D19+D35+D36+D37+D38+D39+D40+D41</f>
        <v>102214</v>
      </c>
      <c r="E11" s="76">
        <f aca="true" t="shared" si="4" ref="E11:W11">SUM(E19,E35,E36,E37,E38,E39,E40,E41)</f>
        <v>5966</v>
      </c>
      <c r="F11" s="76">
        <f t="shared" si="4"/>
        <v>6634</v>
      </c>
      <c r="G11" s="76">
        <f t="shared" si="4"/>
        <v>7461</v>
      </c>
      <c r="H11" s="76">
        <f t="shared" si="4"/>
        <v>6105</v>
      </c>
      <c r="I11" s="77">
        <f t="shared" si="4"/>
        <v>3939</v>
      </c>
      <c r="J11" s="76">
        <f t="shared" si="4"/>
        <v>5734</v>
      </c>
      <c r="K11" s="76">
        <f t="shared" si="4"/>
        <v>6866</v>
      </c>
      <c r="L11" s="76">
        <f t="shared" si="4"/>
        <v>7864</v>
      </c>
      <c r="M11" s="76">
        <f t="shared" si="4"/>
        <v>7404</v>
      </c>
      <c r="N11" s="76">
        <f t="shared" si="4"/>
        <v>5766</v>
      </c>
      <c r="O11" s="77">
        <f t="shared" si="4"/>
        <v>6679</v>
      </c>
      <c r="P11" s="76">
        <f t="shared" si="4"/>
        <v>7447</v>
      </c>
      <c r="Q11" s="77">
        <f t="shared" si="4"/>
        <v>7832</v>
      </c>
      <c r="R11" s="76">
        <f t="shared" si="4"/>
        <v>6026</v>
      </c>
      <c r="S11" s="76">
        <f t="shared" si="4"/>
        <v>4425</v>
      </c>
      <c r="T11" s="76">
        <f t="shared" si="4"/>
        <v>3216</v>
      </c>
      <c r="U11" s="76">
        <f t="shared" si="4"/>
        <v>1847</v>
      </c>
      <c r="V11" s="76">
        <f t="shared" si="4"/>
        <v>762</v>
      </c>
      <c r="W11" s="76">
        <f t="shared" si="4"/>
        <v>241</v>
      </c>
      <c r="X11" s="78" t="s">
        <v>908</v>
      </c>
    </row>
    <row r="12" spans="2:24" s="62" customFormat="1" ht="13.5" customHeight="1">
      <c r="B12" s="1294" t="s">
        <v>922</v>
      </c>
      <c r="C12" s="1295"/>
      <c r="D12" s="75">
        <f>+D16+D23+D27+D42+D43+D44+D45+D46</f>
        <v>253362</v>
      </c>
      <c r="E12" s="76">
        <f aca="true" t="shared" si="5" ref="E12:X12">SUM(E16,E23,E27,E42,E43,E44,E45,E46)</f>
        <v>13718</v>
      </c>
      <c r="F12" s="76">
        <f t="shared" si="5"/>
        <v>15826</v>
      </c>
      <c r="G12" s="76">
        <f t="shared" si="5"/>
        <v>16920</v>
      </c>
      <c r="H12" s="76">
        <f t="shared" si="5"/>
        <v>16037</v>
      </c>
      <c r="I12" s="77">
        <f t="shared" si="5"/>
        <v>13279</v>
      </c>
      <c r="J12" s="76">
        <f t="shared" si="5"/>
        <v>13728</v>
      </c>
      <c r="K12" s="76">
        <f t="shared" si="5"/>
        <v>15758</v>
      </c>
      <c r="L12" s="76">
        <f t="shared" si="5"/>
        <v>18630</v>
      </c>
      <c r="M12" s="76">
        <f t="shared" si="5"/>
        <v>18561</v>
      </c>
      <c r="N12" s="76">
        <f t="shared" si="5"/>
        <v>14915</v>
      </c>
      <c r="O12" s="77">
        <f t="shared" si="5"/>
        <v>16097</v>
      </c>
      <c r="P12" s="76">
        <f t="shared" si="5"/>
        <v>18072</v>
      </c>
      <c r="Q12" s="77">
        <f t="shared" si="5"/>
        <v>18765</v>
      </c>
      <c r="R12" s="76">
        <f t="shared" si="5"/>
        <v>15423</v>
      </c>
      <c r="S12" s="76">
        <f t="shared" si="5"/>
        <v>10847</v>
      </c>
      <c r="T12" s="76">
        <f t="shared" si="5"/>
        <v>8419</v>
      </c>
      <c r="U12" s="76">
        <f t="shared" si="5"/>
        <v>5192</v>
      </c>
      <c r="V12" s="76">
        <f t="shared" si="5"/>
        <v>2463</v>
      </c>
      <c r="W12" s="76">
        <f t="shared" si="5"/>
        <v>704</v>
      </c>
      <c r="X12" s="78">
        <f t="shared" si="5"/>
        <v>8</v>
      </c>
    </row>
    <row r="13" spans="2:24" s="62" customFormat="1" ht="13.5" customHeight="1">
      <c r="B13" s="1294" t="s">
        <v>923</v>
      </c>
      <c r="C13" s="1295"/>
      <c r="D13" s="75">
        <f>+D17+D18+D47+D48+D49+D50+D51+D52+D53+D54+D55+D56+D57+D58</f>
        <v>328363</v>
      </c>
      <c r="E13" s="76">
        <f aca="true" t="shared" si="6" ref="E13:X13">SUM(E17,E18,E47,E48,E49,E50,E51,E52,E53,E54,E55,E56,E57,E58)</f>
        <v>17550</v>
      </c>
      <c r="F13" s="76">
        <f t="shared" si="6"/>
        <v>20163</v>
      </c>
      <c r="G13" s="76">
        <f t="shared" si="6"/>
        <v>22861</v>
      </c>
      <c r="H13" s="76">
        <f t="shared" si="6"/>
        <v>21069</v>
      </c>
      <c r="I13" s="77">
        <f t="shared" si="6"/>
        <v>13314</v>
      </c>
      <c r="J13" s="76">
        <f t="shared" si="6"/>
        <v>17167</v>
      </c>
      <c r="K13" s="76">
        <f t="shared" si="6"/>
        <v>20355</v>
      </c>
      <c r="L13" s="76">
        <f t="shared" si="6"/>
        <v>24575</v>
      </c>
      <c r="M13" s="76">
        <f t="shared" si="6"/>
        <v>25604</v>
      </c>
      <c r="N13" s="76">
        <f t="shared" si="6"/>
        <v>20238</v>
      </c>
      <c r="O13" s="77">
        <f t="shared" si="6"/>
        <v>21870</v>
      </c>
      <c r="P13" s="76">
        <f t="shared" si="6"/>
        <v>24177</v>
      </c>
      <c r="Q13" s="76">
        <f t="shared" si="6"/>
        <v>24456</v>
      </c>
      <c r="R13" s="76">
        <f t="shared" si="6"/>
        <v>18902</v>
      </c>
      <c r="S13" s="76">
        <f t="shared" si="6"/>
        <v>14163</v>
      </c>
      <c r="T13" s="76">
        <f t="shared" si="6"/>
        <v>11287</v>
      </c>
      <c r="U13" s="76">
        <f t="shared" si="6"/>
        <v>6806</v>
      </c>
      <c r="V13" s="76">
        <f t="shared" si="6"/>
        <v>2878</v>
      </c>
      <c r="W13" s="76">
        <f t="shared" si="6"/>
        <v>918</v>
      </c>
      <c r="X13" s="78">
        <f t="shared" si="6"/>
        <v>10</v>
      </c>
    </row>
    <row r="14" spans="2:24" ht="6" customHeight="1">
      <c r="B14" s="82"/>
      <c r="C14" s="32"/>
      <c r="D14" s="26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</row>
    <row r="15" spans="2:26" ht="15" customHeight="1">
      <c r="B15" s="82"/>
      <c r="C15" s="40" t="s">
        <v>855</v>
      </c>
      <c r="D15" s="85">
        <v>249487</v>
      </c>
      <c r="E15" s="86">
        <v>13568</v>
      </c>
      <c r="F15" s="86">
        <v>15237</v>
      </c>
      <c r="G15" s="86">
        <v>17141</v>
      </c>
      <c r="H15" s="86">
        <v>18749</v>
      </c>
      <c r="I15" s="86">
        <v>15110</v>
      </c>
      <c r="J15" s="86">
        <v>15200</v>
      </c>
      <c r="K15" s="86">
        <v>16500</v>
      </c>
      <c r="L15" s="86">
        <v>18506</v>
      </c>
      <c r="M15" s="86">
        <v>20382</v>
      </c>
      <c r="N15" s="86">
        <v>16988</v>
      </c>
      <c r="O15" s="86">
        <v>15647</v>
      </c>
      <c r="P15" s="86">
        <v>15933</v>
      </c>
      <c r="Q15" s="86">
        <v>15511</v>
      </c>
      <c r="R15" s="86">
        <v>12321</v>
      </c>
      <c r="S15" s="86">
        <v>8602</v>
      </c>
      <c r="T15" s="86">
        <v>6885</v>
      </c>
      <c r="U15" s="86">
        <v>4028</v>
      </c>
      <c r="V15" s="86">
        <v>1959</v>
      </c>
      <c r="W15" s="86">
        <v>537</v>
      </c>
      <c r="X15" s="87">
        <v>683</v>
      </c>
      <c r="Z15" s="88"/>
    </row>
    <row r="16" spans="2:26" ht="15" customHeight="1">
      <c r="B16" s="82"/>
      <c r="C16" s="40" t="s">
        <v>857</v>
      </c>
      <c r="D16" s="85">
        <v>94760</v>
      </c>
      <c r="E16" s="86">
        <v>5098</v>
      </c>
      <c r="F16" s="86">
        <v>5614</v>
      </c>
      <c r="G16" s="86">
        <v>6240</v>
      </c>
      <c r="H16" s="86">
        <v>6627</v>
      </c>
      <c r="I16" s="86">
        <v>6895</v>
      </c>
      <c r="J16" s="86">
        <v>5561</v>
      </c>
      <c r="K16" s="86">
        <v>5791</v>
      </c>
      <c r="L16" s="86">
        <v>6705</v>
      </c>
      <c r="M16" s="86">
        <v>6980</v>
      </c>
      <c r="N16" s="86">
        <v>5926</v>
      </c>
      <c r="O16" s="86">
        <v>6063</v>
      </c>
      <c r="P16" s="86">
        <v>6277</v>
      </c>
      <c r="Q16" s="86">
        <v>6390</v>
      </c>
      <c r="R16" s="86">
        <v>5216</v>
      </c>
      <c r="S16" s="86">
        <v>3776</v>
      </c>
      <c r="T16" s="86">
        <v>2849</v>
      </c>
      <c r="U16" s="86">
        <v>1689</v>
      </c>
      <c r="V16" s="86">
        <v>790</v>
      </c>
      <c r="W16" s="86">
        <v>271</v>
      </c>
      <c r="X16" s="87">
        <v>2</v>
      </c>
      <c r="Z16" s="88"/>
    </row>
    <row r="17" spans="2:26" ht="15" customHeight="1">
      <c r="B17" s="82"/>
      <c r="C17" s="40" t="s">
        <v>858</v>
      </c>
      <c r="D17" s="85">
        <v>99889</v>
      </c>
      <c r="E17" s="86">
        <v>5435</v>
      </c>
      <c r="F17" s="86">
        <v>6119</v>
      </c>
      <c r="G17" s="86">
        <v>6782</v>
      </c>
      <c r="H17" s="86">
        <v>6992</v>
      </c>
      <c r="I17" s="86">
        <v>4547</v>
      </c>
      <c r="J17" s="86">
        <v>5503</v>
      </c>
      <c r="K17" s="86">
        <v>6186</v>
      </c>
      <c r="L17" s="86">
        <v>7265</v>
      </c>
      <c r="M17" s="86">
        <v>7744</v>
      </c>
      <c r="N17" s="86">
        <v>6499</v>
      </c>
      <c r="O17" s="86">
        <v>6688</v>
      </c>
      <c r="P17" s="86">
        <v>7129</v>
      </c>
      <c r="Q17" s="86">
        <v>6936</v>
      </c>
      <c r="R17" s="86">
        <v>5397</v>
      </c>
      <c r="S17" s="86">
        <v>4144</v>
      </c>
      <c r="T17" s="86">
        <v>3344</v>
      </c>
      <c r="U17" s="86">
        <v>2025</v>
      </c>
      <c r="V17" s="86">
        <v>871</v>
      </c>
      <c r="W17" s="86">
        <v>275</v>
      </c>
      <c r="X17" s="89">
        <v>8</v>
      </c>
      <c r="Z17" s="88"/>
    </row>
    <row r="18" spans="2:26" ht="15" customHeight="1">
      <c r="B18" s="82"/>
      <c r="C18" s="40" t="s">
        <v>860</v>
      </c>
      <c r="D18" s="85">
        <v>100811</v>
      </c>
      <c r="E18" s="86">
        <v>5316</v>
      </c>
      <c r="F18" s="86">
        <v>6229</v>
      </c>
      <c r="G18" s="86">
        <v>7151</v>
      </c>
      <c r="H18" s="86">
        <v>6671</v>
      </c>
      <c r="I18" s="86">
        <v>4054</v>
      </c>
      <c r="J18" s="86">
        <v>5381</v>
      </c>
      <c r="K18" s="86">
        <v>6312</v>
      </c>
      <c r="L18" s="86">
        <v>7680</v>
      </c>
      <c r="M18" s="86">
        <v>8452</v>
      </c>
      <c r="N18" s="86">
        <v>6670</v>
      </c>
      <c r="O18" s="86">
        <v>6923</v>
      </c>
      <c r="P18" s="86">
        <v>7418</v>
      </c>
      <c r="Q18" s="86">
        <v>7263</v>
      </c>
      <c r="R18" s="86">
        <v>5526</v>
      </c>
      <c r="S18" s="86">
        <v>4056</v>
      </c>
      <c r="T18" s="86">
        <v>3070</v>
      </c>
      <c r="U18" s="86">
        <v>1700</v>
      </c>
      <c r="V18" s="86">
        <v>701</v>
      </c>
      <c r="W18" s="86">
        <v>238</v>
      </c>
      <c r="X18" s="89">
        <v>0</v>
      </c>
      <c r="Z18" s="88"/>
    </row>
    <row r="19" spans="2:26" ht="15" customHeight="1">
      <c r="B19" s="82"/>
      <c r="C19" s="40" t="s">
        <v>863</v>
      </c>
      <c r="D19" s="85">
        <v>43125</v>
      </c>
      <c r="E19" s="86">
        <v>2525</v>
      </c>
      <c r="F19" s="86">
        <v>2802</v>
      </c>
      <c r="G19" s="86">
        <v>3096</v>
      </c>
      <c r="H19" s="86">
        <v>2816</v>
      </c>
      <c r="I19" s="86">
        <v>1848</v>
      </c>
      <c r="J19" s="86">
        <v>2631</v>
      </c>
      <c r="K19" s="86">
        <v>2989</v>
      </c>
      <c r="L19" s="86">
        <v>3233</v>
      </c>
      <c r="M19" s="86">
        <v>3346</v>
      </c>
      <c r="N19" s="86">
        <v>2701</v>
      </c>
      <c r="O19" s="86">
        <v>2847</v>
      </c>
      <c r="P19" s="86">
        <v>3053</v>
      </c>
      <c r="Q19" s="86">
        <v>3043</v>
      </c>
      <c r="R19" s="86">
        <v>2228</v>
      </c>
      <c r="S19" s="86">
        <v>1680</v>
      </c>
      <c r="T19" s="86">
        <v>1224</v>
      </c>
      <c r="U19" s="86">
        <v>710</v>
      </c>
      <c r="V19" s="86">
        <v>272</v>
      </c>
      <c r="W19" s="86">
        <v>81</v>
      </c>
      <c r="X19" s="89">
        <v>0</v>
      </c>
      <c r="Z19" s="88"/>
    </row>
    <row r="20" spans="2:26" ht="15" customHeight="1">
      <c r="B20" s="82"/>
      <c r="C20" s="40" t="s">
        <v>865</v>
      </c>
      <c r="D20" s="85">
        <v>42076</v>
      </c>
      <c r="E20" s="86">
        <v>2461</v>
      </c>
      <c r="F20" s="86">
        <v>2722</v>
      </c>
      <c r="G20" s="86">
        <v>2954</v>
      </c>
      <c r="H20" s="86">
        <v>2574</v>
      </c>
      <c r="I20" s="86">
        <v>1806</v>
      </c>
      <c r="J20" s="86">
        <v>2280</v>
      </c>
      <c r="K20" s="86">
        <v>2777</v>
      </c>
      <c r="L20" s="86">
        <v>3166</v>
      </c>
      <c r="M20" s="86">
        <v>3195</v>
      </c>
      <c r="N20" s="86">
        <v>2498</v>
      </c>
      <c r="O20" s="86">
        <v>2765</v>
      </c>
      <c r="P20" s="86">
        <v>3029</v>
      </c>
      <c r="Q20" s="86">
        <v>3082</v>
      </c>
      <c r="R20" s="86">
        <v>2341</v>
      </c>
      <c r="S20" s="86">
        <v>1698</v>
      </c>
      <c r="T20" s="86">
        <v>1388</v>
      </c>
      <c r="U20" s="86">
        <v>794</v>
      </c>
      <c r="V20" s="86">
        <v>401</v>
      </c>
      <c r="W20" s="86">
        <v>145</v>
      </c>
      <c r="X20" s="89">
        <v>0</v>
      </c>
      <c r="Z20" s="88"/>
    </row>
    <row r="21" spans="2:26" ht="15" customHeight="1">
      <c r="B21" s="82"/>
      <c r="C21" s="40" t="s">
        <v>867</v>
      </c>
      <c r="D21" s="85">
        <v>38237</v>
      </c>
      <c r="E21" s="86">
        <v>1800</v>
      </c>
      <c r="F21" s="86">
        <v>2138</v>
      </c>
      <c r="G21" s="86">
        <v>2633</v>
      </c>
      <c r="H21" s="86">
        <v>2558</v>
      </c>
      <c r="I21" s="86">
        <v>1727</v>
      </c>
      <c r="J21" s="86">
        <v>1853</v>
      </c>
      <c r="K21" s="86">
        <v>2199</v>
      </c>
      <c r="L21" s="86">
        <v>2718</v>
      </c>
      <c r="M21" s="86">
        <v>2933</v>
      </c>
      <c r="N21" s="86">
        <v>2433</v>
      </c>
      <c r="O21" s="86">
        <v>2562</v>
      </c>
      <c r="P21" s="86">
        <v>2840</v>
      </c>
      <c r="Q21" s="86">
        <v>3026</v>
      </c>
      <c r="R21" s="86">
        <v>2383</v>
      </c>
      <c r="S21" s="86">
        <v>1670</v>
      </c>
      <c r="T21" s="86">
        <v>1443</v>
      </c>
      <c r="U21" s="86">
        <v>814</v>
      </c>
      <c r="V21" s="86">
        <v>384</v>
      </c>
      <c r="W21" s="86">
        <v>123</v>
      </c>
      <c r="X21" s="87">
        <v>0</v>
      </c>
      <c r="Z21" s="88"/>
    </row>
    <row r="22" spans="2:26" ht="15" customHeight="1">
      <c r="B22" s="82"/>
      <c r="C22" s="40" t="s">
        <v>868</v>
      </c>
      <c r="D22" s="85">
        <v>31589</v>
      </c>
      <c r="E22" s="86">
        <v>1713</v>
      </c>
      <c r="F22" s="86">
        <v>1970</v>
      </c>
      <c r="G22" s="86">
        <v>2093</v>
      </c>
      <c r="H22" s="86">
        <v>1873</v>
      </c>
      <c r="I22" s="86">
        <v>1191</v>
      </c>
      <c r="J22" s="86">
        <v>1517</v>
      </c>
      <c r="K22" s="86">
        <v>1919</v>
      </c>
      <c r="L22" s="86">
        <v>2303</v>
      </c>
      <c r="M22" s="86">
        <v>2204</v>
      </c>
      <c r="N22" s="86">
        <v>1711</v>
      </c>
      <c r="O22" s="86">
        <v>1982</v>
      </c>
      <c r="P22" s="86">
        <v>2597</v>
      </c>
      <c r="Q22" s="86">
        <v>2619</v>
      </c>
      <c r="R22" s="86">
        <v>1900</v>
      </c>
      <c r="S22" s="86">
        <v>1497</v>
      </c>
      <c r="T22" s="86">
        <v>1256</v>
      </c>
      <c r="U22" s="86">
        <v>792</v>
      </c>
      <c r="V22" s="86">
        <v>366</v>
      </c>
      <c r="W22" s="86">
        <v>86</v>
      </c>
      <c r="X22" s="89">
        <v>0</v>
      </c>
      <c r="Z22" s="88"/>
    </row>
    <row r="23" spans="2:26" ht="15" customHeight="1">
      <c r="B23" s="82"/>
      <c r="C23" s="40" t="s">
        <v>871</v>
      </c>
      <c r="D23" s="85">
        <v>33260</v>
      </c>
      <c r="E23" s="86">
        <v>1781</v>
      </c>
      <c r="F23" s="86">
        <v>2058</v>
      </c>
      <c r="G23" s="86">
        <v>2163</v>
      </c>
      <c r="H23" s="86">
        <v>2043</v>
      </c>
      <c r="I23" s="86">
        <v>1467</v>
      </c>
      <c r="J23" s="86">
        <v>1773</v>
      </c>
      <c r="K23" s="86">
        <v>2009</v>
      </c>
      <c r="L23" s="86">
        <v>2474</v>
      </c>
      <c r="M23" s="86">
        <v>2447</v>
      </c>
      <c r="N23" s="86">
        <v>2061</v>
      </c>
      <c r="O23" s="86">
        <v>2268</v>
      </c>
      <c r="P23" s="86">
        <v>2466</v>
      </c>
      <c r="Q23" s="86">
        <v>2427</v>
      </c>
      <c r="R23" s="86">
        <v>2119</v>
      </c>
      <c r="S23" s="86">
        <v>1421</v>
      </c>
      <c r="T23" s="86">
        <v>1164</v>
      </c>
      <c r="U23" s="86">
        <v>709</v>
      </c>
      <c r="V23" s="86">
        <v>320</v>
      </c>
      <c r="W23" s="86">
        <v>90</v>
      </c>
      <c r="X23" s="89">
        <v>0</v>
      </c>
      <c r="Z23" s="88"/>
    </row>
    <row r="24" spans="2:26" ht="15" customHeight="1">
      <c r="B24" s="82"/>
      <c r="C24" s="40" t="s">
        <v>873</v>
      </c>
      <c r="D24" s="85">
        <v>57339</v>
      </c>
      <c r="E24" s="86">
        <v>3229</v>
      </c>
      <c r="F24" s="86">
        <v>3654</v>
      </c>
      <c r="G24" s="86">
        <v>4142</v>
      </c>
      <c r="H24" s="86">
        <v>3924</v>
      </c>
      <c r="I24" s="86">
        <v>2903</v>
      </c>
      <c r="J24" s="86">
        <v>3284</v>
      </c>
      <c r="K24" s="86">
        <v>3650</v>
      </c>
      <c r="L24" s="86">
        <v>4529</v>
      </c>
      <c r="M24" s="86">
        <v>4888</v>
      </c>
      <c r="N24" s="86">
        <v>3787</v>
      </c>
      <c r="O24" s="86">
        <v>3722</v>
      </c>
      <c r="P24" s="86">
        <v>3825</v>
      </c>
      <c r="Q24" s="86">
        <v>3574</v>
      </c>
      <c r="R24" s="86">
        <v>2909</v>
      </c>
      <c r="S24" s="86">
        <v>2106</v>
      </c>
      <c r="T24" s="86">
        <v>1606</v>
      </c>
      <c r="U24" s="86">
        <v>1006</v>
      </c>
      <c r="V24" s="86">
        <v>419</v>
      </c>
      <c r="W24" s="86">
        <v>122</v>
      </c>
      <c r="X24" s="89">
        <v>60</v>
      </c>
      <c r="Z24" s="88"/>
    </row>
    <row r="25" spans="2:26" ht="15" customHeight="1">
      <c r="B25" s="82"/>
      <c r="C25" s="40" t="s">
        <v>875</v>
      </c>
      <c r="D25" s="85">
        <v>42751</v>
      </c>
      <c r="E25" s="86">
        <v>2444</v>
      </c>
      <c r="F25" s="86">
        <v>2681</v>
      </c>
      <c r="G25" s="86">
        <v>2957</v>
      </c>
      <c r="H25" s="86">
        <v>2829</v>
      </c>
      <c r="I25" s="86">
        <v>2547</v>
      </c>
      <c r="J25" s="86">
        <v>2609</v>
      </c>
      <c r="K25" s="86">
        <v>2680</v>
      </c>
      <c r="L25" s="86">
        <v>3267</v>
      </c>
      <c r="M25" s="86">
        <v>3149</v>
      </c>
      <c r="N25" s="86">
        <v>2494</v>
      </c>
      <c r="O25" s="86">
        <v>2837</v>
      </c>
      <c r="P25" s="86">
        <v>3060</v>
      </c>
      <c r="Q25" s="86">
        <v>2899</v>
      </c>
      <c r="R25" s="86">
        <v>2120</v>
      </c>
      <c r="S25" s="86">
        <v>1513</v>
      </c>
      <c r="T25" s="86">
        <v>1405</v>
      </c>
      <c r="U25" s="86">
        <v>819</v>
      </c>
      <c r="V25" s="86">
        <v>321</v>
      </c>
      <c r="W25" s="86">
        <v>98</v>
      </c>
      <c r="X25" s="89">
        <v>22</v>
      </c>
      <c r="Z25" s="88"/>
    </row>
    <row r="26" spans="2:26" ht="15" customHeight="1">
      <c r="B26" s="82"/>
      <c r="C26" s="40" t="s">
        <v>877</v>
      </c>
      <c r="D26" s="85">
        <v>23909</v>
      </c>
      <c r="E26" s="86">
        <v>1291</v>
      </c>
      <c r="F26" s="86">
        <v>1546</v>
      </c>
      <c r="G26" s="86">
        <v>1662</v>
      </c>
      <c r="H26" s="86">
        <v>1220</v>
      </c>
      <c r="I26" s="86">
        <v>786</v>
      </c>
      <c r="J26" s="86">
        <v>1178</v>
      </c>
      <c r="K26" s="86">
        <v>1484</v>
      </c>
      <c r="L26" s="86">
        <v>1808</v>
      </c>
      <c r="M26" s="86">
        <v>1758</v>
      </c>
      <c r="N26" s="86">
        <v>1216</v>
      </c>
      <c r="O26" s="86">
        <v>1586</v>
      </c>
      <c r="P26" s="86">
        <v>1969</v>
      </c>
      <c r="Q26" s="86">
        <v>1989</v>
      </c>
      <c r="R26" s="86">
        <v>1563</v>
      </c>
      <c r="S26" s="86">
        <v>1150</v>
      </c>
      <c r="T26" s="86">
        <v>857</v>
      </c>
      <c r="U26" s="86">
        <v>521</v>
      </c>
      <c r="V26" s="86">
        <v>235</v>
      </c>
      <c r="W26" s="86">
        <v>84</v>
      </c>
      <c r="X26" s="89">
        <v>6</v>
      </c>
      <c r="Z26" s="88"/>
    </row>
    <row r="27" spans="2:26" ht="15" customHeight="1">
      <c r="B27" s="82"/>
      <c r="C27" s="40" t="s">
        <v>879</v>
      </c>
      <c r="D27" s="85">
        <v>36977</v>
      </c>
      <c r="E27" s="86">
        <v>2115</v>
      </c>
      <c r="F27" s="86">
        <v>2371</v>
      </c>
      <c r="G27" s="86">
        <v>2484</v>
      </c>
      <c r="H27" s="86">
        <v>2315</v>
      </c>
      <c r="I27" s="86">
        <v>1575</v>
      </c>
      <c r="J27" s="86">
        <v>1959</v>
      </c>
      <c r="K27" s="86">
        <v>2333</v>
      </c>
      <c r="L27" s="86">
        <v>2693</v>
      </c>
      <c r="M27" s="86">
        <v>2778</v>
      </c>
      <c r="N27" s="86">
        <v>2231</v>
      </c>
      <c r="O27" s="86">
        <v>2296</v>
      </c>
      <c r="P27" s="86">
        <v>2713</v>
      </c>
      <c r="Q27" s="86">
        <v>2767</v>
      </c>
      <c r="R27" s="86">
        <v>2263</v>
      </c>
      <c r="S27" s="86">
        <v>1561</v>
      </c>
      <c r="T27" s="86">
        <v>1233</v>
      </c>
      <c r="U27" s="86">
        <v>801</v>
      </c>
      <c r="V27" s="86">
        <v>384</v>
      </c>
      <c r="W27" s="86">
        <v>99</v>
      </c>
      <c r="X27" s="89">
        <v>6</v>
      </c>
      <c r="Z27" s="88"/>
    </row>
    <row r="28" spans="2:26" ht="15" customHeight="1">
      <c r="B28" s="82"/>
      <c r="C28" s="40" t="s">
        <v>882</v>
      </c>
      <c r="D28" s="85">
        <v>15016</v>
      </c>
      <c r="E28" s="86">
        <v>850</v>
      </c>
      <c r="F28" s="86">
        <v>946</v>
      </c>
      <c r="G28" s="86">
        <v>1037</v>
      </c>
      <c r="H28" s="86">
        <v>955</v>
      </c>
      <c r="I28" s="86">
        <v>655</v>
      </c>
      <c r="J28" s="86">
        <v>803</v>
      </c>
      <c r="K28" s="86">
        <v>964</v>
      </c>
      <c r="L28" s="86">
        <v>1110</v>
      </c>
      <c r="M28" s="86">
        <v>1167</v>
      </c>
      <c r="N28" s="86">
        <v>892</v>
      </c>
      <c r="O28" s="86">
        <v>904</v>
      </c>
      <c r="P28" s="86">
        <v>1096</v>
      </c>
      <c r="Q28" s="86">
        <v>1064</v>
      </c>
      <c r="R28" s="86">
        <v>915</v>
      </c>
      <c r="S28" s="86">
        <v>621</v>
      </c>
      <c r="T28" s="86">
        <v>509</v>
      </c>
      <c r="U28" s="86">
        <v>336</v>
      </c>
      <c r="V28" s="86">
        <v>152</v>
      </c>
      <c r="W28" s="86">
        <v>40</v>
      </c>
      <c r="X28" s="87">
        <v>0</v>
      </c>
      <c r="Z28" s="88"/>
    </row>
    <row r="29" spans="2:26" ht="15" customHeight="1">
      <c r="B29" s="82"/>
      <c r="C29" s="40" t="s">
        <v>884</v>
      </c>
      <c r="D29" s="85">
        <v>11773</v>
      </c>
      <c r="E29" s="86">
        <v>589</v>
      </c>
      <c r="F29" s="86">
        <v>789</v>
      </c>
      <c r="G29" s="86">
        <v>888</v>
      </c>
      <c r="H29" s="86">
        <v>651</v>
      </c>
      <c r="I29" s="86">
        <v>509</v>
      </c>
      <c r="J29" s="86">
        <v>562</v>
      </c>
      <c r="K29" s="86">
        <v>722</v>
      </c>
      <c r="L29" s="86">
        <v>883</v>
      </c>
      <c r="M29" s="86">
        <v>903</v>
      </c>
      <c r="N29" s="86">
        <v>698</v>
      </c>
      <c r="O29" s="86">
        <v>733</v>
      </c>
      <c r="P29" s="86">
        <v>796</v>
      </c>
      <c r="Q29" s="86">
        <v>922</v>
      </c>
      <c r="R29" s="86">
        <v>713</v>
      </c>
      <c r="S29" s="86">
        <v>539</v>
      </c>
      <c r="T29" s="86">
        <v>443</v>
      </c>
      <c r="U29" s="86">
        <v>265</v>
      </c>
      <c r="V29" s="86">
        <v>125</v>
      </c>
      <c r="W29" s="86">
        <v>43</v>
      </c>
      <c r="X29" s="89">
        <v>0</v>
      </c>
      <c r="Z29" s="88"/>
    </row>
    <row r="30" spans="2:26" ht="15" customHeight="1">
      <c r="B30" s="82"/>
      <c r="C30" s="40" t="s">
        <v>838</v>
      </c>
      <c r="D30" s="85">
        <v>22287</v>
      </c>
      <c r="E30" s="86">
        <v>1199</v>
      </c>
      <c r="F30" s="86">
        <v>1513</v>
      </c>
      <c r="G30" s="86">
        <v>1578</v>
      </c>
      <c r="H30" s="86">
        <v>1190</v>
      </c>
      <c r="I30" s="86">
        <v>830</v>
      </c>
      <c r="J30" s="86">
        <v>1069</v>
      </c>
      <c r="K30" s="86">
        <v>1434</v>
      </c>
      <c r="L30" s="86">
        <v>1587</v>
      </c>
      <c r="M30" s="86">
        <v>1702</v>
      </c>
      <c r="N30" s="86">
        <v>1257</v>
      </c>
      <c r="O30" s="86">
        <v>1396</v>
      </c>
      <c r="P30" s="86">
        <v>1639</v>
      </c>
      <c r="Q30" s="86">
        <v>1657</v>
      </c>
      <c r="R30" s="86">
        <v>1359</v>
      </c>
      <c r="S30" s="86">
        <v>1040</v>
      </c>
      <c r="T30" s="86">
        <v>954</v>
      </c>
      <c r="U30" s="86">
        <v>550</v>
      </c>
      <c r="V30" s="86">
        <v>256</v>
      </c>
      <c r="W30" s="86">
        <v>77</v>
      </c>
      <c r="X30" s="89">
        <v>0</v>
      </c>
      <c r="Z30" s="88"/>
    </row>
    <row r="31" spans="2:26" ht="15" customHeight="1">
      <c r="B31" s="82"/>
      <c r="C31" s="40" t="s">
        <v>839</v>
      </c>
      <c r="D31" s="85">
        <v>8554</v>
      </c>
      <c r="E31" s="86">
        <v>400</v>
      </c>
      <c r="F31" s="86">
        <v>512</v>
      </c>
      <c r="G31" s="86">
        <v>563</v>
      </c>
      <c r="H31" s="86">
        <v>438</v>
      </c>
      <c r="I31" s="86">
        <v>277</v>
      </c>
      <c r="J31" s="86">
        <v>410</v>
      </c>
      <c r="K31" s="86">
        <v>486</v>
      </c>
      <c r="L31" s="86">
        <v>588</v>
      </c>
      <c r="M31" s="86">
        <v>570</v>
      </c>
      <c r="N31" s="86">
        <v>419</v>
      </c>
      <c r="O31" s="86">
        <v>559</v>
      </c>
      <c r="P31" s="86">
        <v>728</v>
      </c>
      <c r="Q31" s="86">
        <v>731</v>
      </c>
      <c r="R31" s="86">
        <v>598</v>
      </c>
      <c r="S31" s="86">
        <v>481</v>
      </c>
      <c r="T31" s="86">
        <v>405</v>
      </c>
      <c r="U31" s="86">
        <v>240</v>
      </c>
      <c r="V31" s="86">
        <v>119</v>
      </c>
      <c r="W31" s="86">
        <v>30</v>
      </c>
      <c r="X31" s="89">
        <v>0</v>
      </c>
      <c r="Z31" s="88"/>
    </row>
    <row r="32" spans="2:26" ht="15" customHeight="1">
      <c r="B32" s="82"/>
      <c r="C32" s="40" t="s">
        <v>840</v>
      </c>
      <c r="D32" s="85">
        <v>10417</v>
      </c>
      <c r="E32" s="86">
        <v>543</v>
      </c>
      <c r="F32" s="86">
        <v>625</v>
      </c>
      <c r="G32" s="86">
        <v>728</v>
      </c>
      <c r="H32" s="86">
        <v>529</v>
      </c>
      <c r="I32" s="86">
        <v>309</v>
      </c>
      <c r="J32" s="86">
        <v>498</v>
      </c>
      <c r="K32" s="86">
        <v>543</v>
      </c>
      <c r="L32" s="86">
        <v>726</v>
      </c>
      <c r="M32" s="86">
        <v>682</v>
      </c>
      <c r="N32" s="86">
        <v>576</v>
      </c>
      <c r="O32" s="86">
        <v>653</v>
      </c>
      <c r="P32" s="86">
        <v>813</v>
      </c>
      <c r="Q32" s="86">
        <v>857</v>
      </c>
      <c r="R32" s="86">
        <v>791</v>
      </c>
      <c r="S32" s="86">
        <v>539</v>
      </c>
      <c r="T32" s="86">
        <v>497</v>
      </c>
      <c r="U32" s="86">
        <v>310</v>
      </c>
      <c r="V32" s="86">
        <v>144</v>
      </c>
      <c r="W32" s="86">
        <v>54</v>
      </c>
      <c r="X32" s="89">
        <v>0</v>
      </c>
      <c r="Z32" s="88"/>
    </row>
    <row r="33" spans="2:26" ht="15" customHeight="1">
      <c r="B33" s="82"/>
      <c r="C33" s="40" t="s">
        <v>842</v>
      </c>
      <c r="D33" s="85">
        <v>10724</v>
      </c>
      <c r="E33" s="86">
        <v>543</v>
      </c>
      <c r="F33" s="86">
        <v>628</v>
      </c>
      <c r="G33" s="86">
        <v>730</v>
      </c>
      <c r="H33" s="86">
        <v>617</v>
      </c>
      <c r="I33" s="86">
        <v>406</v>
      </c>
      <c r="J33" s="86">
        <v>537</v>
      </c>
      <c r="K33" s="86">
        <v>592</v>
      </c>
      <c r="L33" s="86">
        <v>745</v>
      </c>
      <c r="M33" s="86">
        <v>783</v>
      </c>
      <c r="N33" s="86">
        <v>535</v>
      </c>
      <c r="O33" s="86">
        <v>690</v>
      </c>
      <c r="P33" s="86">
        <v>805</v>
      </c>
      <c r="Q33" s="86">
        <v>815</v>
      </c>
      <c r="R33" s="86">
        <v>787</v>
      </c>
      <c r="S33" s="86">
        <v>587</v>
      </c>
      <c r="T33" s="86">
        <v>474</v>
      </c>
      <c r="U33" s="86">
        <v>276</v>
      </c>
      <c r="V33" s="86">
        <v>135</v>
      </c>
      <c r="W33" s="86">
        <v>39</v>
      </c>
      <c r="X33" s="89">
        <v>0</v>
      </c>
      <c r="Z33" s="88"/>
    </row>
    <row r="34" spans="2:26" ht="15" customHeight="1">
      <c r="B34" s="82"/>
      <c r="C34" s="40" t="s">
        <v>844</v>
      </c>
      <c r="D34" s="85">
        <v>10292</v>
      </c>
      <c r="E34" s="86">
        <v>539</v>
      </c>
      <c r="F34" s="86">
        <v>714</v>
      </c>
      <c r="G34" s="86">
        <v>775</v>
      </c>
      <c r="H34" s="86">
        <v>601</v>
      </c>
      <c r="I34" s="86">
        <v>320</v>
      </c>
      <c r="J34" s="86">
        <v>439</v>
      </c>
      <c r="K34" s="86">
        <v>653</v>
      </c>
      <c r="L34" s="86">
        <v>793</v>
      </c>
      <c r="M34" s="86">
        <v>748</v>
      </c>
      <c r="N34" s="86">
        <v>525</v>
      </c>
      <c r="O34" s="86">
        <v>592</v>
      </c>
      <c r="P34" s="86">
        <v>750</v>
      </c>
      <c r="Q34" s="86">
        <v>895</v>
      </c>
      <c r="R34" s="86">
        <v>711</v>
      </c>
      <c r="S34" s="86">
        <v>508</v>
      </c>
      <c r="T34" s="86">
        <v>397</v>
      </c>
      <c r="U34" s="86">
        <v>214</v>
      </c>
      <c r="V34" s="86">
        <v>80</v>
      </c>
      <c r="W34" s="86">
        <v>38</v>
      </c>
      <c r="X34" s="89">
        <v>0</v>
      </c>
      <c r="Z34" s="88"/>
    </row>
    <row r="35" spans="2:26" ht="15" customHeight="1">
      <c r="B35" s="82"/>
      <c r="C35" s="40" t="s">
        <v>845</v>
      </c>
      <c r="D35" s="85">
        <v>7886</v>
      </c>
      <c r="E35" s="86">
        <v>531</v>
      </c>
      <c r="F35" s="86">
        <v>494</v>
      </c>
      <c r="G35" s="86">
        <v>610</v>
      </c>
      <c r="H35" s="86">
        <v>433</v>
      </c>
      <c r="I35" s="86">
        <v>266</v>
      </c>
      <c r="J35" s="86">
        <v>472</v>
      </c>
      <c r="K35" s="86">
        <v>517</v>
      </c>
      <c r="L35" s="86">
        <v>605</v>
      </c>
      <c r="M35" s="86">
        <v>558</v>
      </c>
      <c r="N35" s="86">
        <v>414</v>
      </c>
      <c r="O35" s="86">
        <v>484</v>
      </c>
      <c r="P35" s="86">
        <v>539</v>
      </c>
      <c r="Q35" s="86">
        <v>627</v>
      </c>
      <c r="R35" s="86">
        <v>487</v>
      </c>
      <c r="S35" s="86">
        <v>376</v>
      </c>
      <c r="T35" s="86">
        <v>250</v>
      </c>
      <c r="U35" s="86">
        <v>146</v>
      </c>
      <c r="V35" s="86">
        <v>63</v>
      </c>
      <c r="W35" s="86">
        <v>14</v>
      </c>
      <c r="X35" s="89">
        <v>0</v>
      </c>
      <c r="Z35" s="88"/>
    </row>
    <row r="36" spans="2:26" ht="15" customHeight="1">
      <c r="B36" s="82"/>
      <c r="C36" s="40" t="s">
        <v>847</v>
      </c>
      <c r="D36" s="85">
        <v>12541</v>
      </c>
      <c r="E36" s="86">
        <v>722</v>
      </c>
      <c r="F36" s="86">
        <v>852</v>
      </c>
      <c r="G36" s="86">
        <v>930</v>
      </c>
      <c r="H36" s="86">
        <v>667</v>
      </c>
      <c r="I36" s="86">
        <v>402</v>
      </c>
      <c r="J36" s="86">
        <v>629</v>
      </c>
      <c r="K36" s="86">
        <v>834</v>
      </c>
      <c r="L36" s="86">
        <v>1029</v>
      </c>
      <c r="M36" s="86">
        <v>851</v>
      </c>
      <c r="N36" s="86">
        <v>648</v>
      </c>
      <c r="O36" s="86">
        <v>807</v>
      </c>
      <c r="P36" s="86">
        <v>955</v>
      </c>
      <c r="Q36" s="86">
        <v>968</v>
      </c>
      <c r="R36" s="86">
        <v>793</v>
      </c>
      <c r="S36" s="86">
        <v>609</v>
      </c>
      <c r="T36" s="86">
        <v>420</v>
      </c>
      <c r="U36" s="86">
        <v>274</v>
      </c>
      <c r="V36" s="86">
        <v>101</v>
      </c>
      <c r="W36" s="86">
        <v>50</v>
      </c>
      <c r="X36" s="89">
        <v>0</v>
      </c>
      <c r="Z36" s="88"/>
    </row>
    <row r="37" spans="2:26" ht="15" customHeight="1">
      <c r="B37" s="82"/>
      <c r="C37" s="40" t="s">
        <v>849</v>
      </c>
      <c r="D37" s="85">
        <v>7806</v>
      </c>
      <c r="E37" s="86">
        <v>475</v>
      </c>
      <c r="F37" s="86">
        <v>539</v>
      </c>
      <c r="G37" s="86">
        <v>554</v>
      </c>
      <c r="H37" s="86">
        <v>451</v>
      </c>
      <c r="I37" s="86">
        <v>259</v>
      </c>
      <c r="J37" s="86">
        <v>383</v>
      </c>
      <c r="K37" s="86">
        <v>524</v>
      </c>
      <c r="L37" s="86">
        <v>637</v>
      </c>
      <c r="M37" s="86">
        <v>528</v>
      </c>
      <c r="N37" s="86">
        <v>400</v>
      </c>
      <c r="O37" s="86">
        <v>479</v>
      </c>
      <c r="P37" s="86">
        <v>583</v>
      </c>
      <c r="Q37" s="86">
        <v>654</v>
      </c>
      <c r="R37" s="86">
        <v>525</v>
      </c>
      <c r="S37" s="86">
        <v>326</v>
      </c>
      <c r="T37" s="86">
        <v>266</v>
      </c>
      <c r="U37" s="86">
        <v>161</v>
      </c>
      <c r="V37" s="86">
        <v>50</v>
      </c>
      <c r="W37" s="86">
        <v>12</v>
      </c>
      <c r="X37" s="89">
        <v>0</v>
      </c>
      <c r="Z37" s="88"/>
    </row>
    <row r="38" spans="2:26" ht="15" customHeight="1">
      <c r="B38" s="82"/>
      <c r="C38" s="40" t="s">
        <v>851</v>
      </c>
      <c r="D38" s="85">
        <v>12230</v>
      </c>
      <c r="E38" s="86">
        <v>642</v>
      </c>
      <c r="F38" s="86">
        <v>733</v>
      </c>
      <c r="G38" s="86">
        <v>923</v>
      </c>
      <c r="H38" s="86">
        <v>713</v>
      </c>
      <c r="I38" s="86">
        <v>470</v>
      </c>
      <c r="J38" s="86">
        <v>620</v>
      </c>
      <c r="K38" s="86">
        <v>773</v>
      </c>
      <c r="L38" s="86">
        <v>940</v>
      </c>
      <c r="M38" s="86">
        <v>840</v>
      </c>
      <c r="N38" s="86">
        <v>658</v>
      </c>
      <c r="O38" s="86">
        <v>830</v>
      </c>
      <c r="P38" s="86">
        <v>959</v>
      </c>
      <c r="Q38" s="86">
        <v>1018</v>
      </c>
      <c r="R38" s="86">
        <v>775</v>
      </c>
      <c r="S38" s="86">
        <v>552</v>
      </c>
      <c r="T38" s="86">
        <v>397</v>
      </c>
      <c r="U38" s="86">
        <v>225</v>
      </c>
      <c r="V38" s="86">
        <v>122</v>
      </c>
      <c r="W38" s="86">
        <v>40</v>
      </c>
      <c r="X38" s="89">
        <v>0</v>
      </c>
      <c r="Z38" s="88"/>
    </row>
    <row r="39" spans="2:26" ht="15" customHeight="1">
      <c r="B39" s="82"/>
      <c r="C39" s="40" t="s">
        <v>853</v>
      </c>
      <c r="D39" s="85">
        <v>4982</v>
      </c>
      <c r="E39" s="86">
        <v>307</v>
      </c>
      <c r="F39" s="86">
        <v>316</v>
      </c>
      <c r="G39" s="86">
        <v>359</v>
      </c>
      <c r="H39" s="86">
        <v>291</v>
      </c>
      <c r="I39" s="86">
        <v>181</v>
      </c>
      <c r="J39" s="86">
        <v>255</v>
      </c>
      <c r="K39" s="86">
        <v>339</v>
      </c>
      <c r="L39" s="86">
        <v>365</v>
      </c>
      <c r="M39" s="86">
        <v>318</v>
      </c>
      <c r="N39" s="86">
        <v>275</v>
      </c>
      <c r="O39" s="86">
        <v>344</v>
      </c>
      <c r="P39" s="86">
        <v>354</v>
      </c>
      <c r="Q39" s="86">
        <v>389</v>
      </c>
      <c r="R39" s="86">
        <v>328</v>
      </c>
      <c r="S39" s="86">
        <v>249</v>
      </c>
      <c r="T39" s="86">
        <v>176</v>
      </c>
      <c r="U39" s="86">
        <v>84</v>
      </c>
      <c r="V39" s="86">
        <v>38</v>
      </c>
      <c r="W39" s="86">
        <v>14</v>
      </c>
      <c r="X39" s="89">
        <v>0</v>
      </c>
      <c r="Z39" s="88"/>
    </row>
    <row r="40" spans="2:26" ht="15" customHeight="1">
      <c r="B40" s="82"/>
      <c r="C40" s="40" t="s">
        <v>854</v>
      </c>
      <c r="D40" s="85">
        <v>6396</v>
      </c>
      <c r="E40" s="86">
        <v>341</v>
      </c>
      <c r="F40" s="86">
        <v>421</v>
      </c>
      <c r="G40" s="86">
        <v>458</v>
      </c>
      <c r="H40" s="86">
        <v>342</v>
      </c>
      <c r="I40" s="86">
        <v>220</v>
      </c>
      <c r="J40" s="86">
        <v>322</v>
      </c>
      <c r="K40" s="86">
        <v>441</v>
      </c>
      <c r="L40" s="86">
        <v>493</v>
      </c>
      <c r="M40" s="86">
        <v>483</v>
      </c>
      <c r="N40" s="86">
        <v>312</v>
      </c>
      <c r="O40" s="86">
        <v>424</v>
      </c>
      <c r="P40" s="86">
        <v>467</v>
      </c>
      <c r="Q40" s="86">
        <v>559</v>
      </c>
      <c r="R40" s="86">
        <v>429</v>
      </c>
      <c r="S40" s="86">
        <v>282</v>
      </c>
      <c r="T40" s="86">
        <v>212</v>
      </c>
      <c r="U40" s="86">
        <v>110</v>
      </c>
      <c r="V40" s="86">
        <v>65</v>
      </c>
      <c r="W40" s="86">
        <v>15</v>
      </c>
      <c r="X40" s="89">
        <v>0</v>
      </c>
      <c r="Z40" s="88"/>
    </row>
    <row r="41" spans="2:26" ht="15" customHeight="1">
      <c r="B41" s="82"/>
      <c r="C41" s="40" t="s">
        <v>856</v>
      </c>
      <c r="D41" s="85">
        <v>7248</v>
      </c>
      <c r="E41" s="86">
        <v>423</v>
      </c>
      <c r="F41" s="86">
        <v>477</v>
      </c>
      <c r="G41" s="86">
        <v>531</v>
      </c>
      <c r="H41" s="86">
        <v>392</v>
      </c>
      <c r="I41" s="86">
        <v>293</v>
      </c>
      <c r="J41" s="86">
        <v>422</v>
      </c>
      <c r="K41" s="86">
        <v>449</v>
      </c>
      <c r="L41" s="86">
        <v>562</v>
      </c>
      <c r="M41" s="86">
        <v>480</v>
      </c>
      <c r="N41" s="86">
        <v>358</v>
      </c>
      <c r="O41" s="86">
        <v>464</v>
      </c>
      <c r="P41" s="86">
        <v>537</v>
      </c>
      <c r="Q41" s="86">
        <v>574</v>
      </c>
      <c r="R41" s="86">
        <v>461</v>
      </c>
      <c r="S41" s="86">
        <v>351</v>
      </c>
      <c r="T41" s="86">
        <v>271</v>
      </c>
      <c r="U41" s="86">
        <v>137</v>
      </c>
      <c r="V41" s="86">
        <v>51</v>
      </c>
      <c r="W41" s="86">
        <v>15</v>
      </c>
      <c r="X41" s="89">
        <v>0</v>
      </c>
      <c r="Z41" s="88"/>
    </row>
    <row r="42" spans="2:26" ht="15" customHeight="1">
      <c r="B42" s="82"/>
      <c r="C42" s="40" t="s">
        <v>859</v>
      </c>
      <c r="D42" s="85">
        <v>27510</v>
      </c>
      <c r="E42" s="86">
        <v>1534</v>
      </c>
      <c r="F42" s="86">
        <v>1855</v>
      </c>
      <c r="G42" s="86">
        <v>2066</v>
      </c>
      <c r="H42" s="86">
        <v>1726</v>
      </c>
      <c r="I42" s="86">
        <v>1201</v>
      </c>
      <c r="J42" s="86">
        <v>1441</v>
      </c>
      <c r="K42" s="86">
        <v>1775</v>
      </c>
      <c r="L42" s="86">
        <v>2092</v>
      </c>
      <c r="M42" s="86">
        <v>2053</v>
      </c>
      <c r="N42" s="86">
        <v>1448</v>
      </c>
      <c r="O42" s="86">
        <v>1663</v>
      </c>
      <c r="P42" s="86">
        <v>1845</v>
      </c>
      <c r="Q42" s="86">
        <v>2072</v>
      </c>
      <c r="R42" s="86">
        <v>1698</v>
      </c>
      <c r="S42" s="86">
        <v>1158</v>
      </c>
      <c r="T42" s="86">
        <v>908</v>
      </c>
      <c r="U42" s="86">
        <v>578</v>
      </c>
      <c r="V42" s="86">
        <v>319</v>
      </c>
      <c r="W42" s="86">
        <v>78</v>
      </c>
      <c r="X42" s="89">
        <v>0</v>
      </c>
      <c r="Z42" s="88"/>
    </row>
    <row r="43" spans="2:26" ht="15" customHeight="1">
      <c r="B43" s="82"/>
      <c r="C43" s="40" t="s">
        <v>861</v>
      </c>
      <c r="D43" s="85">
        <v>21548</v>
      </c>
      <c r="E43" s="86">
        <v>1112</v>
      </c>
      <c r="F43" s="86">
        <v>1388</v>
      </c>
      <c r="G43" s="86">
        <v>1436</v>
      </c>
      <c r="H43" s="86">
        <v>1351</v>
      </c>
      <c r="I43" s="86">
        <v>799</v>
      </c>
      <c r="J43" s="86">
        <v>1083</v>
      </c>
      <c r="K43" s="86">
        <v>1454</v>
      </c>
      <c r="L43" s="86">
        <v>1708</v>
      </c>
      <c r="M43" s="86">
        <v>1548</v>
      </c>
      <c r="N43" s="86">
        <v>1090</v>
      </c>
      <c r="O43" s="86">
        <v>1332</v>
      </c>
      <c r="P43" s="86">
        <v>1685</v>
      </c>
      <c r="Q43" s="86">
        <v>1809</v>
      </c>
      <c r="R43" s="86">
        <v>1371</v>
      </c>
      <c r="S43" s="86">
        <v>929</v>
      </c>
      <c r="T43" s="86">
        <v>733</v>
      </c>
      <c r="U43" s="86">
        <v>449</v>
      </c>
      <c r="V43" s="86">
        <v>216</v>
      </c>
      <c r="W43" s="86">
        <v>55</v>
      </c>
      <c r="X43" s="89">
        <v>0</v>
      </c>
      <c r="Z43" s="88"/>
    </row>
    <row r="44" spans="2:26" ht="15" customHeight="1">
      <c r="B44" s="82"/>
      <c r="C44" s="40" t="s">
        <v>862</v>
      </c>
      <c r="D44" s="85">
        <v>11315</v>
      </c>
      <c r="E44" s="86">
        <v>567</v>
      </c>
      <c r="F44" s="86">
        <v>685</v>
      </c>
      <c r="G44" s="86">
        <v>689</v>
      </c>
      <c r="H44" s="86">
        <v>541</v>
      </c>
      <c r="I44" s="86">
        <v>423</v>
      </c>
      <c r="J44" s="86">
        <v>664</v>
      </c>
      <c r="K44" s="86">
        <v>681</v>
      </c>
      <c r="L44" s="86">
        <v>812</v>
      </c>
      <c r="M44" s="86">
        <v>787</v>
      </c>
      <c r="N44" s="86">
        <v>696</v>
      </c>
      <c r="O44" s="86">
        <v>830</v>
      </c>
      <c r="P44" s="86">
        <v>907</v>
      </c>
      <c r="Q44" s="86">
        <v>877</v>
      </c>
      <c r="R44" s="86">
        <v>766</v>
      </c>
      <c r="S44" s="86">
        <v>598</v>
      </c>
      <c r="T44" s="86">
        <v>419</v>
      </c>
      <c r="U44" s="86">
        <v>238</v>
      </c>
      <c r="V44" s="86">
        <v>113</v>
      </c>
      <c r="W44" s="86">
        <v>22</v>
      </c>
      <c r="X44" s="89">
        <v>0</v>
      </c>
      <c r="Z44" s="88"/>
    </row>
    <row r="45" spans="2:26" ht="15" customHeight="1">
      <c r="B45" s="82"/>
      <c r="C45" s="40" t="s">
        <v>864</v>
      </c>
      <c r="D45" s="85">
        <v>18112</v>
      </c>
      <c r="E45" s="86">
        <v>985</v>
      </c>
      <c r="F45" s="86">
        <v>1139</v>
      </c>
      <c r="G45" s="86">
        <v>1203</v>
      </c>
      <c r="H45" s="86">
        <v>960</v>
      </c>
      <c r="I45" s="86">
        <v>602</v>
      </c>
      <c r="J45" s="86">
        <v>796</v>
      </c>
      <c r="K45" s="86">
        <v>1081</v>
      </c>
      <c r="L45" s="86">
        <v>1387</v>
      </c>
      <c r="M45" s="86">
        <v>1300</v>
      </c>
      <c r="N45" s="86">
        <v>980</v>
      </c>
      <c r="O45" s="86">
        <v>1041</v>
      </c>
      <c r="P45" s="86">
        <v>1378</v>
      </c>
      <c r="Q45" s="86">
        <v>1519</v>
      </c>
      <c r="R45" s="86">
        <v>1279</v>
      </c>
      <c r="S45" s="86">
        <v>895</v>
      </c>
      <c r="T45" s="86">
        <v>746</v>
      </c>
      <c r="U45" s="86">
        <v>522</v>
      </c>
      <c r="V45" s="86">
        <v>224</v>
      </c>
      <c r="W45" s="86">
        <v>75</v>
      </c>
      <c r="X45" s="89">
        <v>0</v>
      </c>
      <c r="Z45" s="88"/>
    </row>
    <row r="46" spans="2:26" ht="15" customHeight="1">
      <c r="B46" s="82"/>
      <c r="C46" s="40" t="s">
        <v>866</v>
      </c>
      <c r="D46" s="85">
        <v>9880</v>
      </c>
      <c r="E46" s="86">
        <v>526</v>
      </c>
      <c r="F46" s="86">
        <v>716</v>
      </c>
      <c r="G46" s="86">
        <v>639</v>
      </c>
      <c r="H46" s="86">
        <v>474</v>
      </c>
      <c r="I46" s="86">
        <v>317</v>
      </c>
      <c r="J46" s="86">
        <v>451</v>
      </c>
      <c r="K46" s="86">
        <v>634</v>
      </c>
      <c r="L46" s="86">
        <v>759</v>
      </c>
      <c r="M46" s="86">
        <v>668</v>
      </c>
      <c r="N46" s="86">
        <v>483</v>
      </c>
      <c r="O46" s="86">
        <v>604</v>
      </c>
      <c r="P46" s="86">
        <v>801</v>
      </c>
      <c r="Q46" s="86">
        <v>904</v>
      </c>
      <c r="R46" s="86">
        <v>711</v>
      </c>
      <c r="S46" s="86">
        <v>509</v>
      </c>
      <c r="T46" s="86">
        <v>367</v>
      </c>
      <c r="U46" s="86">
        <v>206</v>
      </c>
      <c r="V46" s="86">
        <v>97</v>
      </c>
      <c r="W46" s="86">
        <v>14</v>
      </c>
      <c r="X46" s="89">
        <v>0</v>
      </c>
      <c r="Z46" s="88"/>
    </row>
    <row r="47" spans="2:26" ht="15" customHeight="1">
      <c r="B47" s="82"/>
      <c r="C47" s="40" t="s">
        <v>869</v>
      </c>
      <c r="D47" s="85">
        <v>7802</v>
      </c>
      <c r="E47" s="86">
        <v>393</v>
      </c>
      <c r="F47" s="86">
        <v>447</v>
      </c>
      <c r="G47" s="86">
        <v>542</v>
      </c>
      <c r="H47" s="86">
        <v>435</v>
      </c>
      <c r="I47" s="86">
        <v>312</v>
      </c>
      <c r="J47" s="86">
        <v>355</v>
      </c>
      <c r="K47" s="86">
        <v>468</v>
      </c>
      <c r="L47" s="86">
        <v>530</v>
      </c>
      <c r="M47" s="86">
        <v>541</v>
      </c>
      <c r="N47" s="86">
        <v>481</v>
      </c>
      <c r="O47" s="86">
        <v>551</v>
      </c>
      <c r="P47" s="86">
        <v>596</v>
      </c>
      <c r="Q47" s="86">
        <v>639</v>
      </c>
      <c r="R47" s="86">
        <v>456</v>
      </c>
      <c r="S47" s="86">
        <v>388</v>
      </c>
      <c r="T47" s="86">
        <v>342</v>
      </c>
      <c r="U47" s="86">
        <v>206</v>
      </c>
      <c r="V47" s="86">
        <v>92</v>
      </c>
      <c r="W47" s="86">
        <v>28</v>
      </c>
      <c r="X47" s="89">
        <v>0</v>
      </c>
      <c r="Z47" s="88"/>
    </row>
    <row r="48" spans="2:26" ht="15" customHeight="1">
      <c r="B48" s="82"/>
      <c r="C48" s="40" t="s">
        <v>870</v>
      </c>
      <c r="D48" s="85">
        <v>18903</v>
      </c>
      <c r="E48" s="86">
        <v>955</v>
      </c>
      <c r="F48" s="86">
        <v>1155</v>
      </c>
      <c r="G48" s="86">
        <v>1310</v>
      </c>
      <c r="H48" s="86">
        <v>1157</v>
      </c>
      <c r="I48" s="86">
        <v>767</v>
      </c>
      <c r="J48" s="86">
        <v>1040</v>
      </c>
      <c r="K48" s="86">
        <v>1188</v>
      </c>
      <c r="L48" s="86">
        <v>1448</v>
      </c>
      <c r="M48" s="86">
        <v>1501</v>
      </c>
      <c r="N48" s="86">
        <v>1093</v>
      </c>
      <c r="O48" s="86">
        <v>1286</v>
      </c>
      <c r="P48" s="86">
        <v>1494</v>
      </c>
      <c r="Q48" s="86">
        <v>1423</v>
      </c>
      <c r="R48" s="86">
        <v>1101</v>
      </c>
      <c r="S48" s="86">
        <v>784</v>
      </c>
      <c r="T48" s="86">
        <v>614</v>
      </c>
      <c r="U48" s="86">
        <v>396</v>
      </c>
      <c r="V48" s="86">
        <v>154</v>
      </c>
      <c r="W48" s="86">
        <v>37</v>
      </c>
      <c r="X48" s="89">
        <v>0</v>
      </c>
      <c r="Z48" s="88"/>
    </row>
    <row r="49" spans="2:26" ht="15" customHeight="1">
      <c r="B49" s="82"/>
      <c r="C49" s="40" t="s">
        <v>872</v>
      </c>
      <c r="D49" s="85">
        <v>13011</v>
      </c>
      <c r="E49" s="86">
        <v>690</v>
      </c>
      <c r="F49" s="86">
        <v>824</v>
      </c>
      <c r="G49" s="86">
        <v>950</v>
      </c>
      <c r="H49" s="86">
        <v>862</v>
      </c>
      <c r="I49" s="86">
        <v>456</v>
      </c>
      <c r="J49" s="86">
        <v>616</v>
      </c>
      <c r="K49" s="86">
        <v>809</v>
      </c>
      <c r="L49" s="86">
        <v>1020</v>
      </c>
      <c r="M49" s="86">
        <v>972</v>
      </c>
      <c r="N49" s="86">
        <v>684</v>
      </c>
      <c r="O49" s="86">
        <v>806</v>
      </c>
      <c r="P49" s="86">
        <v>944</v>
      </c>
      <c r="Q49" s="86">
        <v>999</v>
      </c>
      <c r="R49" s="86">
        <v>777</v>
      </c>
      <c r="S49" s="86">
        <v>612</v>
      </c>
      <c r="T49" s="86">
        <v>499</v>
      </c>
      <c r="U49" s="86">
        <v>321</v>
      </c>
      <c r="V49" s="86">
        <v>133</v>
      </c>
      <c r="W49" s="86">
        <v>37</v>
      </c>
      <c r="X49" s="89">
        <v>0</v>
      </c>
      <c r="Z49" s="88"/>
    </row>
    <row r="50" spans="2:26" ht="15" customHeight="1">
      <c r="B50" s="82"/>
      <c r="C50" s="40" t="s">
        <v>874</v>
      </c>
      <c r="D50" s="85">
        <v>10298</v>
      </c>
      <c r="E50" s="86">
        <v>626</v>
      </c>
      <c r="F50" s="86">
        <v>657</v>
      </c>
      <c r="G50" s="86">
        <v>738</v>
      </c>
      <c r="H50" s="86">
        <v>626</v>
      </c>
      <c r="I50" s="86">
        <v>345</v>
      </c>
      <c r="J50" s="86">
        <v>511</v>
      </c>
      <c r="K50" s="86">
        <v>695</v>
      </c>
      <c r="L50" s="86">
        <v>778</v>
      </c>
      <c r="M50" s="86">
        <v>746</v>
      </c>
      <c r="N50" s="86">
        <v>503</v>
      </c>
      <c r="O50" s="86">
        <v>620</v>
      </c>
      <c r="P50" s="86">
        <v>765</v>
      </c>
      <c r="Q50" s="86">
        <v>816</v>
      </c>
      <c r="R50" s="86">
        <v>654</v>
      </c>
      <c r="S50" s="86">
        <v>485</v>
      </c>
      <c r="T50" s="86">
        <v>368</v>
      </c>
      <c r="U50" s="86">
        <v>238</v>
      </c>
      <c r="V50" s="86">
        <v>89</v>
      </c>
      <c r="W50" s="86">
        <v>38</v>
      </c>
      <c r="X50" s="89">
        <v>0</v>
      </c>
      <c r="Z50" s="88"/>
    </row>
    <row r="51" spans="2:26" ht="15" customHeight="1">
      <c r="B51" s="82"/>
      <c r="C51" s="40" t="s">
        <v>876</v>
      </c>
      <c r="D51" s="85">
        <v>8722</v>
      </c>
      <c r="E51" s="86">
        <v>523</v>
      </c>
      <c r="F51" s="86">
        <v>581</v>
      </c>
      <c r="G51" s="86">
        <v>659</v>
      </c>
      <c r="H51" s="86">
        <v>452</v>
      </c>
      <c r="I51" s="86">
        <v>323</v>
      </c>
      <c r="J51" s="86">
        <v>480</v>
      </c>
      <c r="K51" s="86">
        <v>547</v>
      </c>
      <c r="L51" s="86">
        <v>720</v>
      </c>
      <c r="M51" s="86">
        <v>555</v>
      </c>
      <c r="N51" s="86">
        <v>455</v>
      </c>
      <c r="O51" s="86">
        <v>567</v>
      </c>
      <c r="P51" s="86">
        <v>674</v>
      </c>
      <c r="Q51" s="86">
        <v>633</v>
      </c>
      <c r="R51" s="86">
        <v>514</v>
      </c>
      <c r="S51" s="86">
        <v>369</v>
      </c>
      <c r="T51" s="86">
        <v>339</v>
      </c>
      <c r="U51" s="86">
        <v>204</v>
      </c>
      <c r="V51" s="86">
        <v>99</v>
      </c>
      <c r="W51" s="86">
        <v>28</v>
      </c>
      <c r="X51" s="89">
        <v>0</v>
      </c>
      <c r="Z51" s="88"/>
    </row>
    <row r="52" spans="2:26" ht="15" customHeight="1">
      <c r="B52" s="82"/>
      <c r="C52" s="40" t="s">
        <v>878</v>
      </c>
      <c r="D52" s="85">
        <v>8263</v>
      </c>
      <c r="E52" s="86">
        <v>448</v>
      </c>
      <c r="F52" s="86">
        <v>488</v>
      </c>
      <c r="G52" s="86">
        <v>595</v>
      </c>
      <c r="H52" s="86">
        <v>444</v>
      </c>
      <c r="I52" s="86">
        <v>330</v>
      </c>
      <c r="J52" s="86">
        <v>436</v>
      </c>
      <c r="K52" s="86">
        <v>513</v>
      </c>
      <c r="L52" s="86">
        <v>645</v>
      </c>
      <c r="M52" s="86">
        <v>629</v>
      </c>
      <c r="N52" s="86">
        <v>432</v>
      </c>
      <c r="O52" s="86">
        <v>550</v>
      </c>
      <c r="P52" s="86">
        <v>606</v>
      </c>
      <c r="Q52" s="86">
        <v>661</v>
      </c>
      <c r="R52" s="86">
        <v>493</v>
      </c>
      <c r="S52" s="86">
        <v>357</v>
      </c>
      <c r="T52" s="86">
        <v>321</v>
      </c>
      <c r="U52" s="86">
        <v>207</v>
      </c>
      <c r="V52" s="86">
        <v>82</v>
      </c>
      <c r="W52" s="86">
        <v>26</v>
      </c>
      <c r="X52" s="89">
        <v>0</v>
      </c>
      <c r="Z52" s="88"/>
    </row>
    <row r="53" spans="2:26" ht="15" customHeight="1">
      <c r="B53" s="82"/>
      <c r="C53" s="40" t="s">
        <v>880</v>
      </c>
      <c r="D53" s="85">
        <v>6570</v>
      </c>
      <c r="E53" s="86">
        <v>364</v>
      </c>
      <c r="F53" s="86">
        <v>427</v>
      </c>
      <c r="G53" s="86">
        <v>446</v>
      </c>
      <c r="H53" s="86">
        <v>310</v>
      </c>
      <c r="I53" s="86">
        <v>209</v>
      </c>
      <c r="J53" s="86">
        <v>283</v>
      </c>
      <c r="K53" s="86">
        <v>435</v>
      </c>
      <c r="L53" s="86">
        <v>507</v>
      </c>
      <c r="M53" s="86">
        <v>454</v>
      </c>
      <c r="N53" s="86">
        <v>370</v>
      </c>
      <c r="O53" s="86">
        <v>396</v>
      </c>
      <c r="P53" s="86">
        <v>480</v>
      </c>
      <c r="Q53" s="86">
        <v>578</v>
      </c>
      <c r="R53" s="86">
        <v>426</v>
      </c>
      <c r="S53" s="86">
        <v>328</v>
      </c>
      <c r="T53" s="86">
        <v>283</v>
      </c>
      <c r="U53" s="86">
        <v>184</v>
      </c>
      <c r="V53" s="86">
        <v>68</v>
      </c>
      <c r="W53" s="86">
        <v>22</v>
      </c>
      <c r="X53" s="89">
        <v>0</v>
      </c>
      <c r="Z53" s="88"/>
    </row>
    <row r="54" spans="2:26" ht="15" customHeight="1">
      <c r="B54" s="82"/>
      <c r="C54" s="40" t="s">
        <v>881</v>
      </c>
      <c r="D54" s="85">
        <v>12350</v>
      </c>
      <c r="E54" s="86">
        <v>618</v>
      </c>
      <c r="F54" s="86">
        <v>702</v>
      </c>
      <c r="G54" s="86">
        <v>883</v>
      </c>
      <c r="H54" s="86">
        <v>755</v>
      </c>
      <c r="I54" s="86">
        <v>419</v>
      </c>
      <c r="J54" s="86">
        <v>524</v>
      </c>
      <c r="K54" s="86">
        <v>649</v>
      </c>
      <c r="L54" s="86">
        <v>803</v>
      </c>
      <c r="M54" s="86">
        <v>896</v>
      </c>
      <c r="N54" s="86">
        <v>736</v>
      </c>
      <c r="O54" s="86">
        <v>796</v>
      </c>
      <c r="P54" s="86">
        <v>942</v>
      </c>
      <c r="Q54" s="86">
        <v>1016</v>
      </c>
      <c r="R54" s="86">
        <v>889</v>
      </c>
      <c r="S54" s="86">
        <v>649</v>
      </c>
      <c r="T54" s="86">
        <v>534</v>
      </c>
      <c r="U54" s="86">
        <v>329</v>
      </c>
      <c r="V54" s="86">
        <v>161</v>
      </c>
      <c r="W54" s="86">
        <v>49</v>
      </c>
      <c r="X54" s="89">
        <v>0</v>
      </c>
      <c r="Z54" s="88"/>
    </row>
    <row r="55" spans="2:26" ht="15" customHeight="1">
      <c r="B55" s="82"/>
      <c r="C55" s="40" t="s">
        <v>883</v>
      </c>
      <c r="D55" s="85">
        <v>19705</v>
      </c>
      <c r="E55" s="86">
        <v>1031</v>
      </c>
      <c r="F55" s="86">
        <v>1201</v>
      </c>
      <c r="G55" s="86">
        <v>1309</v>
      </c>
      <c r="H55" s="86">
        <v>1154</v>
      </c>
      <c r="I55" s="86">
        <v>737</v>
      </c>
      <c r="J55" s="86">
        <v>970</v>
      </c>
      <c r="K55" s="86">
        <v>1224</v>
      </c>
      <c r="L55" s="86">
        <v>1488</v>
      </c>
      <c r="M55" s="86">
        <v>1478</v>
      </c>
      <c r="N55" s="86">
        <v>1099</v>
      </c>
      <c r="O55" s="86">
        <v>1311</v>
      </c>
      <c r="P55" s="86">
        <v>1468</v>
      </c>
      <c r="Q55" s="86">
        <v>1628</v>
      </c>
      <c r="R55" s="86">
        <v>1238</v>
      </c>
      <c r="S55" s="86">
        <v>918</v>
      </c>
      <c r="T55" s="86">
        <v>719</v>
      </c>
      <c r="U55" s="86">
        <v>469</v>
      </c>
      <c r="V55" s="86">
        <v>185</v>
      </c>
      <c r="W55" s="86">
        <v>78</v>
      </c>
      <c r="X55" s="89">
        <v>0</v>
      </c>
      <c r="Z55" s="88"/>
    </row>
    <row r="56" spans="2:26" ht="15" customHeight="1">
      <c r="B56" s="82"/>
      <c r="C56" s="40" t="s">
        <v>885</v>
      </c>
      <c r="D56" s="85">
        <v>8226</v>
      </c>
      <c r="E56" s="86">
        <v>461</v>
      </c>
      <c r="F56" s="86">
        <v>482</v>
      </c>
      <c r="G56" s="86">
        <v>565</v>
      </c>
      <c r="H56" s="86">
        <v>443</v>
      </c>
      <c r="I56" s="86">
        <v>324</v>
      </c>
      <c r="J56" s="86">
        <v>391</v>
      </c>
      <c r="K56" s="86">
        <v>491</v>
      </c>
      <c r="L56" s="86">
        <v>605</v>
      </c>
      <c r="M56" s="86">
        <v>605</v>
      </c>
      <c r="N56" s="86">
        <v>452</v>
      </c>
      <c r="O56" s="86">
        <v>520</v>
      </c>
      <c r="P56" s="86">
        <v>617</v>
      </c>
      <c r="Q56" s="86">
        <v>676</v>
      </c>
      <c r="R56" s="86">
        <v>527</v>
      </c>
      <c r="S56" s="86">
        <v>409</v>
      </c>
      <c r="T56" s="86">
        <v>328</v>
      </c>
      <c r="U56" s="86">
        <v>206</v>
      </c>
      <c r="V56" s="86">
        <v>98</v>
      </c>
      <c r="W56" s="86">
        <v>26</v>
      </c>
      <c r="X56" s="89">
        <v>0</v>
      </c>
      <c r="Z56" s="88"/>
    </row>
    <row r="57" spans="2:26" ht="15" customHeight="1">
      <c r="B57" s="82"/>
      <c r="C57" s="40" t="s">
        <v>886</v>
      </c>
      <c r="D57" s="85">
        <v>5999</v>
      </c>
      <c r="E57" s="86">
        <v>300</v>
      </c>
      <c r="F57" s="86">
        <v>372</v>
      </c>
      <c r="G57" s="86">
        <v>363</v>
      </c>
      <c r="H57" s="86">
        <v>340</v>
      </c>
      <c r="I57" s="86">
        <v>240</v>
      </c>
      <c r="J57" s="86">
        <v>313</v>
      </c>
      <c r="K57" s="86">
        <v>360</v>
      </c>
      <c r="L57" s="86">
        <v>431</v>
      </c>
      <c r="M57" s="86">
        <v>434</v>
      </c>
      <c r="N57" s="86">
        <v>342</v>
      </c>
      <c r="O57" s="86">
        <v>408</v>
      </c>
      <c r="P57" s="86">
        <v>449</v>
      </c>
      <c r="Q57" s="86">
        <v>527</v>
      </c>
      <c r="R57" s="86">
        <v>387</v>
      </c>
      <c r="S57" s="86">
        <v>270</v>
      </c>
      <c r="T57" s="86">
        <v>238</v>
      </c>
      <c r="U57" s="86">
        <v>148</v>
      </c>
      <c r="V57" s="86">
        <v>60</v>
      </c>
      <c r="W57" s="86">
        <v>15</v>
      </c>
      <c r="X57" s="89">
        <v>2</v>
      </c>
      <c r="Z57" s="88"/>
    </row>
    <row r="58" spans="2:26" ht="15" customHeight="1">
      <c r="B58" s="90"/>
      <c r="C58" s="52" t="s">
        <v>887</v>
      </c>
      <c r="D58" s="91">
        <v>7814</v>
      </c>
      <c r="E58" s="92">
        <v>390</v>
      </c>
      <c r="F58" s="92">
        <v>479</v>
      </c>
      <c r="G58" s="92">
        <v>568</v>
      </c>
      <c r="H58" s="92">
        <v>428</v>
      </c>
      <c r="I58" s="92">
        <v>251</v>
      </c>
      <c r="J58" s="92">
        <v>364</v>
      </c>
      <c r="K58" s="92">
        <v>478</v>
      </c>
      <c r="L58" s="92">
        <v>655</v>
      </c>
      <c r="M58" s="92">
        <v>597</v>
      </c>
      <c r="N58" s="92">
        <v>422</v>
      </c>
      <c r="O58" s="92">
        <v>448</v>
      </c>
      <c r="P58" s="92">
        <v>595</v>
      </c>
      <c r="Q58" s="92">
        <v>661</v>
      </c>
      <c r="R58" s="92">
        <v>517</v>
      </c>
      <c r="S58" s="92">
        <v>394</v>
      </c>
      <c r="T58" s="92">
        <v>288</v>
      </c>
      <c r="U58" s="92">
        <v>173</v>
      </c>
      <c r="V58" s="92">
        <v>85</v>
      </c>
      <c r="W58" s="92">
        <v>21</v>
      </c>
      <c r="X58" s="93">
        <v>0</v>
      </c>
      <c r="Z58" s="88"/>
    </row>
    <row r="59" spans="6:23" ht="15" customHeight="1"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6:23" ht="12"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6:23" ht="12"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  <row r="62" spans="6:23" ht="12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6:23" ht="12"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</row>
    <row r="64" spans="6:23" ht="12"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</row>
    <row r="65" spans="6:23" ht="12"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</row>
    <row r="66" spans="6:23" ht="12"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</row>
  </sheetData>
  <mergeCells count="8">
    <mergeCell ref="B10:C10"/>
    <mergeCell ref="B11:C11"/>
    <mergeCell ref="B12:C12"/>
    <mergeCell ref="B13:C13"/>
    <mergeCell ref="B4:C4"/>
    <mergeCell ref="B5:C5"/>
    <mergeCell ref="B7:C7"/>
    <mergeCell ref="B8:C8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7" customWidth="1"/>
    <col min="2" max="2" width="10.625" style="17" customWidth="1"/>
    <col min="3" max="14" width="7.50390625" style="17" customWidth="1"/>
    <col min="15" max="16384" width="9.00390625" style="17" customWidth="1"/>
  </cols>
  <sheetData>
    <row r="2" ht="15" customHeight="1">
      <c r="B2" s="18" t="s">
        <v>539</v>
      </c>
    </row>
    <row r="3" spans="2:14" s="132" customFormat="1" ht="15" customHeight="1" thickBot="1">
      <c r="B3" s="38" t="s">
        <v>524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56" t="s">
        <v>525</v>
      </c>
    </row>
    <row r="4" spans="1:14" ht="15" customHeight="1" thickTop="1">
      <c r="A4" s="32"/>
      <c r="B4" s="1281" t="s">
        <v>526</v>
      </c>
      <c r="C4" s="1086" t="s">
        <v>518</v>
      </c>
      <c r="D4" s="1087"/>
      <c r="E4" s="1087"/>
      <c r="F4" s="1088"/>
      <c r="G4" s="1089" t="s">
        <v>519</v>
      </c>
      <c r="H4" s="1089"/>
      <c r="I4" s="1089"/>
      <c r="J4" s="1089"/>
      <c r="K4" s="1086" t="s">
        <v>520</v>
      </c>
      <c r="L4" s="1087"/>
      <c r="M4" s="1089"/>
      <c r="N4" s="1090"/>
    </row>
    <row r="5" spans="1:14" ht="15" customHeight="1">
      <c r="A5" s="32"/>
      <c r="B5" s="1567"/>
      <c r="C5" s="1092" t="s">
        <v>521</v>
      </c>
      <c r="D5" s="1093"/>
      <c r="E5" s="1094" t="s">
        <v>522</v>
      </c>
      <c r="F5" s="1094"/>
      <c r="G5" s="1092" t="s">
        <v>523</v>
      </c>
      <c r="H5" s="1093"/>
      <c r="I5" s="1092" t="s">
        <v>522</v>
      </c>
      <c r="J5" s="1093"/>
      <c r="K5" s="1094" t="s">
        <v>523</v>
      </c>
      <c r="L5" s="1094"/>
      <c r="M5" s="1095" t="s">
        <v>522</v>
      </c>
      <c r="N5" s="1093"/>
    </row>
    <row r="6" spans="1:14" ht="15" customHeight="1">
      <c r="A6" s="32"/>
      <c r="B6" s="1568"/>
      <c r="C6" s="105" t="s">
        <v>527</v>
      </c>
      <c r="D6" s="105">
        <v>63</v>
      </c>
      <c r="E6" s="105">
        <v>61</v>
      </c>
      <c r="F6" s="105">
        <v>63</v>
      </c>
      <c r="G6" s="1097">
        <v>61</v>
      </c>
      <c r="H6" s="105">
        <v>63</v>
      </c>
      <c r="I6" s="1097">
        <v>61</v>
      </c>
      <c r="J6" s="1098">
        <v>63</v>
      </c>
      <c r="K6" s="105">
        <v>61</v>
      </c>
      <c r="L6" s="105">
        <v>63</v>
      </c>
      <c r="M6" s="105">
        <v>61</v>
      </c>
      <c r="N6" s="1099">
        <v>63</v>
      </c>
    </row>
    <row r="7" spans="1:14" s="579" customFormat="1" ht="15" customHeight="1">
      <c r="A7" s="543"/>
      <c r="B7" s="353" t="s">
        <v>528</v>
      </c>
      <c r="C7" s="917">
        <f>SUM(C9:C16)</f>
        <v>1712</v>
      </c>
      <c r="D7" s="917">
        <f>SUM(D9:D16)</f>
        <v>1785</v>
      </c>
      <c r="E7" s="1100">
        <v>135.7</v>
      </c>
      <c r="F7" s="1100">
        <v>141.5</v>
      </c>
      <c r="G7" s="917">
        <f>SUM(G9:G16)</f>
        <v>477</v>
      </c>
      <c r="H7" s="917">
        <f>SUM(H9:H16)</f>
        <v>499</v>
      </c>
      <c r="I7" s="1100">
        <v>37.8</v>
      </c>
      <c r="J7" s="1100">
        <v>39.5</v>
      </c>
      <c r="K7" s="917">
        <f>SUM(K9:K16)</f>
        <v>1044</v>
      </c>
      <c r="L7" s="917">
        <f>SUM(L9:L16)</f>
        <v>1088</v>
      </c>
      <c r="M7" s="1100">
        <v>82.7</v>
      </c>
      <c r="N7" s="1100">
        <v>86.2</v>
      </c>
    </row>
    <row r="8" spans="1:14" ht="15" customHeight="1">
      <c r="A8" s="32"/>
      <c r="B8" s="29"/>
      <c r="C8" s="36"/>
      <c r="D8" s="36"/>
      <c r="E8" s="1101"/>
      <c r="F8" s="1101"/>
      <c r="G8" s="36"/>
      <c r="H8" s="36"/>
      <c r="I8" s="1101"/>
      <c r="J8" s="1101"/>
      <c r="K8" s="36"/>
      <c r="L8" s="36"/>
      <c r="M8" s="1101"/>
      <c r="N8" s="1101"/>
    </row>
    <row r="9" spans="1:14" ht="15" customHeight="1">
      <c r="A9" s="32"/>
      <c r="B9" s="29" t="s">
        <v>529</v>
      </c>
      <c r="C9" s="36">
        <v>813</v>
      </c>
      <c r="D9" s="36">
        <v>839</v>
      </c>
      <c r="E9" s="1101">
        <v>221.6</v>
      </c>
      <c r="F9" s="1101">
        <v>226.8</v>
      </c>
      <c r="G9" s="36">
        <v>186</v>
      </c>
      <c r="H9" s="36">
        <v>190</v>
      </c>
      <c r="I9" s="1101">
        <v>50.7</v>
      </c>
      <c r="J9" s="1101">
        <v>51.4</v>
      </c>
      <c r="K9" s="36">
        <v>467</v>
      </c>
      <c r="L9" s="36">
        <v>482</v>
      </c>
      <c r="M9" s="1101">
        <v>127.3</v>
      </c>
      <c r="N9" s="1101">
        <v>130.3</v>
      </c>
    </row>
    <row r="10" spans="1:14" ht="15" customHeight="1">
      <c r="A10" s="32"/>
      <c r="B10" s="29" t="s">
        <v>530</v>
      </c>
      <c r="C10" s="36">
        <v>105</v>
      </c>
      <c r="D10" s="36">
        <v>113</v>
      </c>
      <c r="E10" s="1101">
        <v>110</v>
      </c>
      <c r="F10" s="1101">
        <v>118.7</v>
      </c>
      <c r="G10" s="36">
        <v>35</v>
      </c>
      <c r="H10" s="36">
        <v>38</v>
      </c>
      <c r="I10" s="1101">
        <v>36.7</v>
      </c>
      <c r="J10" s="1101">
        <v>39.9</v>
      </c>
      <c r="K10" s="36">
        <v>59</v>
      </c>
      <c r="L10" s="36">
        <v>62</v>
      </c>
      <c r="M10" s="1101">
        <v>61.8</v>
      </c>
      <c r="N10" s="1101">
        <v>65.1</v>
      </c>
    </row>
    <row r="11" spans="1:14" ht="15" customHeight="1">
      <c r="A11" s="32"/>
      <c r="B11" s="29" t="s">
        <v>531</v>
      </c>
      <c r="C11" s="36">
        <v>67</v>
      </c>
      <c r="D11" s="36">
        <v>70</v>
      </c>
      <c r="E11" s="1101">
        <v>61.2</v>
      </c>
      <c r="F11" s="1101">
        <v>64</v>
      </c>
      <c r="G11" s="36">
        <v>36</v>
      </c>
      <c r="H11" s="36">
        <v>36</v>
      </c>
      <c r="I11" s="1101">
        <v>32.9</v>
      </c>
      <c r="J11" s="1101">
        <v>32.9</v>
      </c>
      <c r="K11" s="36">
        <v>61</v>
      </c>
      <c r="L11" s="36">
        <v>58</v>
      </c>
      <c r="M11" s="1101">
        <v>55.7</v>
      </c>
      <c r="N11" s="1101">
        <v>53</v>
      </c>
    </row>
    <row r="12" spans="1:14" ht="15" customHeight="1">
      <c r="A12" s="32"/>
      <c r="B12" s="29" t="s">
        <v>532</v>
      </c>
      <c r="C12" s="36">
        <v>97</v>
      </c>
      <c r="D12" s="36">
        <v>99</v>
      </c>
      <c r="E12" s="1101">
        <v>93.8</v>
      </c>
      <c r="F12" s="1101">
        <v>96.1</v>
      </c>
      <c r="G12" s="36">
        <v>24</v>
      </c>
      <c r="H12" s="36">
        <v>26</v>
      </c>
      <c r="I12" s="1101">
        <v>23.2</v>
      </c>
      <c r="J12" s="1101">
        <v>25.2</v>
      </c>
      <c r="K12" s="36">
        <v>53</v>
      </c>
      <c r="L12" s="36">
        <v>60</v>
      </c>
      <c r="M12" s="1101">
        <v>51.2</v>
      </c>
      <c r="N12" s="1101">
        <v>58.2</v>
      </c>
    </row>
    <row r="13" spans="1:14" ht="15" customHeight="1">
      <c r="A13" s="32"/>
      <c r="B13" s="29" t="s">
        <v>533</v>
      </c>
      <c r="C13" s="36">
        <v>199</v>
      </c>
      <c r="D13" s="36">
        <v>214</v>
      </c>
      <c r="E13" s="1101">
        <v>110.1</v>
      </c>
      <c r="F13" s="1101">
        <v>118.4</v>
      </c>
      <c r="G13" s="36">
        <v>64</v>
      </c>
      <c r="H13" s="36">
        <v>66</v>
      </c>
      <c r="I13" s="1101">
        <v>35.4</v>
      </c>
      <c r="J13" s="1101">
        <v>36.5</v>
      </c>
      <c r="K13" s="36">
        <v>117</v>
      </c>
      <c r="L13" s="36">
        <v>116</v>
      </c>
      <c r="M13" s="1101">
        <v>64.7</v>
      </c>
      <c r="N13" s="1101">
        <v>64.2</v>
      </c>
    </row>
    <row r="14" spans="1:14" ht="15" customHeight="1">
      <c r="A14" s="32"/>
      <c r="B14" s="29" t="s">
        <v>534</v>
      </c>
      <c r="C14" s="36">
        <v>69</v>
      </c>
      <c r="D14" s="36">
        <v>70</v>
      </c>
      <c r="E14" s="1101">
        <v>93.3</v>
      </c>
      <c r="F14" s="1101">
        <v>95.3</v>
      </c>
      <c r="G14" s="36">
        <v>22</v>
      </c>
      <c r="H14" s="36">
        <v>22</v>
      </c>
      <c r="I14" s="1101">
        <v>29.7</v>
      </c>
      <c r="J14" s="1101">
        <v>30</v>
      </c>
      <c r="K14" s="36">
        <v>43</v>
      </c>
      <c r="L14" s="36">
        <v>47</v>
      </c>
      <c r="M14" s="1101">
        <v>58.1</v>
      </c>
      <c r="N14" s="1101">
        <v>64</v>
      </c>
    </row>
    <row r="15" spans="1:14" ht="15" customHeight="1">
      <c r="A15" s="32"/>
      <c r="B15" s="29" t="s">
        <v>535</v>
      </c>
      <c r="C15" s="36">
        <v>198</v>
      </c>
      <c r="D15" s="36">
        <v>209</v>
      </c>
      <c r="E15" s="1101">
        <v>123.3</v>
      </c>
      <c r="F15" s="1101">
        <v>130.8</v>
      </c>
      <c r="G15" s="36">
        <v>46</v>
      </c>
      <c r="H15" s="36">
        <v>52</v>
      </c>
      <c r="I15" s="1101">
        <v>28.6</v>
      </c>
      <c r="J15" s="1101">
        <v>32.5</v>
      </c>
      <c r="K15" s="36">
        <v>106</v>
      </c>
      <c r="L15" s="36">
        <v>113</v>
      </c>
      <c r="M15" s="1101">
        <v>66</v>
      </c>
      <c r="N15" s="1101">
        <v>70.7</v>
      </c>
    </row>
    <row r="16" spans="1:14" ht="15" customHeight="1">
      <c r="A16" s="32"/>
      <c r="B16" s="137" t="s">
        <v>536</v>
      </c>
      <c r="C16" s="48">
        <v>164</v>
      </c>
      <c r="D16" s="48">
        <v>171</v>
      </c>
      <c r="E16" s="1102">
        <v>95.9</v>
      </c>
      <c r="F16" s="1102">
        <v>100.4</v>
      </c>
      <c r="G16" s="48">
        <v>64</v>
      </c>
      <c r="H16" s="48">
        <v>69</v>
      </c>
      <c r="I16" s="1102">
        <v>37.4</v>
      </c>
      <c r="J16" s="1102">
        <v>40.5</v>
      </c>
      <c r="K16" s="48">
        <v>138</v>
      </c>
      <c r="L16" s="48">
        <v>150</v>
      </c>
      <c r="M16" s="1102">
        <v>80.7</v>
      </c>
      <c r="N16" s="1102">
        <v>88.1</v>
      </c>
    </row>
    <row r="17" ht="15" customHeight="1">
      <c r="B17" s="17" t="s">
        <v>537</v>
      </c>
    </row>
    <row r="18" ht="15" customHeight="1">
      <c r="B18" s="17" t="s">
        <v>538</v>
      </c>
    </row>
  </sheetData>
  <mergeCells count="1">
    <mergeCell ref="B4:B6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2.25390625" style="17" customWidth="1"/>
    <col min="3" max="9" width="10.625" style="17" customWidth="1"/>
    <col min="10" max="16384" width="9.00390625" style="17" customWidth="1"/>
  </cols>
  <sheetData>
    <row r="1" ht="14.25">
      <c r="B1" s="342" t="s">
        <v>555</v>
      </c>
    </row>
    <row r="2" spans="1:9" s="132" customFormat="1" ht="12" thickBot="1">
      <c r="A2" s="345"/>
      <c r="B2" s="345"/>
      <c r="C2" s="345"/>
      <c r="D2" s="345"/>
      <c r="E2" s="345"/>
      <c r="F2" s="345"/>
      <c r="G2" s="345"/>
      <c r="H2" s="345"/>
      <c r="I2" s="346" t="s">
        <v>540</v>
      </c>
    </row>
    <row r="3" spans="1:9" ht="13.5" customHeight="1" thickTop="1">
      <c r="A3" s="1573" t="s">
        <v>541</v>
      </c>
      <c r="B3" s="1574"/>
      <c r="C3" s="1315" t="s">
        <v>542</v>
      </c>
      <c r="D3" s="1579"/>
      <c r="E3" s="1579"/>
      <c r="F3" s="1579"/>
      <c r="G3" s="1579"/>
      <c r="H3" s="1570" t="s">
        <v>543</v>
      </c>
      <c r="I3" s="1570" t="s">
        <v>544</v>
      </c>
    </row>
    <row r="4" spans="1:9" ht="27.75" customHeight="1">
      <c r="A4" s="1575"/>
      <c r="B4" s="1576"/>
      <c r="C4" s="1103" t="s">
        <v>917</v>
      </c>
      <c r="D4" s="1104" t="s">
        <v>545</v>
      </c>
      <c r="E4" s="1103" t="s">
        <v>546</v>
      </c>
      <c r="F4" s="1104" t="s">
        <v>547</v>
      </c>
      <c r="G4" s="1103" t="s">
        <v>548</v>
      </c>
      <c r="H4" s="1571"/>
      <c r="I4" s="1571"/>
    </row>
    <row r="5" spans="1:9" ht="12.75" customHeight="1">
      <c r="A5" s="1577" t="s">
        <v>549</v>
      </c>
      <c r="B5" s="1578"/>
      <c r="C5" s="1105">
        <v>69</v>
      </c>
      <c r="D5" s="1106">
        <v>4</v>
      </c>
      <c r="E5" s="1105">
        <v>24</v>
      </c>
      <c r="F5" s="1106">
        <v>30</v>
      </c>
      <c r="G5" s="1105">
        <v>11</v>
      </c>
      <c r="H5" s="1106">
        <v>764</v>
      </c>
      <c r="I5" s="1105">
        <v>386</v>
      </c>
    </row>
    <row r="6" spans="1:9" ht="12">
      <c r="A6" s="1580" t="s">
        <v>550</v>
      </c>
      <c r="B6" s="1581"/>
      <c r="C6" s="1107">
        <f aca="true" t="shared" si="0" ref="C6:I6">SUM(C8:C9)</f>
        <v>67</v>
      </c>
      <c r="D6" s="1107">
        <f t="shared" si="0"/>
        <v>4</v>
      </c>
      <c r="E6" s="1107">
        <f t="shared" si="0"/>
        <v>24</v>
      </c>
      <c r="F6" s="1107">
        <f t="shared" si="0"/>
        <v>29</v>
      </c>
      <c r="G6" s="1107">
        <f t="shared" si="0"/>
        <v>10</v>
      </c>
      <c r="H6" s="1107">
        <f t="shared" si="0"/>
        <v>760</v>
      </c>
      <c r="I6" s="1107">
        <f t="shared" si="0"/>
        <v>397</v>
      </c>
    </row>
    <row r="7" spans="1:9" ht="12">
      <c r="A7" s="73"/>
      <c r="B7" s="74"/>
      <c r="C7" s="1106"/>
      <c r="D7" s="1106"/>
      <c r="E7" s="1106"/>
      <c r="F7" s="1106"/>
      <c r="G7" s="1106"/>
      <c r="H7" s="1106"/>
      <c r="I7" s="1106"/>
    </row>
    <row r="8" spans="1:9" ht="12">
      <c r="A8" s="1391" t="s">
        <v>918</v>
      </c>
      <c r="B8" s="1572"/>
      <c r="C8" s="1107">
        <f aca="true" t="shared" si="1" ref="C8:I8">C12+C13+C14+C18+C24+C25+C26+C29+C38+C39+C43+C48+C56</f>
        <v>52</v>
      </c>
      <c r="D8" s="1107">
        <f t="shared" si="1"/>
        <v>4</v>
      </c>
      <c r="E8" s="1107">
        <f t="shared" si="1"/>
        <v>13</v>
      </c>
      <c r="F8" s="1107">
        <f t="shared" si="1"/>
        <v>27</v>
      </c>
      <c r="G8" s="1107">
        <f t="shared" si="1"/>
        <v>8</v>
      </c>
      <c r="H8" s="1107">
        <f t="shared" si="1"/>
        <v>597</v>
      </c>
      <c r="I8" s="1107">
        <f t="shared" si="1"/>
        <v>311</v>
      </c>
    </row>
    <row r="9" spans="1:9" ht="12">
      <c r="A9" s="1391" t="s">
        <v>551</v>
      </c>
      <c r="B9" s="1572"/>
      <c r="C9" s="1107">
        <f aca="true" t="shared" si="2" ref="C9:I9">C15+C16+C19+C20+C21+C22+C27+C30+C31+C32+C33+C34+C35+C36+C40+C41+C44+C45+C46+C49+C50+C51+C52+C53+C54+C57+C58+C59+C60+C61+C62</f>
        <v>15</v>
      </c>
      <c r="D9" s="1107">
        <f t="shared" si="2"/>
        <v>0</v>
      </c>
      <c r="E9" s="1107">
        <f t="shared" si="2"/>
        <v>11</v>
      </c>
      <c r="F9" s="1107">
        <f t="shared" si="2"/>
        <v>2</v>
      </c>
      <c r="G9" s="1107">
        <f t="shared" si="2"/>
        <v>2</v>
      </c>
      <c r="H9" s="1107">
        <f t="shared" si="2"/>
        <v>163</v>
      </c>
      <c r="I9" s="1107">
        <f t="shared" si="2"/>
        <v>86</v>
      </c>
    </row>
    <row r="10" spans="1:9" ht="12.75" customHeight="1">
      <c r="A10" s="30"/>
      <c r="B10" s="32"/>
      <c r="C10" s="1108"/>
      <c r="D10" s="1108"/>
      <c r="E10" s="1108"/>
      <c r="F10" s="1108"/>
      <c r="G10" s="1108"/>
      <c r="H10" s="1108"/>
      <c r="I10" s="1108"/>
    </row>
    <row r="11" spans="1:9" ht="12.75" customHeight="1">
      <c r="A11" s="1391" t="s">
        <v>22</v>
      </c>
      <c r="B11" s="1569"/>
      <c r="C11" s="1109">
        <f aca="true" t="shared" si="3" ref="C11:I11">SUM(C12:C16)</f>
        <v>25</v>
      </c>
      <c r="D11" s="1109">
        <f t="shared" si="3"/>
        <v>2</v>
      </c>
      <c r="E11" s="1109">
        <f t="shared" si="3"/>
        <v>4</v>
      </c>
      <c r="F11" s="1109">
        <f t="shared" si="3"/>
        <v>14</v>
      </c>
      <c r="G11" s="1109">
        <f t="shared" si="3"/>
        <v>5</v>
      </c>
      <c r="H11" s="1109">
        <f t="shared" si="3"/>
        <v>242</v>
      </c>
      <c r="I11" s="1109">
        <f t="shared" si="3"/>
        <v>147</v>
      </c>
    </row>
    <row r="12" spans="1:9" ht="12.75" customHeight="1">
      <c r="A12" s="1091"/>
      <c r="B12" s="40" t="s">
        <v>855</v>
      </c>
      <c r="C12" s="1108">
        <v>17</v>
      </c>
      <c r="D12" s="1108">
        <v>2</v>
      </c>
      <c r="E12" s="1108">
        <v>2</v>
      </c>
      <c r="F12" s="1108">
        <v>10</v>
      </c>
      <c r="G12" s="1108">
        <v>3</v>
      </c>
      <c r="H12" s="1108">
        <v>181</v>
      </c>
      <c r="I12" s="1108">
        <v>112</v>
      </c>
    </row>
    <row r="13" spans="1:9" ht="12.75" customHeight="1">
      <c r="A13" s="1091"/>
      <c r="B13" s="40" t="s">
        <v>867</v>
      </c>
      <c r="C13" s="1108">
        <v>4</v>
      </c>
      <c r="D13" s="1108">
        <v>0</v>
      </c>
      <c r="E13" s="1108">
        <v>1</v>
      </c>
      <c r="F13" s="1108">
        <v>2</v>
      </c>
      <c r="G13" s="1108">
        <v>1</v>
      </c>
      <c r="H13" s="1108">
        <v>21</v>
      </c>
      <c r="I13" s="1108">
        <v>10</v>
      </c>
    </row>
    <row r="14" spans="1:9" ht="12.75" customHeight="1">
      <c r="A14" s="1091"/>
      <c r="B14" s="40" t="s">
        <v>873</v>
      </c>
      <c r="C14" s="1108">
        <v>4</v>
      </c>
      <c r="D14" s="1108">
        <v>0</v>
      </c>
      <c r="E14" s="1108">
        <v>1</v>
      </c>
      <c r="F14" s="1108">
        <v>2</v>
      </c>
      <c r="G14" s="1108">
        <v>1</v>
      </c>
      <c r="H14" s="1108">
        <v>29</v>
      </c>
      <c r="I14" s="1108">
        <v>17</v>
      </c>
    </row>
    <row r="15" spans="1:9" ht="12.75" customHeight="1">
      <c r="A15" s="1091"/>
      <c r="B15" s="40" t="s">
        <v>882</v>
      </c>
      <c r="C15" s="1108">
        <v>0</v>
      </c>
      <c r="D15" s="1108">
        <v>0</v>
      </c>
      <c r="E15" s="1108">
        <v>0</v>
      </c>
      <c r="F15" s="1108">
        <v>0</v>
      </c>
      <c r="G15" s="1108">
        <v>0</v>
      </c>
      <c r="H15" s="1108">
        <v>7</v>
      </c>
      <c r="I15" s="1108">
        <v>5</v>
      </c>
    </row>
    <row r="16" spans="1:9" ht="12.75" customHeight="1">
      <c r="A16" s="1091"/>
      <c r="B16" s="40" t="s">
        <v>884</v>
      </c>
      <c r="C16" s="1108">
        <v>0</v>
      </c>
      <c r="D16" s="1108">
        <v>0</v>
      </c>
      <c r="E16" s="1108">
        <v>0</v>
      </c>
      <c r="F16" s="1108">
        <v>0</v>
      </c>
      <c r="G16" s="1108">
        <v>0</v>
      </c>
      <c r="H16" s="1108">
        <v>4</v>
      </c>
      <c r="I16" s="1108">
        <v>3</v>
      </c>
    </row>
    <row r="17" spans="1:9" ht="12.75" customHeight="1">
      <c r="A17" s="1391" t="s">
        <v>23</v>
      </c>
      <c r="B17" s="1569"/>
      <c r="C17" s="1109">
        <f aca="true" t="shared" si="4" ref="C17:I17">SUM(C18:C22)</f>
        <v>8</v>
      </c>
      <c r="D17" s="1109">
        <f t="shared" si="4"/>
        <v>0</v>
      </c>
      <c r="E17" s="1109">
        <f t="shared" si="4"/>
        <v>4</v>
      </c>
      <c r="F17" s="1109">
        <f t="shared" si="4"/>
        <v>2</v>
      </c>
      <c r="G17" s="1109">
        <f t="shared" si="4"/>
        <v>2</v>
      </c>
      <c r="H17" s="1109">
        <f t="shared" si="4"/>
        <v>56</v>
      </c>
      <c r="I17" s="1109">
        <f t="shared" si="4"/>
        <v>34</v>
      </c>
    </row>
    <row r="18" spans="1:9" ht="12.75" customHeight="1">
      <c r="A18" s="1091"/>
      <c r="B18" s="40" t="s">
        <v>865</v>
      </c>
      <c r="C18" s="1108">
        <v>3</v>
      </c>
      <c r="D18" s="1108">
        <v>0</v>
      </c>
      <c r="E18" s="1108">
        <v>1</v>
      </c>
      <c r="F18" s="1108">
        <v>1</v>
      </c>
      <c r="G18" s="1108">
        <v>1</v>
      </c>
      <c r="H18" s="1108">
        <v>26</v>
      </c>
      <c r="I18" s="1108">
        <v>17</v>
      </c>
    </row>
    <row r="19" spans="1:9" ht="12.75" customHeight="1">
      <c r="A19" s="1091"/>
      <c r="B19" s="40" t="s">
        <v>838</v>
      </c>
      <c r="C19" s="1108">
        <v>2</v>
      </c>
      <c r="D19" s="1108">
        <v>0</v>
      </c>
      <c r="E19" s="1108">
        <v>1</v>
      </c>
      <c r="F19" s="1108">
        <v>0</v>
      </c>
      <c r="G19" s="1108">
        <v>1</v>
      </c>
      <c r="H19" s="1108">
        <v>14</v>
      </c>
      <c r="I19" s="1108">
        <v>7</v>
      </c>
    </row>
    <row r="20" spans="1:9" ht="12.75" customHeight="1">
      <c r="A20" s="1091"/>
      <c r="B20" s="40" t="s">
        <v>839</v>
      </c>
      <c r="C20" s="1108">
        <v>1</v>
      </c>
      <c r="D20" s="1108">
        <v>0</v>
      </c>
      <c r="E20" s="1108">
        <v>1</v>
      </c>
      <c r="F20" s="1108">
        <v>0</v>
      </c>
      <c r="G20" s="1108">
        <v>0</v>
      </c>
      <c r="H20" s="1108">
        <v>7</v>
      </c>
      <c r="I20" s="1108">
        <v>4</v>
      </c>
    </row>
    <row r="21" spans="1:9" ht="12.75" customHeight="1">
      <c r="A21" s="1091"/>
      <c r="B21" s="40" t="s">
        <v>840</v>
      </c>
      <c r="C21" s="1108">
        <v>1</v>
      </c>
      <c r="D21" s="1108">
        <v>0</v>
      </c>
      <c r="E21" s="1108">
        <v>1</v>
      </c>
      <c r="F21" s="1108">
        <v>0</v>
      </c>
      <c r="G21" s="1108">
        <v>0</v>
      </c>
      <c r="H21" s="1108">
        <v>6</v>
      </c>
      <c r="I21" s="1108">
        <v>3</v>
      </c>
    </row>
    <row r="22" spans="1:9" ht="12.75" customHeight="1">
      <c r="A22" s="1091"/>
      <c r="B22" s="40" t="s">
        <v>842</v>
      </c>
      <c r="C22" s="1108">
        <v>1</v>
      </c>
      <c r="D22" s="1108">
        <v>0</v>
      </c>
      <c r="E22" s="1108">
        <v>0</v>
      </c>
      <c r="F22" s="1108">
        <v>1</v>
      </c>
      <c r="G22" s="1108">
        <v>0</v>
      </c>
      <c r="H22" s="1108">
        <v>3</v>
      </c>
      <c r="I22" s="1108">
        <v>3</v>
      </c>
    </row>
    <row r="23" spans="1:9" ht="12.75" customHeight="1">
      <c r="A23" s="1391" t="s">
        <v>29</v>
      </c>
      <c r="B23" s="1569"/>
      <c r="C23" s="1109">
        <f aca="true" t="shared" si="5" ref="C23:I23">SUM(C24:C27)</f>
        <v>2</v>
      </c>
      <c r="D23" s="1109">
        <f t="shared" si="5"/>
        <v>0</v>
      </c>
      <c r="E23" s="1109">
        <f t="shared" si="5"/>
        <v>1</v>
      </c>
      <c r="F23" s="1109">
        <f t="shared" si="5"/>
        <v>0</v>
      </c>
      <c r="G23" s="1109">
        <f t="shared" si="5"/>
        <v>1</v>
      </c>
      <c r="H23" s="1109">
        <f t="shared" si="5"/>
        <v>50</v>
      </c>
      <c r="I23" s="1109">
        <f t="shared" si="5"/>
        <v>27</v>
      </c>
    </row>
    <row r="24" spans="1:9" ht="12.75" customHeight="1">
      <c r="A24" s="1091"/>
      <c r="B24" s="40" t="s">
        <v>868</v>
      </c>
      <c r="C24" s="1108">
        <v>0</v>
      </c>
      <c r="D24" s="1108">
        <v>0</v>
      </c>
      <c r="E24" s="1108">
        <v>0</v>
      </c>
      <c r="F24" s="1108">
        <v>0</v>
      </c>
      <c r="G24" s="1108">
        <v>0</v>
      </c>
      <c r="H24" s="1108">
        <v>16</v>
      </c>
      <c r="I24" s="1108">
        <v>9</v>
      </c>
    </row>
    <row r="25" spans="1:9" ht="12.75" customHeight="1">
      <c r="A25" s="1091"/>
      <c r="B25" s="40" t="s">
        <v>552</v>
      </c>
      <c r="C25" s="1108">
        <v>1</v>
      </c>
      <c r="D25" s="1108">
        <v>0</v>
      </c>
      <c r="E25" s="1108">
        <v>1</v>
      </c>
      <c r="F25" s="1108">
        <v>0</v>
      </c>
      <c r="G25" s="1108">
        <v>0</v>
      </c>
      <c r="H25" s="1108">
        <v>18</v>
      </c>
      <c r="I25" s="1108">
        <v>10</v>
      </c>
    </row>
    <row r="26" spans="1:9" ht="12.75" customHeight="1">
      <c r="A26" s="30"/>
      <c r="B26" s="40" t="s">
        <v>877</v>
      </c>
      <c r="C26" s="1108">
        <v>0</v>
      </c>
      <c r="D26" s="1108">
        <v>0</v>
      </c>
      <c r="E26" s="1108">
        <v>0</v>
      </c>
      <c r="F26" s="1108">
        <v>0</v>
      </c>
      <c r="G26" s="1108">
        <v>0</v>
      </c>
      <c r="H26" s="1108">
        <v>12</v>
      </c>
      <c r="I26" s="1108">
        <v>6</v>
      </c>
    </row>
    <row r="27" spans="1:9" ht="12.75" customHeight="1">
      <c r="A27" s="1091"/>
      <c r="B27" s="40" t="s">
        <v>844</v>
      </c>
      <c r="C27" s="1108">
        <v>1</v>
      </c>
      <c r="D27" s="1108">
        <v>0</v>
      </c>
      <c r="E27" s="1108">
        <v>0</v>
      </c>
      <c r="F27" s="1108">
        <v>0</v>
      </c>
      <c r="G27" s="1108">
        <v>1</v>
      </c>
      <c r="H27" s="1108">
        <v>4</v>
      </c>
      <c r="I27" s="1108">
        <v>2</v>
      </c>
    </row>
    <row r="28" spans="1:9" ht="12.75" customHeight="1">
      <c r="A28" s="1391" t="s">
        <v>31</v>
      </c>
      <c r="B28" s="1569"/>
      <c r="C28" s="1109">
        <f aca="true" t="shared" si="6" ref="C28:I28">SUM(C29:C36)</f>
        <v>7</v>
      </c>
      <c r="D28" s="1109">
        <f t="shared" si="6"/>
        <v>0</v>
      </c>
      <c r="E28" s="1109">
        <f t="shared" si="6"/>
        <v>4</v>
      </c>
      <c r="F28" s="1109">
        <f t="shared" si="6"/>
        <v>1</v>
      </c>
      <c r="G28" s="1109">
        <f t="shared" si="6"/>
        <v>2</v>
      </c>
      <c r="H28" s="1109">
        <f t="shared" si="6"/>
        <v>48</v>
      </c>
      <c r="I28" s="1109">
        <f t="shared" si="6"/>
        <v>22</v>
      </c>
    </row>
    <row r="29" spans="1:9" ht="12.75" customHeight="1">
      <c r="A29" s="1091"/>
      <c r="B29" s="40" t="s">
        <v>863</v>
      </c>
      <c r="C29" s="1108">
        <v>4</v>
      </c>
      <c r="D29" s="1108">
        <v>0</v>
      </c>
      <c r="E29" s="1108">
        <v>1</v>
      </c>
      <c r="F29" s="1108">
        <v>1</v>
      </c>
      <c r="G29" s="1108">
        <v>2</v>
      </c>
      <c r="H29" s="1108">
        <v>29</v>
      </c>
      <c r="I29" s="1108">
        <v>15</v>
      </c>
    </row>
    <row r="30" spans="1:9" ht="12.75" customHeight="1">
      <c r="A30" s="1091"/>
      <c r="B30" s="40" t="s">
        <v>845</v>
      </c>
      <c r="C30" s="1108">
        <v>1</v>
      </c>
      <c r="D30" s="1108">
        <v>0</v>
      </c>
      <c r="E30" s="1108">
        <v>1</v>
      </c>
      <c r="F30" s="1108">
        <v>0</v>
      </c>
      <c r="G30" s="1108">
        <v>0</v>
      </c>
      <c r="H30" s="1108">
        <v>0</v>
      </c>
      <c r="I30" s="1108">
        <v>1</v>
      </c>
    </row>
    <row r="31" spans="1:9" ht="12.75" customHeight="1">
      <c r="A31" s="1091"/>
      <c r="B31" s="40" t="s">
        <v>847</v>
      </c>
      <c r="C31" s="1108">
        <v>1</v>
      </c>
      <c r="D31" s="1108">
        <v>0</v>
      </c>
      <c r="E31" s="1108">
        <v>1</v>
      </c>
      <c r="F31" s="1108">
        <v>0</v>
      </c>
      <c r="G31" s="1108">
        <v>0</v>
      </c>
      <c r="H31" s="1108">
        <v>3</v>
      </c>
      <c r="I31" s="1108">
        <v>1</v>
      </c>
    </row>
    <row r="32" spans="1:9" ht="12.75" customHeight="1">
      <c r="A32" s="1091"/>
      <c r="B32" s="40" t="s">
        <v>849</v>
      </c>
      <c r="C32" s="1108">
        <v>0</v>
      </c>
      <c r="D32" s="1108">
        <v>0</v>
      </c>
      <c r="E32" s="1108">
        <v>0</v>
      </c>
      <c r="F32" s="1108">
        <v>0</v>
      </c>
      <c r="G32" s="1108">
        <v>0</v>
      </c>
      <c r="H32" s="1108">
        <v>5</v>
      </c>
      <c r="I32" s="1108">
        <v>1</v>
      </c>
    </row>
    <row r="33" spans="1:9" ht="12.75" customHeight="1">
      <c r="A33" s="1091"/>
      <c r="B33" s="40" t="s">
        <v>851</v>
      </c>
      <c r="C33" s="1108">
        <v>1</v>
      </c>
      <c r="D33" s="1108">
        <v>0</v>
      </c>
      <c r="E33" s="1108">
        <v>1</v>
      </c>
      <c r="F33" s="1108">
        <v>0</v>
      </c>
      <c r="G33" s="1108">
        <v>0</v>
      </c>
      <c r="H33" s="1108">
        <v>5</v>
      </c>
      <c r="I33" s="1108">
        <v>2</v>
      </c>
    </row>
    <row r="34" spans="1:9" ht="12.75" customHeight="1">
      <c r="A34" s="1091"/>
      <c r="B34" s="40" t="s">
        <v>853</v>
      </c>
      <c r="C34" s="1108">
        <v>0</v>
      </c>
      <c r="D34" s="1108">
        <v>0</v>
      </c>
      <c r="E34" s="1108">
        <v>0</v>
      </c>
      <c r="F34" s="1108">
        <v>0</v>
      </c>
      <c r="G34" s="1108">
        <v>0</v>
      </c>
      <c r="H34" s="1108">
        <v>0</v>
      </c>
      <c r="I34" s="1108">
        <v>1</v>
      </c>
    </row>
    <row r="35" spans="1:9" ht="12.75" customHeight="1">
      <c r="A35" s="30"/>
      <c r="B35" s="40" t="s">
        <v>854</v>
      </c>
      <c r="C35" s="1108">
        <v>0</v>
      </c>
      <c r="D35" s="1108">
        <v>0</v>
      </c>
      <c r="E35" s="1108">
        <v>0</v>
      </c>
      <c r="F35" s="1108">
        <v>0</v>
      </c>
      <c r="G35" s="1108">
        <v>0</v>
      </c>
      <c r="H35" s="1108">
        <v>1</v>
      </c>
      <c r="I35" s="1108">
        <v>0</v>
      </c>
    </row>
    <row r="36" spans="1:9" ht="12.75" customHeight="1">
      <c r="A36" s="1091"/>
      <c r="B36" s="40" t="s">
        <v>856</v>
      </c>
      <c r="C36" s="1108">
        <v>0</v>
      </c>
      <c r="D36" s="1108">
        <v>0</v>
      </c>
      <c r="E36" s="1108">
        <v>0</v>
      </c>
      <c r="F36" s="1108">
        <v>0</v>
      </c>
      <c r="G36" s="1108">
        <v>0</v>
      </c>
      <c r="H36" s="1108">
        <v>5</v>
      </c>
      <c r="I36" s="1108">
        <v>1</v>
      </c>
    </row>
    <row r="37" spans="1:9" ht="12.75" customHeight="1">
      <c r="A37" s="1391" t="s">
        <v>32</v>
      </c>
      <c r="B37" s="1569"/>
      <c r="C37" s="1109">
        <f aca="true" t="shared" si="7" ref="C37:I37">SUM(C38:C41)</f>
        <v>8</v>
      </c>
      <c r="D37" s="1109">
        <f t="shared" si="7"/>
        <v>1</v>
      </c>
      <c r="E37" s="1109">
        <f t="shared" si="7"/>
        <v>4</v>
      </c>
      <c r="F37" s="1109">
        <f t="shared" si="7"/>
        <v>3</v>
      </c>
      <c r="G37" s="1109">
        <f t="shared" si="7"/>
        <v>0</v>
      </c>
      <c r="H37" s="1109">
        <f t="shared" si="7"/>
        <v>112</v>
      </c>
      <c r="I37" s="1109">
        <f t="shared" si="7"/>
        <v>56</v>
      </c>
    </row>
    <row r="38" spans="1:9" ht="12.75" customHeight="1">
      <c r="A38" s="1091"/>
      <c r="B38" s="40" t="s">
        <v>857</v>
      </c>
      <c r="C38" s="1108">
        <v>4</v>
      </c>
      <c r="D38" s="1108">
        <v>1</v>
      </c>
      <c r="E38" s="1108">
        <v>1</v>
      </c>
      <c r="F38" s="1108">
        <v>2</v>
      </c>
      <c r="G38" s="1108">
        <v>0</v>
      </c>
      <c r="H38" s="1108">
        <v>59</v>
      </c>
      <c r="I38" s="1108">
        <v>32</v>
      </c>
    </row>
    <row r="39" spans="1:9" ht="12.75" customHeight="1">
      <c r="A39" s="1091"/>
      <c r="B39" s="40" t="s">
        <v>879</v>
      </c>
      <c r="C39" s="1108">
        <v>2</v>
      </c>
      <c r="D39" s="1108">
        <v>0</v>
      </c>
      <c r="E39" s="1108">
        <v>1</v>
      </c>
      <c r="F39" s="1108">
        <v>1</v>
      </c>
      <c r="G39" s="1108">
        <v>0</v>
      </c>
      <c r="H39" s="1108">
        <v>30</v>
      </c>
      <c r="I39" s="1108">
        <v>11</v>
      </c>
    </row>
    <row r="40" spans="1:9" ht="12.75" customHeight="1">
      <c r="A40" s="1091"/>
      <c r="B40" s="40" t="s">
        <v>859</v>
      </c>
      <c r="C40" s="1108">
        <v>1</v>
      </c>
      <c r="D40" s="1108">
        <v>0</v>
      </c>
      <c r="E40" s="1108">
        <v>1</v>
      </c>
      <c r="F40" s="1108">
        <v>0</v>
      </c>
      <c r="G40" s="1108">
        <v>0</v>
      </c>
      <c r="H40" s="1108">
        <v>13</v>
      </c>
      <c r="I40" s="1108">
        <v>7</v>
      </c>
    </row>
    <row r="41" spans="1:9" ht="12.75" customHeight="1">
      <c r="A41" s="1091"/>
      <c r="B41" s="40" t="s">
        <v>861</v>
      </c>
      <c r="C41" s="1108">
        <v>1</v>
      </c>
      <c r="D41" s="1108">
        <v>0</v>
      </c>
      <c r="E41" s="1108">
        <v>1</v>
      </c>
      <c r="F41" s="1108">
        <v>0</v>
      </c>
      <c r="G41" s="1108">
        <v>0</v>
      </c>
      <c r="H41" s="1108">
        <v>10</v>
      </c>
      <c r="I41" s="1108">
        <v>6</v>
      </c>
    </row>
    <row r="42" spans="1:9" ht="12.75" customHeight="1">
      <c r="A42" s="1391" t="s">
        <v>33</v>
      </c>
      <c r="B42" s="1569"/>
      <c r="C42" s="1109">
        <f aca="true" t="shared" si="8" ref="C42:I42">SUM(C43:C46)</f>
        <v>3</v>
      </c>
      <c r="D42" s="1109">
        <f t="shared" si="8"/>
        <v>0</v>
      </c>
      <c r="E42" s="1109">
        <f t="shared" si="8"/>
        <v>3</v>
      </c>
      <c r="F42" s="1109">
        <f t="shared" si="8"/>
        <v>0</v>
      </c>
      <c r="G42" s="1109">
        <f t="shared" si="8"/>
        <v>0</v>
      </c>
      <c r="H42" s="1109">
        <f t="shared" si="8"/>
        <v>38</v>
      </c>
      <c r="I42" s="1109">
        <f t="shared" si="8"/>
        <v>19</v>
      </c>
    </row>
    <row r="43" spans="1:9" ht="12.75" customHeight="1">
      <c r="A43" s="1091"/>
      <c r="B43" s="40" t="s">
        <v>871</v>
      </c>
      <c r="C43" s="1108">
        <v>1</v>
      </c>
      <c r="D43" s="1108">
        <v>0</v>
      </c>
      <c r="E43" s="1108">
        <v>1</v>
      </c>
      <c r="F43" s="1108">
        <v>0</v>
      </c>
      <c r="G43" s="1108">
        <v>0</v>
      </c>
      <c r="H43" s="1108">
        <v>21</v>
      </c>
      <c r="I43" s="1108">
        <v>11</v>
      </c>
    </row>
    <row r="44" spans="1:9" ht="12.75" customHeight="1">
      <c r="A44" s="30"/>
      <c r="B44" s="40" t="s">
        <v>862</v>
      </c>
      <c r="C44" s="1108">
        <v>1</v>
      </c>
      <c r="D44" s="1108">
        <v>0</v>
      </c>
      <c r="E44" s="1108">
        <v>1</v>
      </c>
      <c r="F44" s="1108">
        <v>0</v>
      </c>
      <c r="G44" s="1108">
        <v>0</v>
      </c>
      <c r="H44" s="1108">
        <v>6</v>
      </c>
      <c r="I44" s="1108">
        <v>3</v>
      </c>
    </row>
    <row r="45" spans="1:9" ht="12.75" customHeight="1">
      <c r="A45" s="1091"/>
      <c r="B45" s="40" t="s">
        <v>864</v>
      </c>
      <c r="C45" s="1108">
        <v>1</v>
      </c>
      <c r="D45" s="1108">
        <v>0</v>
      </c>
      <c r="E45" s="1108">
        <v>1</v>
      </c>
      <c r="F45" s="1108">
        <v>0</v>
      </c>
      <c r="G45" s="1108">
        <v>0</v>
      </c>
      <c r="H45" s="1108">
        <v>6</v>
      </c>
      <c r="I45" s="1108">
        <v>3</v>
      </c>
    </row>
    <row r="46" spans="1:9" ht="12.75" customHeight="1">
      <c r="A46" s="1091"/>
      <c r="B46" s="40" t="s">
        <v>866</v>
      </c>
      <c r="C46" s="1108">
        <v>0</v>
      </c>
      <c r="D46" s="1108">
        <v>0</v>
      </c>
      <c r="E46" s="1108">
        <v>0</v>
      </c>
      <c r="F46" s="1108">
        <v>0</v>
      </c>
      <c r="G46" s="1108">
        <v>0</v>
      </c>
      <c r="H46" s="1108">
        <v>5</v>
      </c>
      <c r="I46" s="1108">
        <v>2</v>
      </c>
    </row>
    <row r="47" spans="1:9" ht="12.75" customHeight="1">
      <c r="A47" s="1391" t="s">
        <v>553</v>
      </c>
      <c r="B47" s="1569"/>
      <c r="C47" s="1109">
        <f aca="true" t="shared" si="9" ref="C47:I47">SUM(C48:C54)</f>
        <v>8</v>
      </c>
      <c r="D47" s="1109">
        <f t="shared" si="9"/>
        <v>1</v>
      </c>
      <c r="E47" s="1109">
        <f t="shared" si="9"/>
        <v>2</v>
      </c>
      <c r="F47" s="1109">
        <f t="shared" si="9"/>
        <v>5</v>
      </c>
      <c r="G47" s="1109">
        <f t="shared" si="9"/>
        <v>0</v>
      </c>
      <c r="H47" s="1109">
        <f t="shared" si="9"/>
        <v>106</v>
      </c>
      <c r="I47" s="1109">
        <f t="shared" si="9"/>
        <v>40</v>
      </c>
    </row>
    <row r="48" spans="1:9" ht="12.75" customHeight="1">
      <c r="A48" s="1091"/>
      <c r="B48" s="40" t="s">
        <v>858</v>
      </c>
      <c r="C48" s="1108">
        <v>8</v>
      </c>
      <c r="D48" s="1108">
        <v>1</v>
      </c>
      <c r="E48" s="1108">
        <v>2</v>
      </c>
      <c r="F48" s="1108">
        <v>5</v>
      </c>
      <c r="G48" s="1108">
        <v>0</v>
      </c>
      <c r="H48" s="1108">
        <v>76</v>
      </c>
      <c r="I48" s="1108">
        <v>29</v>
      </c>
    </row>
    <row r="49" spans="1:9" ht="12.75" customHeight="1">
      <c r="A49" s="1091"/>
      <c r="B49" s="40" t="s">
        <v>872</v>
      </c>
      <c r="C49" s="1108">
        <v>0</v>
      </c>
      <c r="D49" s="1108">
        <v>0</v>
      </c>
      <c r="E49" s="1108">
        <v>0</v>
      </c>
      <c r="F49" s="1108">
        <v>0</v>
      </c>
      <c r="G49" s="1108">
        <v>0</v>
      </c>
      <c r="H49" s="1108">
        <v>4</v>
      </c>
      <c r="I49" s="1108">
        <v>3</v>
      </c>
    </row>
    <row r="50" spans="1:9" ht="12.75" customHeight="1">
      <c r="A50" s="1091"/>
      <c r="B50" s="40" t="s">
        <v>874</v>
      </c>
      <c r="C50" s="1108">
        <v>0</v>
      </c>
      <c r="D50" s="1108">
        <v>0</v>
      </c>
      <c r="E50" s="1108">
        <v>0</v>
      </c>
      <c r="F50" s="1108">
        <v>0</v>
      </c>
      <c r="G50" s="1108">
        <v>0</v>
      </c>
      <c r="H50" s="1108">
        <v>4</v>
      </c>
      <c r="I50" s="1108">
        <v>2</v>
      </c>
    </row>
    <row r="51" spans="1:9" ht="12.75" customHeight="1">
      <c r="A51" s="1091"/>
      <c r="B51" s="40" t="s">
        <v>876</v>
      </c>
      <c r="C51" s="1108">
        <v>0</v>
      </c>
      <c r="D51" s="1108">
        <v>0</v>
      </c>
      <c r="E51" s="1108">
        <v>0</v>
      </c>
      <c r="F51" s="1108">
        <v>0</v>
      </c>
      <c r="G51" s="1108">
        <v>0</v>
      </c>
      <c r="H51" s="1108">
        <v>6</v>
      </c>
      <c r="I51" s="1108">
        <v>1</v>
      </c>
    </row>
    <row r="52" spans="1:9" ht="12.75" customHeight="1">
      <c r="A52" s="1091"/>
      <c r="B52" s="40" t="s">
        <v>878</v>
      </c>
      <c r="C52" s="1108">
        <v>0</v>
      </c>
      <c r="D52" s="1108">
        <v>0</v>
      </c>
      <c r="E52" s="1108">
        <v>0</v>
      </c>
      <c r="F52" s="1108">
        <v>0</v>
      </c>
      <c r="G52" s="1108">
        <v>0</v>
      </c>
      <c r="H52" s="1108">
        <v>2</v>
      </c>
      <c r="I52" s="1108">
        <v>2</v>
      </c>
    </row>
    <row r="53" spans="1:9" ht="12.75" customHeight="1">
      <c r="A53" s="1091"/>
      <c r="B53" s="40" t="s">
        <v>880</v>
      </c>
      <c r="C53" s="1108">
        <v>0</v>
      </c>
      <c r="D53" s="1108">
        <v>0</v>
      </c>
      <c r="E53" s="1108">
        <v>0</v>
      </c>
      <c r="F53" s="1108">
        <v>0</v>
      </c>
      <c r="G53" s="1108">
        <v>0</v>
      </c>
      <c r="H53" s="1108">
        <v>6</v>
      </c>
      <c r="I53" s="1108">
        <v>1</v>
      </c>
    </row>
    <row r="54" spans="1:9" ht="12.75" customHeight="1">
      <c r="A54" s="1091"/>
      <c r="B54" s="40" t="s">
        <v>881</v>
      </c>
      <c r="C54" s="1108">
        <v>0</v>
      </c>
      <c r="D54" s="1108">
        <v>0</v>
      </c>
      <c r="E54" s="1108">
        <v>0</v>
      </c>
      <c r="F54" s="1108">
        <v>0</v>
      </c>
      <c r="G54" s="1108">
        <v>0</v>
      </c>
      <c r="H54" s="1108">
        <v>8</v>
      </c>
      <c r="I54" s="1108">
        <v>2</v>
      </c>
    </row>
    <row r="55" spans="1:9" ht="12.75" customHeight="1">
      <c r="A55" s="1391" t="s">
        <v>35</v>
      </c>
      <c r="B55" s="1569"/>
      <c r="C55" s="1109">
        <f aca="true" t="shared" si="10" ref="C55:I55">SUM(C56:C62)</f>
        <v>6</v>
      </c>
      <c r="D55" s="1109">
        <f t="shared" si="10"/>
        <v>0</v>
      </c>
      <c r="E55" s="1109">
        <f t="shared" si="10"/>
        <v>2</v>
      </c>
      <c r="F55" s="1109">
        <f t="shared" si="10"/>
        <v>4</v>
      </c>
      <c r="G55" s="1109">
        <f t="shared" si="10"/>
        <v>0</v>
      </c>
      <c r="H55" s="1109">
        <f t="shared" si="10"/>
        <v>108</v>
      </c>
      <c r="I55" s="1109">
        <f t="shared" si="10"/>
        <v>52</v>
      </c>
    </row>
    <row r="56" spans="1:9" ht="12.75" customHeight="1">
      <c r="A56" s="1091"/>
      <c r="B56" s="40" t="s">
        <v>860</v>
      </c>
      <c r="C56" s="1108">
        <v>4</v>
      </c>
      <c r="D56" s="1108">
        <v>0</v>
      </c>
      <c r="E56" s="1108">
        <v>1</v>
      </c>
      <c r="F56" s="1108">
        <v>3</v>
      </c>
      <c r="G56" s="1108">
        <v>0</v>
      </c>
      <c r="H56" s="1108">
        <v>79</v>
      </c>
      <c r="I56" s="1108">
        <v>32</v>
      </c>
    </row>
    <row r="57" spans="1:9" ht="12.75" customHeight="1">
      <c r="A57" s="1091"/>
      <c r="B57" s="40" t="s">
        <v>869</v>
      </c>
      <c r="C57" s="1108">
        <v>0</v>
      </c>
      <c r="D57" s="1108">
        <v>0</v>
      </c>
      <c r="E57" s="1108">
        <v>0</v>
      </c>
      <c r="F57" s="1108">
        <v>0</v>
      </c>
      <c r="G57" s="1108">
        <v>0</v>
      </c>
      <c r="H57" s="1108">
        <v>6</v>
      </c>
      <c r="I57" s="1108">
        <v>4</v>
      </c>
    </row>
    <row r="58" spans="1:9" ht="12.75" customHeight="1">
      <c r="A58" s="1091"/>
      <c r="B58" s="40" t="s">
        <v>870</v>
      </c>
      <c r="C58" s="1108">
        <v>0</v>
      </c>
      <c r="D58" s="1108">
        <v>0</v>
      </c>
      <c r="E58" s="1108">
        <v>0</v>
      </c>
      <c r="F58" s="1108">
        <v>0</v>
      </c>
      <c r="G58" s="1108">
        <v>0</v>
      </c>
      <c r="H58" s="1108">
        <v>6</v>
      </c>
      <c r="I58" s="1108">
        <v>4</v>
      </c>
    </row>
    <row r="59" spans="1:9" ht="12.75" customHeight="1">
      <c r="A59" s="1091"/>
      <c r="B59" s="40" t="s">
        <v>883</v>
      </c>
      <c r="C59" s="1108">
        <v>1</v>
      </c>
      <c r="D59" s="1108">
        <v>0</v>
      </c>
      <c r="E59" s="1108">
        <v>0</v>
      </c>
      <c r="F59" s="1108">
        <v>1</v>
      </c>
      <c r="G59" s="1108">
        <v>0</v>
      </c>
      <c r="H59" s="1108">
        <v>9</v>
      </c>
      <c r="I59" s="1108">
        <v>5</v>
      </c>
    </row>
    <row r="60" spans="1:9" ht="12.75" customHeight="1">
      <c r="A60" s="1091"/>
      <c r="B60" s="40" t="s">
        <v>885</v>
      </c>
      <c r="C60" s="1108">
        <v>1</v>
      </c>
      <c r="D60" s="1108">
        <v>0</v>
      </c>
      <c r="E60" s="1108">
        <v>1</v>
      </c>
      <c r="F60" s="1108">
        <v>0</v>
      </c>
      <c r="G60" s="1108">
        <v>0</v>
      </c>
      <c r="H60" s="1108">
        <v>3</v>
      </c>
      <c r="I60" s="1108">
        <v>1</v>
      </c>
    </row>
    <row r="61" spans="1:9" ht="12">
      <c r="A61" s="1091"/>
      <c r="B61" s="40" t="s">
        <v>886</v>
      </c>
      <c r="C61" s="1108">
        <v>0</v>
      </c>
      <c r="D61" s="1108">
        <v>0</v>
      </c>
      <c r="E61" s="1108">
        <v>0</v>
      </c>
      <c r="F61" s="1108">
        <v>0</v>
      </c>
      <c r="G61" s="1108">
        <v>0</v>
      </c>
      <c r="H61" s="1108">
        <v>2</v>
      </c>
      <c r="I61" s="1108">
        <v>3</v>
      </c>
    </row>
    <row r="62" spans="1:9" ht="12.75" customHeight="1">
      <c r="A62" s="1096"/>
      <c r="B62" s="52" t="s">
        <v>887</v>
      </c>
      <c r="C62" s="1110">
        <v>0</v>
      </c>
      <c r="D62" s="1110">
        <v>0</v>
      </c>
      <c r="E62" s="1110">
        <v>0</v>
      </c>
      <c r="F62" s="1110">
        <v>0</v>
      </c>
      <c r="G62" s="1110">
        <v>0</v>
      </c>
      <c r="H62" s="1110">
        <v>3</v>
      </c>
      <c r="I62" s="1110">
        <v>3</v>
      </c>
    </row>
    <row r="63" s="132" customFormat="1" ht="11.25">
      <c r="A63" s="132" t="s">
        <v>554</v>
      </c>
    </row>
  </sheetData>
  <mergeCells count="16">
    <mergeCell ref="I3:I4"/>
    <mergeCell ref="A8:B8"/>
    <mergeCell ref="A9:B9"/>
    <mergeCell ref="A3:B4"/>
    <mergeCell ref="A5:B5"/>
    <mergeCell ref="C3:G3"/>
    <mergeCell ref="H3:H4"/>
    <mergeCell ref="A6:B6"/>
    <mergeCell ref="A11:B11"/>
    <mergeCell ref="A17:B17"/>
    <mergeCell ref="A23:B23"/>
    <mergeCell ref="A28:B28"/>
    <mergeCell ref="A37:B37"/>
    <mergeCell ref="A42:B42"/>
    <mergeCell ref="A47:B47"/>
    <mergeCell ref="A55:B55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1" sqref="A1"/>
    </sheetView>
  </sheetViews>
  <sheetFormatPr defaultColWidth="9.00390625" defaultRowHeight="13.5"/>
  <cols>
    <col min="1" max="2" width="2.625" style="96" customWidth="1"/>
    <col min="3" max="3" width="20.625" style="96" customWidth="1"/>
    <col min="4" max="12" width="8.125" style="96" customWidth="1"/>
    <col min="13" max="16384" width="9.00390625" style="96" customWidth="1"/>
  </cols>
  <sheetData>
    <row r="2" ht="14.25">
      <c r="B2" s="573" t="s">
        <v>607</v>
      </c>
    </row>
    <row r="3" spans="2:12" ht="12.75" thickBot="1">
      <c r="B3" s="121" t="s">
        <v>572</v>
      </c>
      <c r="C3" s="121"/>
      <c r="D3" s="121"/>
      <c r="E3" s="121"/>
      <c r="F3" s="121"/>
      <c r="G3" s="121"/>
      <c r="H3" s="121"/>
      <c r="I3" s="121"/>
      <c r="J3" s="121"/>
      <c r="K3" s="121"/>
      <c r="L3" s="971" t="s">
        <v>573</v>
      </c>
    </row>
    <row r="4" spans="1:12" s="17" customFormat="1" ht="15" customHeight="1" thickTop="1">
      <c r="A4" s="32"/>
      <c r="B4" s="134"/>
      <c r="C4" s="1111" t="s">
        <v>574</v>
      </c>
      <c r="D4" s="1112" t="s">
        <v>575</v>
      </c>
      <c r="E4" s="1112"/>
      <c r="F4" s="1112"/>
      <c r="G4" s="1112" t="s">
        <v>576</v>
      </c>
      <c r="H4" s="1112"/>
      <c r="I4" s="1112"/>
      <c r="J4" s="1087" t="s">
        <v>577</v>
      </c>
      <c r="K4" s="1087"/>
      <c r="L4" s="1088"/>
    </row>
    <row r="5" spans="1:12" s="17" customFormat="1" ht="15" customHeight="1">
      <c r="A5" s="32"/>
      <c r="B5" s="1097"/>
      <c r="C5" s="51" t="s">
        <v>578</v>
      </c>
      <c r="D5" s="105" t="s">
        <v>579</v>
      </c>
      <c r="E5" s="105" t="s">
        <v>556</v>
      </c>
      <c r="F5" s="105" t="s">
        <v>557</v>
      </c>
      <c r="G5" s="105" t="s">
        <v>558</v>
      </c>
      <c r="H5" s="105" t="s">
        <v>556</v>
      </c>
      <c r="I5" s="105" t="s">
        <v>557</v>
      </c>
      <c r="J5" s="105" t="s">
        <v>558</v>
      </c>
      <c r="K5" s="105" t="s">
        <v>556</v>
      </c>
      <c r="L5" s="105" t="s">
        <v>557</v>
      </c>
    </row>
    <row r="6" spans="1:12" s="17" customFormat="1" ht="7.5" customHeight="1">
      <c r="A6" s="32"/>
      <c r="B6" s="1113"/>
      <c r="C6" s="32"/>
      <c r="D6" s="1113"/>
      <c r="E6" s="1114"/>
      <c r="F6" s="1114"/>
      <c r="G6" s="1114"/>
      <c r="H6" s="1114"/>
      <c r="I6" s="1114"/>
      <c r="J6" s="1114"/>
      <c r="K6" s="1114"/>
      <c r="L6" s="1115"/>
    </row>
    <row r="7" spans="1:12" s="17" customFormat="1" ht="15" customHeight="1">
      <c r="A7" s="32"/>
      <c r="B7" s="1113"/>
      <c r="C7" s="40" t="s">
        <v>580</v>
      </c>
      <c r="D7" s="46">
        <v>253570</v>
      </c>
      <c r="E7" s="46">
        <v>309063</v>
      </c>
      <c r="F7" s="46">
        <v>180539</v>
      </c>
      <c r="G7" s="46">
        <v>195881</v>
      </c>
      <c r="H7" s="46">
        <v>237889</v>
      </c>
      <c r="I7" s="46">
        <v>140657</v>
      </c>
      <c r="J7" s="46">
        <v>57689</v>
      </c>
      <c r="K7" s="46">
        <v>71174</v>
      </c>
      <c r="L7" s="47">
        <v>39882</v>
      </c>
    </row>
    <row r="8" spans="1:12" s="17" customFormat="1" ht="15" customHeight="1">
      <c r="A8" s="32"/>
      <c r="B8" s="1113"/>
      <c r="C8" s="925" t="s">
        <v>581</v>
      </c>
      <c r="D8" s="17">
        <v>265665</v>
      </c>
      <c r="E8" s="21">
        <v>319178</v>
      </c>
      <c r="F8" s="21">
        <v>192591</v>
      </c>
      <c r="G8" s="21">
        <v>205230</v>
      </c>
      <c r="H8" s="21">
        <v>246552</v>
      </c>
      <c r="I8" s="21">
        <v>148799</v>
      </c>
      <c r="J8" s="21">
        <v>60435</v>
      </c>
      <c r="K8" s="21">
        <v>72626</v>
      </c>
      <c r="L8" s="32">
        <v>43792</v>
      </c>
    </row>
    <row r="9" spans="1:12" s="579" customFormat="1" ht="15" customHeight="1">
      <c r="A9" s="543"/>
      <c r="B9" s="580"/>
      <c r="C9" s="1116" t="s">
        <v>582</v>
      </c>
      <c r="D9" s="579">
        <f aca="true" t="shared" si="0" ref="D9:L9">SUM(D11:D22)/12</f>
        <v>283195.3333333333</v>
      </c>
      <c r="E9" s="579">
        <f t="shared" si="0"/>
        <v>341167.4166666667</v>
      </c>
      <c r="F9" s="579">
        <f t="shared" si="0"/>
        <v>204614.5</v>
      </c>
      <c r="G9" s="579">
        <f t="shared" si="0"/>
        <v>215006.08333333334</v>
      </c>
      <c r="H9" s="579">
        <f t="shared" si="0"/>
        <v>257691</v>
      </c>
      <c r="I9" s="579">
        <f t="shared" si="0"/>
        <v>157151.91666666666</v>
      </c>
      <c r="J9" s="579">
        <f t="shared" si="0"/>
        <v>68189.25</v>
      </c>
      <c r="K9" s="579">
        <f t="shared" si="0"/>
        <v>83476.41666666667</v>
      </c>
      <c r="L9" s="543">
        <f t="shared" si="0"/>
        <v>47462.583333333336</v>
      </c>
    </row>
    <row r="10" spans="1:12" s="17" customFormat="1" ht="9.75" customHeight="1">
      <c r="A10" s="32"/>
      <c r="B10" s="53"/>
      <c r="C10" s="925"/>
      <c r="D10" s="21"/>
      <c r="E10" s="21"/>
      <c r="F10" s="21"/>
      <c r="G10" s="21"/>
      <c r="H10" s="21"/>
      <c r="I10" s="21"/>
      <c r="J10" s="21"/>
      <c r="K10" s="21"/>
      <c r="L10" s="32"/>
    </row>
    <row r="11" spans="1:12" s="17" customFormat="1" ht="17.25" customHeight="1">
      <c r="A11" s="32"/>
      <c r="B11" s="1113" t="s">
        <v>583</v>
      </c>
      <c r="C11" s="47" t="s">
        <v>584</v>
      </c>
      <c r="D11" s="21">
        <v>237302</v>
      </c>
      <c r="E11" s="21">
        <v>290107</v>
      </c>
      <c r="F11" s="21">
        <v>164930</v>
      </c>
      <c r="G11" s="21">
        <v>205791</v>
      </c>
      <c r="H11" s="21">
        <v>247264</v>
      </c>
      <c r="I11" s="21">
        <v>148950</v>
      </c>
      <c r="J11" s="21">
        <v>31511</v>
      </c>
      <c r="K11" s="21">
        <v>42843</v>
      </c>
      <c r="L11" s="32">
        <v>15980</v>
      </c>
    </row>
    <row r="12" spans="1:12" s="17" customFormat="1" ht="17.25" customHeight="1">
      <c r="A12" s="32"/>
      <c r="B12" s="1113"/>
      <c r="C12" s="1117" t="s">
        <v>585</v>
      </c>
      <c r="D12" s="21">
        <v>212955</v>
      </c>
      <c r="E12" s="21">
        <v>256255</v>
      </c>
      <c r="F12" s="21">
        <v>153747</v>
      </c>
      <c r="G12" s="21">
        <v>210128</v>
      </c>
      <c r="H12" s="21">
        <v>253222</v>
      </c>
      <c r="I12" s="21">
        <v>151203</v>
      </c>
      <c r="J12" s="21">
        <v>2827</v>
      </c>
      <c r="K12" s="21">
        <v>3033</v>
      </c>
      <c r="L12" s="32">
        <v>2544</v>
      </c>
    </row>
    <row r="13" spans="1:12" s="17" customFormat="1" ht="17.25" customHeight="1">
      <c r="A13" s="32"/>
      <c r="B13" s="1113" t="s">
        <v>586</v>
      </c>
      <c r="C13" s="1117" t="s">
        <v>559</v>
      </c>
      <c r="D13" s="21">
        <v>233369</v>
      </c>
      <c r="E13" s="21">
        <v>281755</v>
      </c>
      <c r="F13" s="21">
        <v>166961</v>
      </c>
      <c r="G13" s="21">
        <v>210347</v>
      </c>
      <c r="H13" s="21">
        <v>253130</v>
      </c>
      <c r="I13" s="21">
        <v>151629</v>
      </c>
      <c r="J13" s="21">
        <v>23022</v>
      </c>
      <c r="K13" s="21">
        <v>28625</v>
      </c>
      <c r="L13" s="32">
        <v>15332</v>
      </c>
    </row>
    <row r="14" spans="1:12" s="17" customFormat="1" ht="17.25" customHeight="1">
      <c r="A14" s="32"/>
      <c r="B14" s="1113"/>
      <c r="C14" s="1117" t="s">
        <v>560</v>
      </c>
      <c r="D14" s="21">
        <v>221724</v>
      </c>
      <c r="E14" s="21">
        <v>268426</v>
      </c>
      <c r="F14" s="21">
        <v>158246</v>
      </c>
      <c r="G14" s="21">
        <v>211408</v>
      </c>
      <c r="H14" s="21">
        <v>252926</v>
      </c>
      <c r="I14" s="21">
        <v>154976</v>
      </c>
      <c r="J14" s="21">
        <v>10316</v>
      </c>
      <c r="K14" s="21">
        <v>15500</v>
      </c>
      <c r="L14" s="32">
        <v>3270</v>
      </c>
    </row>
    <row r="15" spans="1:12" s="17" customFormat="1" ht="17.25" customHeight="1">
      <c r="A15" s="32"/>
      <c r="B15" s="1113" t="s">
        <v>587</v>
      </c>
      <c r="C15" s="1117" t="s">
        <v>561</v>
      </c>
      <c r="D15" s="21">
        <v>215992</v>
      </c>
      <c r="E15" s="21">
        <v>258997</v>
      </c>
      <c r="F15" s="21">
        <v>158254</v>
      </c>
      <c r="G15" s="21">
        <v>212884</v>
      </c>
      <c r="H15" s="21">
        <v>255211</v>
      </c>
      <c r="I15" s="21">
        <v>156056</v>
      </c>
      <c r="J15" s="21">
        <v>3108</v>
      </c>
      <c r="K15" s="21">
        <v>3786</v>
      </c>
      <c r="L15" s="32">
        <v>2198</v>
      </c>
    </row>
    <row r="16" spans="1:12" s="17" customFormat="1" ht="17.25" customHeight="1">
      <c r="A16" s="32"/>
      <c r="B16" s="1113"/>
      <c r="C16" s="1117" t="s">
        <v>562</v>
      </c>
      <c r="D16" s="21">
        <v>343251</v>
      </c>
      <c r="E16" s="21">
        <v>415948</v>
      </c>
      <c r="F16" s="21">
        <v>245452</v>
      </c>
      <c r="G16" s="21">
        <v>218414</v>
      </c>
      <c r="H16" s="21">
        <v>262036</v>
      </c>
      <c r="I16" s="21">
        <v>159730</v>
      </c>
      <c r="J16" s="21">
        <v>124837</v>
      </c>
      <c r="K16" s="21">
        <v>153912</v>
      </c>
      <c r="L16" s="32">
        <v>85722</v>
      </c>
    </row>
    <row r="17" spans="1:12" s="17" customFormat="1" ht="17.25" customHeight="1">
      <c r="A17" s="32"/>
      <c r="B17" s="1113" t="s">
        <v>588</v>
      </c>
      <c r="C17" s="1117" t="s">
        <v>563</v>
      </c>
      <c r="D17" s="21">
        <v>364162</v>
      </c>
      <c r="E17" s="21">
        <v>440601</v>
      </c>
      <c r="F17" s="21">
        <v>261019</v>
      </c>
      <c r="G17" s="21">
        <v>219224</v>
      </c>
      <c r="H17" s="21">
        <v>262603</v>
      </c>
      <c r="I17" s="21">
        <v>160690</v>
      </c>
      <c r="J17" s="21">
        <v>144938</v>
      </c>
      <c r="K17" s="21">
        <v>177998</v>
      </c>
      <c r="L17" s="32">
        <v>100329</v>
      </c>
    </row>
    <row r="18" spans="1:12" s="17" customFormat="1" ht="17.25" customHeight="1">
      <c r="A18" s="32"/>
      <c r="B18" s="1113"/>
      <c r="C18" s="1117" t="s">
        <v>564</v>
      </c>
      <c r="D18" s="21">
        <v>281051</v>
      </c>
      <c r="E18" s="21">
        <v>337370</v>
      </c>
      <c r="F18" s="21">
        <v>204975</v>
      </c>
      <c r="G18" s="21">
        <v>216434</v>
      </c>
      <c r="H18" s="21">
        <v>258502</v>
      </c>
      <c r="I18" s="21">
        <v>159608</v>
      </c>
      <c r="J18" s="21">
        <v>64617</v>
      </c>
      <c r="K18" s="21">
        <v>78868</v>
      </c>
      <c r="L18" s="32">
        <v>45367</v>
      </c>
    </row>
    <row r="19" spans="1:12" s="17" customFormat="1" ht="17.25" customHeight="1">
      <c r="A19" s="32"/>
      <c r="B19" s="1113" t="s">
        <v>589</v>
      </c>
      <c r="C19" s="1117" t="s">
        <v>565</v>
      </c>
      <c r="D19" s="21">
        <v>220902</v>
      </c>
      <c r="E19" s="21">
        <v>264172</v>
      </c>
      <c r="F19" s="21">
        <v>162491</v>
      </c>
      <c r="G19" s="21">
        <v>217094</v>
      </c>
      <c r="H19" s="21">
        <v>259534</v>
      </c>
      <c r="I19" s="21">
        <v>159804</v>
      </c>
      <c r="J19" s="21">
        <v>3808</v>
      </c>
      <c r="K19" s="21">
        <v>4638</v>
      </c>
      <c r="L19" s="32">
        <v>2687</v>
      </c>
    </row>
    <row r="20" spans="1:12" s="17" customFormat="1" ht="17.25" customHeight="1">
      <c r="A20" s="32"/>
      <c r="B20" s="1113"/>
      <c r="C20" s="1117" t="s">
        <v>590</v>
      </c>
      <c r="D20" s="21">
        <v>221044</v>
      </c>
      <c r="E20" s="21">
        <v>264318</v>
      </c>
      <c r="F20" s="21">
        <v>162792</v>
      </c>
      <c r="G20" s="21">
        <v>218780</v>
      </c>
      <c r="H20" s="21">
        <v>261924</v>
      </c>
      <c r="I20" s="21">
        <v>160702</v>
      </c>
      <c r="J20" s="21">
        <v>2264</v>
      </c>
      <c r="K20" s="21">
        <v>2394</v>
      </c>
      <c r="L20" s="32">
        <v>2090</v>
      </c>
    </row>
    <row r="21" spans="1:12" s="17" customFormat="1" ht="17.25" customHeight="1">
      <c r="A21" s="32"/>
      <c r="B21" s="1113"/>
      <c r="C21" s="1117" t="s">
        <v>591</v>
      </c>
      <c r="D21" s="21">
        <v>235068</v>
      </c>
      <c r="E21" s="21">
        <v>283973</v>
      </c>
      <c r="F21" s="21">
        <v>168989</v>
      </c>
      <c r="G21" s="21">
        <v>219634</v>
      </c>
      <c r="H21" s="21">
        <v>263289</v>
      </c>
      <c r="I21" s="21">
        <v>160648</v>
      </c>
      <c r="J21" s="21">
        <v>15434</v>
      </c>
      <c r="K21" s="21">
        <v>20684</v>
      </c>
      <c r="L21" s="32">
        <v>8341</v>
      </c>
    </row>
    <row r="22" spans="1:12" s="17" customFormat="1" ht="17.25" customHeight="1">
      <c r="A22" s="32"/>
      <c r="B22" s="1113"/>
      <c r="C22" s="1117" t="s">
        <v>592</v>
      </c>
      <c r="D22" s="21">
        <v>611524</v>
      </c>
      <c r="E22" s="21">
        <v>732087</v>
      </c>
      <c r="F22" s="21">
        <v>447518</v>
      </c>
      <c r="G22" s="21">
        <v>219935</v>
      </c>
      <c r="H22" s="21">
        <v>262651</v>
      </c>
      <c r="I22" s="21">
        <v>161827</v>
      </c>
      <c r="J22" s="21">
        <v>391589</v>
      </c>
      <c r="K22" s="21">
        <v>469436</v>
      </c>
      <c r="L22" s="32">
        <v>285691</v>
      </c>
    </row>
    <row r="23" spans="1:12" s="17" customFormat="1" ht="9.75" customHeight="1">
      <c r="A23" s="32"/>
      <c r="B23" s="21"/>
      <c r="C23" s="32"/>
      <c r="D23" s="21"/>
      <c r="E23" s="21"/>
      <c r="F23" s="21"/>
      <c r="G23" s="21"/>
      <c r="H23" s="21"/>
      <c r="I23" s="21"/>
      <c r="J23" s="21"/>
      <c r="K23" s="21"/>
      <c r="L23" s="32"/>
    </row>
    <row r="24" spans="1:12" s="17" customFormat="1" ht="17.25" customHeight="1">
      <c r="A24" s="32"/>
      <c r="B24" s="1582" t="s">
        <v>566</v>
      </c>
      <c r="C24" s="1583"/>
      <c r="D24" s="21">
        <v>267641</v>
      </c>
      <c r="E24" s="21">
        <v>285871</v>
      </c>
      <c r="F24" s="21">
        <v>149612</v>
      </c>
      <c r="G24" s="21">
        <v>218788</v>
      </c>
      <c r="H24" s="21">
        <v>232711</v>
      </c>
      <c r="I24" s="21">
        <v>128293</v>
      </c>
      <c r="J24" s="21">
        <v>48853</v>
      </c>
      <c r="K24" s="21">
        <v>53160</v>
      </c>
      <c r="L24" s="32">
        <v>21319</v>
      </c>
    </row>
    <row r="25" spans="1:12" s="17" customFormat="1" ht="17.25" customHeight="1">
      <c r="A25" s="32"/>
      <c r="B25" s="1582" t="s">
        <v>567</v>
      </c>
      <c r="C25" s="1583"/>
      <c r="D25" s="21">
        <v>244819</v>
      </c>
      <c r="E25" s="21">
        <v>312047</v>
      </c>
      <c r="F25" s="21">
        <v>173726</v>
      </c>
      <c r="G25" s="21">
        <v>187951</v>
      </c>
      <c r="H25" s="21">
        <v>237434</v>
      </c>
      <c r="I25" s="21">
        <v>135706</v>
      </c>
      <c r="J25" s="21">
        <v>56868</v>
      </c>
      <c r="K25" s="21">
        <v>74613</v>
      </c>
      <c r="L25" s="32">
        <v>38020</v>
      </c>
    </row>
    <row r="26" spans="1:12" s="17" customFormat="1" ht="17.25" customHeight="1">
      <c r="A26" s="32"/>
      <c r="B26" s="1119"/>
      <c r="C26" s="1118" t="s">
        <v>593</v>
      </c>
      <c r="D26" s="21">
        <v>220407</v>
      </c>
      <c r="E26" s="21">
        <v>302808</v>
      </c>
      <c r="F26" s="21">
        <v>148627</v>
      </c>
      <c r="G26" s="21">
        <v>174932</v>
      </c>
      <c r="H26" s="21">
        <v>236993</v>
      </c>
      <c r="I26" s="21">
        <v>120554</v>
      </c>
      <c r="J26" s="21">
        <v>45475</v>
      </c>
      <c r="K26" s="21">
        <v>65815</v>
      </c>
      <c r="L26" s="32">
        <v>28073</v>
      </c>
    </row>
    <row r="27" spans="1:12" s="17" customFormat="1" ht="17.25" customHeight="1">
      <c r="A27" s="32"/>
      <c r="B27" s="1119"/>
      <c r="C27" s="1118" t="s">
        <v>594</v>
      </c>
      <c r="D27" s="21">
        <v>176067</v>
      </c>
      <c r="E27" s="21">
        <v>253706</v>
      </c>
      <c r="F27" s="21">
        <v>153586</v>
      </c>
      <c r="G27" s="21">
        <v>143517</v>
      </c>
      <c r="H27" s="21">
        <v>204463</v>
      </c>
      <c r="I27" s="21">
        <v>125871</v>
      </c>
      <c r="J27" s="21">
        <v>32550</v>
      </c>
      <c r="K27" s="21">
        <v>49243</v>
      </c>
      <c r="L27" s="32">
        <v>27715</v>
      </c>
    </row>
    <row r="28" spans="1:12" s="17" customFormat="1" ht="17.25" customHeight="1">
      <c r="A28" s="32"/>
      <c r="B28" s="1119"/>
      <c r="C28" s="1118" t="s">
        <v>595</v>
      </c>
      <c r="D28" s="21">
        <v>220377</v>
      </c>
      <c r="E28" s="21">
        <v>244267</v>
      </c>
      <c r="F28" s="21">
        <v>157160</v>
      </c>
      <c r="G28" s="21">
        <v>174328</v>
      </c>
      <c r="H28" s="21">
        <v>194522</v>
      </c>
      <c r="I28" s="21">
        <v>121058</v>
      </c>
      <c r="J28" s="21">
        <v>46049</v>
      </c>
      <c r="K28" s="21">
        <v>49745</v>
      </c>
      <c r="L28" s="32">
        <v>36102</v>
      </c>
    </row>
    <row r="29" spans="1:12" s="17" customFormat="1" ht="17.25" customHeight="1">
      <c r="A29" s="32"/>
      <c r="B29" s="1119"/>
      <c r="C29" s="1118" t="s">
        <v>596</v>
      </c>
      <c r="D29" s="21">
        <v>333482</v>
      </c>
      <c r="E29" s="21">
        <v>360453</v>
      </c>
      <c r="F29" s="21">
        <v>187763</v>
      </c>
      <c r="G29" s="21">
        <v>253860</v>
      </c>
      <c r="H29" s="21">
        <v>274212</v>
      </c>
      <c r="I29" s="21">
        <v>143670</v>
      </c>
      <c r="J29" s="21">
        <v>79622</v>
      </c>
      <c r="K29" s="21">
        <v>86241</v>
      </c>
      <c r="L29" s="32">
        <v>44093</v>
      </c>
    </row>
    <row r="30" spans="1:12" s="17" customFormat="1" ht="17.25" customHeight="1">
      <c r="A30" s="32"/>
      <c r="B30" s="1119"/>
      <c r="C30" s="1118" t="s">
        <v>597</v>
      </c>
      <c r="D30" s="21">
        <v>293138</v>
      </c>
      <c r="E30" s="21">
        <v>309577</v>
      </c>
      <c r="F30" s="21">
        <v>205589</v>
      </c>
      <c r="G30" s="21">
        <v>224527</v>
      </c>
      <c r="H30" s="21">
        <v>236809</v>
      </c>
      <c r="I30" s="21">
        <v>158669</v>
      </c>
      <c r="J30" s="21">
        <v>68611</v>
      </c>
      <c r="K30" s="21">
        <v>72768</v>
      </c>
      <c r="L30" s="32">
        <v>46920</v>
      </c>
    </row>
    <row r="31" spans="1:12" s="17" customFormat="1" ht="17.25" customHeight="1">
      <c r="A31" s="32"/>
      <c r="B31" s="1119"/>
      <c r="C31" s="1118" t="s">
        <v>598</v>
      </c>
      <c r="D31" s="21">
        <v>278724</v>
      </c>
      <c r="E31" s="21">
        <v>308825</v>
      </c>
      <c r="F31" s="21">
        <v>202604</v>
      </c>
      <c r="G31" s="21">
        <v>207398</v>
      </c>
      <c r="H31" s="21">
        <v>229171</v>
      </c>
      <c r="I31" s="21">
        <v>152486</v>
      </c>
      <c r="J31" s="21">
        <v>71326</v>
      </c>
      <c r="K31" s="21">
        <v>79654</v>
      </c>
      <c r="L31" s="32">
        <v>50118</v>
      </c>
    </row>
    <row r="32" spans="1:12" s="17" customFormat="1" ht="17.25" customHeight="1">
      <c r="A32" s="32"/>
      <c r="B32" s="1119"/>
      <c r="C32" s="1118" t="s">
        <v>599</v>
      </c>
      <c r="D32" s="21">
        <v>248403</v>
      </c>
      <c r="E32" s="21">
        <v>314674</v>
      </c>
      <c r="F32" s="21">
        <v>182571</v>
      </c>
      <c r="G32" s="21">
        <v>189007</v>
      </c>
      <c r="H32" s="21">
        <v>237790</v>
      </c>
      <c r="I32" s="21">
        <v>140653</v>
      </c>
      <c r="J32" s="21">
        <v>59396</v>
      </c>
      <c r="K32" s="21">
        <v>76884</v>
      </c>
      <c r="L32" s="32">
        <v>41915</v>
      </c>
    </row>
    <row r="33" spans="1:12" s="17" customFormat="1" ht="17.25" customHeight="1">
      <c r="A33" s="32"/>
      <c r="B33" s="1119"/>
      <c r="C33" s="1118" t="s">
        <v>600</v>
      </c>
      <c r="D33" s="21">
        <v>242704</v>
      </c>
      <c r="E33" s="21">
        <v>311611</v>
      </c>
      <c r="F33" s="46">
        <v>171097</v>
      </c>
      <c r="G33" s="21">
        <v>186966</v>
      </c>
      <c r="H33" s="21">
        <v>238077</v>
      </c>
      <c r="I33" s="21">
        <v>133987</v>
      </c>
      <c r="J33" s="21">
        <v>55738</v>
      </c>
      <c r="K33" s="21">
        <v>73534</v>
      </c>
      <c r="L33" s="32">
        <v>37110</v>
      </c>
    </row>
    <row r="34" spans="1:12" s="17" customFormat="1" ht="17.25" customHeight="1">
      <c r="A34" s="32"/>
      <c r="B34" s="1582" t="s">
        <v>601</v>
      </c>
      <c r="C34" s="1583"/>
      <c r="D34" s="45">
        <v>520340</v>
      </c>
      <c r="E34" s="46">
        <v>536474</v>
      </c>
      <c r="F34" s="21">
        <v>357148</v>
      </c>
      <c r="G34" s="46">
        <v>353514</v>
      </c>
      <c r="H34" s="46">
        <v>366394</v>
      </c>
      <c r="I34" s="46">
        <v>223185</v>
      </c>
      <c r="J34" s="46">
        <v>166826</v>
      </c>
      <c r="K34" s="46">
        <v>170080</v>
      </c>
      <c r="L34" s="47">
        <v>133963</v>
      </c>
    </row>
    <row r="35" spans="1:12" s="17" customFormat="1" ht="17.25" customHeight="1">
      <c r="A35" s="32"/>
      <c r="B35" s="1582" t="s">
        <v>568</v>
      </c>
      <c r="C35" s="1583"/>
      <c r="D35" s="21">
        <v>349462</v>
      </c>
      <c r="E35" s="21">
        <v>357859</v>
      </c>
      <c r="F35" s="21">
        <v>286270</v>
      </c>
      <c r="G35" s="21">
        <v>269786</v>
      </c>
      <c r="H35" s="21">
        <v>276391</v>
      </c>
      <c r="I35" s="21">
        <v>220239</v>
      </c>
      <c r="J35" s="21">
        <v>79686</v>
      </c>
      <c r="K35" s="21">
        <v>81468</v>
      </c>
      <c r="L35" s="32">
        <v>66031</v>
      </c>
    </row>
    <row r="36" spans="1:12" s="17" customFormat="1" ht="17.25" customHeight="1">
      <c r="A36" s="32"/>
      <c r="B36" s="1582" t="s">
        <v>569</v>
      </c>
      <c r="C36" s="1583"/>
      <c r="D36" s="21">
        <v>235371</v>
      </c>
      <c r="E36" s="21">
        <v>304393</v>
      </c>
      <c r="F36" s="21">
        <v>161038</v>
      </c>
      <c r="G36" s="21">
        <v>181220</v>
      </c>
      <c r="H36" s="21">
        <v>230981</v>
      </c>
      <c r="I36" s="21">
        <v>128000</v>
      </c>
      <c r="J36" s="21">
        <v>54151</v>
      </c>
      <c r="K36" s="21">
        <v>73412</v>
      </c>
      <c r="L36" s="32">
        <v>33038</v>
      </c>
    </row>
    <row r="37" spans="1:12" s="17" customFormat="1" ht="17.25" customHeight="1">
      <c r="A37" s="32"/>
      <c r="B37" s="1582" t="s">
        <v>570</v>
      </c>
      <c r="C37" s="1583"/>
      <c r="D37" s="21">
        <v>421422</v>
      </c>
      <c r="E37" s="21">
        <v>521551</v>
      </c>
      <c r="F37" s="21">
        <v>284191</v>
      </c>
      <c r="G37" s="21">
        <v>294641</v>
      </c>
      <c r="H37" s="21">
        <v>355391</v>
      </c>
      <c r="I37" s="21">
        <v>210746</v>
      </c>
      <c r="J37" s="21">
        <v>126781</v>
      </c>
      <c r="K37" s="21">
        <v>166160</v>
      </c>
      <c r="L37" s="32">
        <v>73445</v>
      </c>
    </row>
    <row r="38" spans="1:12" s="17" customFormat="1" ht="17.25" customHeight="1">
      <c r="A38" s="32"/>
      <c r="B38" s="1582" t="s">
        <v>571</v>
      </c>
      <c r="C38" s="1583"/>
      <c r="D38" s="21">
        <v>353854</v>
      </c>
      <c r="E38" s="21">
        <v>415252</v>
      </c>
      <c r="F38" s="21">
        <v>289444</v>
      </c>
      <c r="G38" s="21">
        <v>259623</v>
      </c>
      <c r="H38" s="21">
        <v>302607</v>
      </c>
      <c r="I38" s="21">
        <v>214441</v>
      </c>
      <c r="J38" s="21">
        <v>94231</v>
      </c>
      <c r="K38" s="21">
        <v>112645</v>
      </c>
      <c r="L38" s="32">
        <v>75003</v>
      </c>
    </row>
    <row r="39" spans="1:12" s="17" customFormat="1" ht="17.25" customHeight="1">
      <c r="A39" s="32"/>
      <c r="B39" s="1119"/>
      <c r="C39" s="1118" t="s">
        <v>602</v>
      </c>
      <c r="D39" s="21">
        <v>188776</v>
      </c>
      <c r="E39" s="21">
        <v>239964</v>
      </c>
      <c r="F39" s="21">
        <v>152247</v>
      </c>
      <c r="G39" s="21">
        <v>162998</v>
      </c>
      <c r="H39" s="21">
        <v>204788</v>
      </c>
      <c r="I39" s="21">
        <v>133188</v>
      </c>
      <c r="J39" s="21">
        <v>25778</v>
      </c>
      <c r="K39" s="21">
        <v>35176</v>
      </c>
      <c r="L39" s="32">
        <v>19059</v>
      </c>
    </row>
    <row r="40" spans="1:12" s="17" customFormat="1" ht="17.25" customHeight="1">
      <c r="A40" s="32"/>
      <c r="B40" s="1119"/>
      <c r="C40" s="1118" t="s">
        <v>603</v>
      </c>
      <c r="D40" s="21">
        <v>361043</v>
      </c>
      <c r="E40" s="21">
        <v>495384</v>
      </c>
      <c r="F40" s="21">
        <v>305447</v>
      </c>
      <c r="G40" s="21">
        <v>275779</v>
      </c>
      <c r="H40" s="21">
        <v>392225</v>
      </c>
      <c r="I40" s="21">
        <v>227627</v>
      </c>
      <c r="J40" s="21">
        <v>85264</v>
      </c>
      <c r="K40" s="21">
        <v>103159</v>
      </c>
      <c r="L40" s="32">
        <v>77820</v>
      </c>
    </row>
    <row r="41" spans="1:12" s="17" customFormat="1" ht="17.25" customHeight="1">
      <c r="A41" s="32"/>
      <c r="B41" s="1119"/>
      <c r="C41" s="1118" t="s">
        <v>604</v>
      </c>
      <c r="D41" s="21">
        <v>467747</v>
      </c>
      <c r="E41" s="21">
        <v>481886</v>
      </c>
      <c r="F41" s="21">
        <v>441002</v>
      </c>
      <c r="G41" s="21">
        <v>329608</v>
      </c>
      <c r="H41" s="21">
        <v>338212</v>
      </c>
      <c r="I41" s="21">
        <v>312979</v>
      </c>
      <c r="J41" s="21">
        <v>138139</v>
      </c>
      <c r="K41" s="21">
        <v>143674</v>
      </c>
      <c r="L41" s="32">
        <v>128023</v>
      </c>
    </row>
    <row r="42" spans="1:12" s="17" customFormat="1" ht="17.25" customHeight="1">
      <c r="A42" s="32"/>
      <c r="B42" s="1120"/>
      <c r="C42" s="1121" t="s">
        <v>605</v>
      </c>
      <c r="D42" s="50">
        <v>311718</v>
      </c>
      <c r="E42" s="50">
        <v>367658</v>
      </c>
      <c r="F42" s="50">
        <v>231859</v>
      </c>
      <c r="G42" s="50">
        <v>224974</v>
      </c>
      <c r="H42" s="50">
        <v>262257</v>
      </c>
      <c r="I42" s="50">
        <v>171683</v>
      </c>
      <c r="J42" s="50">
        <v>86744</v>
      </c>
      <c r="K42" s="50">
        <v>105401</v>
      </c>
      <c r="L42" s="51">
        <v>60176</v>
      </c>
    </row>
    <row r="43" ht="12">
      <c r="B43" s="969" t="s">
        <v>606</v>
      </c>
    </row>
  </sheetData>
  <mergeCells count="7">
    <mergeCell ref="B36:C36"/>
    <mergeCell ref="B37:C37"/>
    <mergeCell ref="B38:C38"/>
    <mergeCell ref="B24:C24"/>
    <mergeCell ref="B25:C25"/>
    <mergeCell ref="B34:C34"/>
    <mergeCell ref="B35:C35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E5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759" customWidth="1"/>
    <col min="2" max="2" width="25.625" style="759" customWidth="1"/>
    <col min="3" max="3" width="6.25390625" style="759" customWidth="1"/>
    <col min="4" max="23" width="5.625" style="759" customWidth="1"/>
    <col min="24" max="24" width="4.875" style="759" customWidth="1"/>
    <col min="25" max="25" width="5.125" style="759" customWidth="1"/>
    <col min="26" max="26" width="8.625" style="759" customWidth="1"/>
    <col min="27" max="27" width="12.875" style="759" customWidth="1"/>
    <col min="28" max="28" width="9.50390625" style="759" customWidth="1"/>
    <col min="29" max="29" width="12.75390625" style="759" customWidth="1"/>
    <col min="30" max="30" width="7.625" style="759" customWidth="1"/>
    <col min="31" max="31" width="11.25390625" style="759" customWidth="1"/>
    <col min="32" max="16384" width="9.00390625" style="759" customWidth="1"/>
  </cols>
  <sheetData>
    <row r="2" spans="2:3" ht="14.25">
      <c r="B2" s="1122" t="s">
        <v>695</v>
      </c>
      <c r="C2" s="1122"/>
    </row>
    <row r="3" spans="2:31" ht="12.75" thickBot="1"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B3" s="1123"/>
      <c r="AC3" s="1123"/>
      <c r="AE3" s="970" t="s">
        <v>643</v>
      </c>
    </row>
    <row r="4" spans="1:31" ht="13.5" customHeight="1" thickTop="1">
      <c r="A4" s="1124"/>
      <c r="B4" s="1442" t="s">
        <v>608</v>
      </c>
      <c r="C4" s="1453" t="s">
        <v>644</v>
      </c>
      <c r="D4" s="1593"/>
      <c r="E4" s="1593"/>
      <c r="F4" s="1593"/>
      <c r="G4" s="1593"/>
      <c r="H4" s="1593"/>
      <c r="I4" s="1593"/>
      <c r="J4" s="1593"/>
      <c r="K4" s="1593"/>
      <c r="L4" s="1593"/>
      <c r="M4" s="1593"/>
      <c r="N4" s="1593"/>
      <c r="O4" s="1593"/>
      <c r="P4" s="1593"/>
      <c r="Q4" s="1593"/>
      <c r="R4" s="1593"/>
      <c r="S4" s="1593"/>
      <c r="T4" s="1593"/>
      <c r="U4" s="1593"/>
      <c r="V4" s="1593"/>
      <c r="W4" s="1594"/>
      <c r="X4" s="1453" t="s">
        <v>609</v>
      </c>
      <c r="Y4" s="1593"/>
      <c r="Z4" s="1594"/>
      <c r="AA4" s="1584" t="s">
        <v>645</v>
      </c>
      <c r="AB4" s="1585"/>
      <c r="AC4" s="1586" t="s">
        <v>646</v>
      </c>
      <c r="AD4" s="1587"/>
      <c r="AE4" s="1588"/>
    </row>
    <row r="5" spans="1:31" ht="13.5" customHeight="1">
      <c r="A5" s="1124"/>
      <c r="B5" s="1436"/>
      <c r="C5" s="1434" t="s">
        <v>917</v>
      </c>
      <c r="D5" s="1434" t="s">
        <v>1338</v>
      </c>
      <c r="E5" s="1434" t="s">
        <v>647</v>
      </c>
      <c r="F5" s="1434" t="s">
        <v>648</v>
      </c>
      <c r="G5" s="1434" t="s">
        <v>649</v>
      </c>
      <c r="H5" s="1434" t="s">
        <v>650</v>
      </c>
      <c r="I5" s="772" t="s">
        <v>651</v>
      </c>
      <c r="J5" s="1434" t="s">
        <v>652</v>
      </c>
      <c r="K5" s="1434" t="s">
        <v>653</v>
      </c>
      <c r="L5" s="1434" t="s">
        <v>654</v>
      </c>
      <c r="M5" s="1434" t="s">
        <v>655</v>
      </c>
      <c r="N5" s="1434" t="s">
        <v>656</v>
      </c>
      <c r="O5" s="772" t="s">
        <v>657</v>
      </c>
      <c r="P5" s="1434" t="s">
        <v>658</v>
      </c>
      <c r="Q5" s="772" t="s">
        <v>659</v>
      </c>
      <c r="R5" s="1434" t="s">
        <v>660</v>
      </c>
      <c r="S5" s="1434" t="s">
        <v>661</v>
      </c>
      <c r="T5" s="1434" t="s">
        <v>662</v>
      </c>
      <c r="U5" s="1125" t="s">
        <v>663</v>
      </c>
      <c r="V5" s="1434" t="s">
        <v>664</v>
      </c>
      <c r="W5" s="1126" t="s">
        <v>665</v>
      </c>
      <c r="X5" s="1595" t="s">
        <v>610</v>
      </c>
      <c r="Y5" s="1596"/>
      <c r="Z5" s="772" t="s">
        <v>611</v>
      </c>
      <c r="AA5" s="1589" t="s">
        <v>666</v>
      </c>
      <c r="AB5" s="1591" t="s">
        <v>667</v>
      </c>
      <c r="AC5" s="1436" t="s">
        <v>668</v>
      </c>
      <c r="AD5" s="770" t="s">
        <v>669</v>
      </c>
      <c r="AE5" s="1591" t="s">
        <v>670</v>
      </c>
    </row>
    <row r="6" spans="1:31" ht="12">
      <c r="A6" s="1124"/>
      <c r="B6" s="1435"/>
      <c r="C6" s="1435"/>
      <c r="D6" s="1435"/>
      <c r="E6" s="1435"/>
      <c r="F6" s="1435"/>
      <c r="G6" s="1435"/>
      <c r="H6" s="1435"/>
      <c r="I6" s="776" t="s">
        <v>612</v>
      </c>
      <c r="J6" s="1435"/>
      <c r="K6" s="1435"/>
      <c r="L6" s="1435"/>
      <c r="M6" s="1435"/>
      <c r="N6" s="1435"/>
      <c r="O6" s="776" t="s">
        <v>613</v>
      </c>
      <c r="P6" s="1435"/>
      <c r="Q6" s="776" t="s">
        <v>614</v>
      </c>
      <c r="R6" s="1435"/>
      <c r="S6" s="1435"/>
      <c r="T6" s="1435"/>
      <c r="U6" s="1127" t="s">
        <v>671</v>
      </c>
      <c r="V6" s="1435"/>
      <c r="W6" s="1127" t="s">
        <v>672</v>
      </c>
      <c r="X6" s="1597"/>
      <c r="Y6" s="1598"/>
      <c r="Z6" s="776" t="s">
        <v>615</v>
      </c>
      <c r="AA6" s="1590"/>
      <c r="AB6" s="1592"/>
      <c r="AC6" s="1435"/>
      <c r="AD6" s="798" t="s">
        <v>673</v>
      </c>
      <c r="AE6" s="1592"/>
    </row>
    <row r="7" spans="1:31" ht="12">
      <c r="A7" s="1124"/>
      <c r="B7" s="617"/>
      <c r="C7" s="586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128"/>
      <c r="R7" s="1128"/>
      <c r="S7" s="1128"/>
      <c r="T7" s="1128"/>
      <c r="U7" s="1128"/>
      <c r="V7" s="1128"/>
      <c r="W7" s="1128"/>
      <c r="X7" s="1128"/>
      <c r="Y7" s="1128"/>
      <c r="Z7" s="1128"/>
      <c r="AA7" s="1128"/>
      <c r="AB7" s="972"/>
      <c r="AC7" s="972"/>
      <c r="AD7" s="972"/>
      <c r="AE7" s="1129"/>
    </row>
    <row r="8" spans="1:31" s="788" customFormat="1" ht="15" customHeight="1">
      <c r="A8" s="1130"/>
      <c r="B8" s="1131"/>
      <c r="C8" s="1132"/>
      <c r="D8" s="1133"/>
      <c r="E8" s="1133"/>
      <c r="F8" s="1133"/>
      <c r="G8" s="1133"/>
      <c r="H8" s="1133"/>
      <c r="I8" s="1133"/>
      <c r="J8" s="1133"/>
      <c r="K8" s="1133"/>
      <c r="L8" s="1133"/>
      <c r="M8" s="1133"/>
      <c r="N8" s="1133"/>
      <c r="O8" s="1133"/>
      <c r="P8" s="1133"/>
      <c r="Q8" s="1134"/>
      <c r="R8" s="1133"/>
      <c r="S8" s="1134"/>
      <c r="T8" s="1135"/>
      <c r="U8" s="1134"/>
      <c r="V8" s="1134"/>
      <c r="W8" s="1134"/>
      <c r="X8" s="1134"/>
      <c r="Y8" s="1136">
        <f>SUM(X15,X40)</f>
        <v>84</v>
      </c>
      <c r="Z8" s="1133"/>
      <c r="AA8" s="564"/>
      <c r="AB8" s="564"/>
      <c r="AC8" s="564"/>
      <c r="AD8" s="564"/>
      <c r="AE8" s="565"/>
    </row>
    <row r="9" spans="1:31" s="788" customFormat="1" ht="15" customHeight="1">
      <c r="A9" s="1130"/>
      <c r="B9" s="1131" t="s">
        <v>674</v>
      </c>
      <c r="C9" s="1134">
        <f>SUM(C11+C15+C29+C40+C51+C53)</f>
        <v>161</v>
      </c>
      <c r="D9" s="1134">
        <f>SUM(D11+D15+D29+D40+D51+D53)</f>
        <v>26</v>
      </c>
      <c r="E9" s="1134">
        <f>SUM(E11+E15+E29+E40+E51+E53)</f>
        <v>16</v>
      </c>
      <c r="F9" s="1134">
        <f>SUM(F11+F15+F29+F40+F51+F53)</f>
        <v>13</v>
      </c>
      <c r="G9" s="1134">
        <v>9</v>
      </c>
      <c r="H9" s="1134">
        <f aca="true" t="shared" si="0" ref="H9:W9">SUM(H11+H15+H29+H40+H51+H53)</f>
        <v>7</v>
      </c>
      <c r="I9" s="1134">
        <f t="shared" si="0"/>
        <v>4</v>
      </c>
      <c r="J9" s="1134">
        <f t="shared" si="0"/>
        <v>8</v>
      </c>
      <c r="K9" s="1134">
        <f t="shared" si="0"/>
        <v>2</v>
      </c>
      <c r="L9" s="1134">
        <f t="shared" si="0"/>
        <v>9</v>
      </c>
      <c r="M9" s="1134">
        <f t="shared" si="0"/>
        <v>3</v>
      </c>
      <c r="N9" s="1134">
        <f t="shared" si="0"/>
        <v>5</v>
      </c>
      <c r="O9" s="1134">
        <f t="shared" si="0"/>
        <v>5</v>
      </c>
      <c r="P9" s="1134">
        <f t="shared" si="0"/>
        <v>3</v>
      </c>
      <c r="Q9" s="1134">
        <f t="shared" si="0"/>
        <v>3</v>
      </c>
      <c r="R9" s="1134">
        <f t="shared" si="0"/>
        <v>7</v>
      </c>
      <c r="S9" s="1134">
        <f t="shared" si="0"/>
        <v>1</v>
      </c>
      <c r="T9" s="1134">
        <f t="shared" si="0"/>
        <v>6</v>
      </c>
      <c r="U9" s="1134">
        <f t="shared" si="0"/>
        <v>8</v>
      </c>
      <c r="V9" s="1134">
        <f t="shared" si="0"/>
        <v>5</v>
      </c>
      <c r="W9" s="1134">
        <f t="shared" si="0"/>
        <v>20</v>
      </c>
      <c r="X9" s="1134"/>
      <c r="Y9" s="1134">
        <f>SUM(Y11,Y15,Y29,Y40,Y51)</f>
        <v>6659</v>
      </c>
      <c r="Z9" s="1134">
        <f>SUM(Z11,Z15,Z29,Z40,Z51)</f>
        <v>71424</v>
      </c>
      <c r="AA9" s="1134" t="s">
        <v>675</v>
      </c>
      <c r="AB9" s="1134" t="s">
        <v>675</v>
      </c>
      <c r="AC9" s="1134" t="s">
        <v>675</v>
      </c>
      <c r="AD9" s="1134" t="s">
        <v>675</v>
      </c>
      <c r="AE9" s="1137" t="s">
        <v>675</v>
      </c>
    </row>
    <row r="10" spans="1:31" s="788" customFormat="1" ht="15" customHeight="1">
      <c r="A10" s="1130"/>
      <c r="B10" s="1131"/>
      <c r="C10" s="1132"/>
      <c r="D10" s="1134"/>
      <c r="E10" s="1134"/>
      <c r="F10" s="1134"/>
      <c r="G10" s="1134"/>
      <c r="H10" s="1134"/>
      <c r="I10" s="1134"/>
      <c r="J10" s="1134"/>
      <c r="K10" s="1134"/>
      <c r="L10" s="1134"/>
      <c r="M10" s="1134"/>
      <c r="N10" s="1134"/>
      <c r="O10" s="1134"/>
      <c r="P10" s="1134"/>
      <c r="Q10" s="1134"/>
      <c r="R10" s="1134"/>
      <c r="S10" s="1134"/>
      <c r="T10" s="1135"/>
      <c r="U10" s="1134"/>
      <c r="V10" s="1134"/>
      <c r="W10" s="1134"/>
      <c r="X10" s="1134"/>
      <c r="Y10" s="1134"/>
      <c r="Z10" s="1134"/>
      <c r="AA10" s="564"/>
      <c r="AB10" s="564"/>
      <c r="AC10" s="564"/>
      <c r="AD10" s="564"/>
      <c r="AE10" s="565"/>
    </row>
    <row r="11" spans="1:31" s="788" customFormat="1" ht="15" customHeight="1">
      <c r="A11" s="1130"/>
      <c r="B11" s="1131" t="s">
        <v>616</v>
      </c>
      <c r="C11" s="1138">
        <f>SUM(C12:C13)</f>
        <v>4</v>
      </c>
      <c r="D11" s="1139">
        <v>0</v>
      </c>
      <c r="E11" s="1139">
        <v>0</v>
      </c>
      <c r="F11" s="1139">
        <v>0</v>
      </c>
      <c r="G11" s="1134">
        <f>SUM(G12:G13)</f>
        <v>1</v>
      </c>
      <c r="H11" s="1139">
        <v>0</v>
      </c>
      <c r="I11" s="1139">
        <v>0</v>
      </c>
      <c r="J11" s="1139">
        <v>0</v>
      </c>
      <c r="K11" s="1139">
        <v>0</v>
      </c>
      <c r="L11" s="1134">
        <f>SUM(L12:L13)</f>
        <v>1</v>
      </c>
      <c r="M11" s="1134">
        <f>SUM(M12:M13)</f>
        <v>1</v>
      </c>
      <c r="N11" s="1139">
        <v>0</v>
      </c>
      <c r="O11" s="1139">
        <v>0</v>
      </c>
      <c r="P11" s="1139">
        <v>0</v>
      </c>
      <c r="Q11" s="1139">
        <v>0</v>
      </c>
      <c r="R11" s="1134">
        <f>SUM(R12:R13)</f>
        <v>1</v>
      </c>
      <c r="S11" s="1139">
        <v>0</v>
      </c>
      <c r="T11" s="1139">
        <v>0</v>
      </c>
      <c r="U11" s="1139">
        <v>0</v>
      </c>
      <c r="V11" s="1139">
        <v>0</v>
      </c>
      <c r="W11" s="1139">
        <v>0</v>
      </c>
      <c r="X11" s="1139"/>
      <c r="Y11" s="1134">
        <f>SUM(Y12:Y13)</f>
        <v>360</v>
      </c>
      <c r="Z11" s="1139">
        <v>0</v>
      </c>
      <c r="AA11" s="1139">
        <v>0</v>
      </c>
      <c r="AB11" s="1139">
        <v>0</v>
      </c>
      <c r="AC11" s="1139">
        <v>0</v>
      </c>
      <c r="AD11" s="1139">
        <v>0</v>
      </c>
      <c r="AE11" s="1140">
        <v>0</v>
      </c>
    </row>
    <row r="12" spans="1:31" ht="15" customHeight="1">
      <c r="A12" s="1124"/>
      <c r="B12" s="617" t="s">
        <v>676</v>
      </c>
      <c r="C12" s="640">
        <f>SUM(D12:W12)</f>
        <v>3</v>
      </c>
      <c r="D12" s="1139">
        <v>0</v>
      </c>
      <c r="E12" s="1139">
        <v>0</v>
      </c>
      <c r="F12" s="1139">
        <v>0</v>
      </c>
      <c r="G12" s="1139">
        <v>0</v>
      </c>
      <c r="H12" s="1139">
        <v>0</v>
      </c>
      <c r="I12" s="1139">
        <v>0</v>
      </c>
      <c r="J12" s="1139">
        <v>0</v>
      </c>
      <c r="K12" s="1139">
        <v>0</v>
      </c>
      <c r="L12" s="564">
        <v>1</v>
      </c>
      <c r="M12" s="564">
        <v>1</v>
      </c>
      <c r="N12" s="1139">
        <v>0</v>
      </c>
      <c r="O12" s="1139">
        <v>0</v>
      </c>
      <c r="P12" s="1139">
        <v>0</v>
      </c>
      <c r="Q12" s="1139">
        <v>0</v>
      </c>
      <c r="R12" s="564">
        <v>1</v>
      </c>
      <c r="S12" s="1139">
        <v>0</v>
      </c>
      <c r="T12" s="1139">
        <v>0</v>
      </c>
      <c r="U12" s="1139">
        <v>0</v>
      </c>
      <c r="V12" s="1139">
        <v>0</v>
      </c>
      <c r="W12" s="1139">
        <v>0</v>
      </c>
      <c r="X12" s="1139"/>
      <c r="Y12" s="564">
        <v>310</v>
      </c>
      <c r="Z12" s="1139">
        <v>0</v>
      </c>
      <c r="AA12" s="1139">
        <v>0</v>
      </c>
      <c r="AB12" s="1139">
        <v>0</v>
      </c>
      <c r="AC12" s="1139">
        <v>0</v>
      </c>
      <c r="AD12" s="1139">
        <v>0</v>
      </c>
      <c r="AE12" s="1140">
        <v>0</v>
      </c>
    </row>
    <row r="13" spans="1:31" ht="15" customHeight="1">
      <c r="A13" s="1124"/>
      <c r="B13" s="617" t="s">
        <v>617</v>
      </c>
      <c r="C13" s="640">
        <f>SUM(D13:W13)</f>
        <v>1</v>
      </c>
      <c r="D13" s="1139">
        <v>0</v>
      </c>
      <c r="E13" s="1139">
        <v>0</v>
      </c>
      <c r="F13" s="1139">
        <v>0</v>
      </c>
      <c r="G13" s="564">
        <v>1</v>
      </c>
      <c r="H13" s="1139">
        <v>0</v>
      </c>
      <c r="I13" s="1139">
        <v>0</v>
      </c>
      <c r="J13" s="1139">
        <v>0</v>
      </c>
      <c r="K13" s="1139">
        <v>0</v>
      </c>
      <c r="L13" s="1139">
        <v>0</v>
      </c>
      <c r="M13" s="1139">
        <v>0</v>
      </c>
      <c r="N13" s="1139">
        <v>0</v>
      </c>
      <c r="O13" s="1139">
        <v>0</v>
      </c>
      <c r="P13" s="1139">
        <v>0</v>
      </c>
      <c r="Q13" s="1139">
        <v>0</v>
      </c>
      <c r="R13" s="1139">
        <v>0</v>
      </c>
      <c r="S13" s="1139">
        <v>0</v>
      </c>
      <c r="T13" s="1139">
        <v>0</v>
      </c>
      <c r="U13" s="1139">
        <v>0</v>
      </c>
      <c r="V13" s="1139">
        <v>0</v>
      </c>
      <c r="W13" s="1139">
        <v>0</v>
      </c>
      <c r="X13" s="1139"/>
      <c r="Y13" s="564">
        <v>50</v>
      </c>
      <c r="Z13" s="1139">
        <v>0</v>
      </c>
      <c r="AA13" s="1139">
        <v>0</v>
      </c>
      <c r="AB13" s="1139">
        <v>0</v>
      </c>
      <c r="AC13" s="1139">
        <v>0</v>
      </c>
      <c r="AD13" s="1139">
        <v>0</v>
      </c>
      <c r="AE13" s="1140">
        <v>0</v>
      </c>
    </row>
    <row r="14" spans="1:31" ht="15" customHeight="1">
      <c r="A14" s="1124"/>
      <c r="B14" s="617"/>
      <c r="C14" s="586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762"/>
      <c r="AC14" s="762"/>
      <c r="AD14" s="762"/>
      <c r="AE14" s="1124"/>
    </row>
    <row r="15" spans="1:31" s="788" customFormat="1" ht="15" customHeight="1">
      <c r="A15" s="1130"/>
      <c r="B15" s="1131" t="s">
        <v>618</v>
      </c>
      <c r="C15" s="1138">
        <f aca="true" t="shared" si="1" ref="C15:J15">SUM(C16:C27)</f>
        <v>31</v>
      </c>
      <c r="D15" s="1134">
        <f t="shared" si="1"/>
        <v>6</v>
      </c>
      <c r="E15" s="1134">
        <f t="shared" si="1"/>
        <v>5</v>
      </c>
      <c r="F15" s="1134">
        <f t="shared" si="1"/>
        <v>3</v>
      </c>
      <c r="G15" s="1134">
        <f t="shared" si="1"/>
        <v>2</v>
      </c>
      <c r="H15" s="1134">
        <f t="shared" si="1"/>
        <v>3</v>
      </c>
      <c r="I15" s="1134">
        <f t="shared" si="1"/>
        <v>1</v>
      </c>
      <c r="J15" s="1134">
        <f t="shared" si="1"/>
        <v>3</v>
      </c>
      <c r="K15" s="1139">
        <v>0</v>
      </c>
      <c r="L15" s="1134">
        <f>SUM(L16:L27)</f>
        <v>2</v>
      </c>
      <c r="M15" s="1139">
        <v>0</v>
      </c>
      <c r="N15" s="1139">
        <v>0</v>
      </c>
      <c r="O15" s="1139">
        <v>0</v>
      </c>
      <c r="P15" s="1134">
        <f>SUM(P16:P27)</f>
        <v>1</v>
      </c>
      <c r="Q15" s="1134">
        <f>SUM(Q16:Q27)</f>
        <v>1</v>
      </c>
      <c r="R15" s="1134">
        <f>SUM(R16:R27)</f>
        <v>1</v>
      </c>
      <c r="S15" s="1139">
        <v>0</v>
      </c>
      <c r="T15" s="1139">
        <v>0</v>
      </c>
      <c r="U15" s="1134">
        <f>SUM(U16:U27)</f>
        <v>1</v>
      </c>
      <c r="V15" s="1134">
        <f>SUM(V16:V27)</f>
        <v>1</v>
      </c>
      <c r="W15" s="1134">
        <f>SUM(W16:W27)</f>
        <v>1</v>
      </c>
      <c r="X15" s="1141">
        <v>30</v>
      </c>
      <c r="Y15" s="1134">
        <f>SUM(Y16:Y27)</f>
        <v>925</v>
      </c>
      <c r="Z15" s="1134">
        <f>SUM(Z16:Z27)</f>
        <v>7370</v>
      </c>
      <c r="AA15" s="1134">
        <f>SUM(AA16:AA27)</f>
        <v>1714644361</v>
      </c>
      <c r="AB15" s="1134">
        <v>232652</v>
      </c>
      <c r="AC15" s="1134">
        <f>SUM(AC16:AC27)</f>
        <v>80067684</v>
      </c>
      <c r="AD15" s="1134">
        <f>SUM(AD16:AD27)</f>
        <v>5923</v>
      </c>
      <c r="AE15" s="1137">
        <v>13518</v>
      </c>
    </row>
    <row r="16" spans="1:31" ht="15" customHeight="1">
      <c r="A16" s="1124"/>
      <c r="B16" s="617" t="s">
        <v>619</v>
      </c>
      <c r="C16" s="640">
        <f aca="true" t="shared" si="2" ref="C16:C21">SUM(D16:W16)</f>
        <v>11</v>
      </c>
      <c r="D16" s="564">
        <v>1</v>
      </c>
      <c r="E16" s="564">
        <v>3</v>
      </c>
      <c r="F16" s="564">
        <v>1</v>
      </c>
      <c r="G16" s="564">
        <v>1</v>
      </c>
      <c r="H16" s="564">
        <v>1</v>
      </c>
      <c r="I16" s="1139">
        <v>0</v>
      </c>
      <c r="J16" s="1139">
        <v>0</v>
      </c>
      <c r="K16" s="1139">
        <v>0</v>
      </c>
      <c r="L16" s="564">
        <v>1</v>
      </c>
      <c r="M16" s="1139">
        <v>0</v>
      </c>
      <c r="N16" s="1139">
        <v>0</v>
      </c>
      <c r="O16" s="1139">
        <v>0</v>
      </c>
      <c r="P16" s="564">
        <v>1</v>
      </c>
      <c r="Q16" s="1139">
        <v>0</v>
      </c>
      <c r="R16" s="1139">
        <v>0</v>
      </c>
      <c r="S16" s="1139">
        <v>0</v>
      </c>
      <c r="T16" s="1139">
        <v>0</v>
      </c>
      <c r="U16" s="564">
        <v>1</v>
      </c>
      <c r="V16" s="564">
        <v>1</v>
      </c>
      <c r="W16" s="1139">
        <v>0</v>
      </c>
      <c r="X16" s="1139"/>
      <c r="Y16" s="564">
        <v>43</v>
      </c>
      <c r="Z16" s="564">
        <v>16</v>
      </c>
      <c r="AA16" s="564">
        <v>3829534</v>
      </c>
      <c r="AB16" s="762">
        <v>239346</v>
      </c>
      <c r="AC16" s="762">
        <v>506100</v>
      </c>
      <c r="AD16" s="762">
        <v>12</v>
      </c>
      <c r="AE16" s="1124">
        <v>42175</v>
      </c>
    </row>
    <row r="17" spans="1:31" ht="15" customHeight="1">
      <c r="A17" s="1124"/>
      <c r="B17" s="617" t="s">
        <v>620</v>
      </c>
      <c r="C17" s="640">
        <f t="shared" si="2"/>
        <v>1</v>
      </c>
      <c r="D17" s="1139">
        <v>0</v>
      </c>
      <c r="E17" s="1139">
        <v>0</v>
      </c>
      <c r="F17" s="564">
        <v>1</v>
      </c>
      <c r="G17" s="1139">
        <v>0</v>
      </c>
      <c r="H17" s="1139">
        <v>0</v>
      </c>
      <c r="I17" s="1139">
        <v>0</v>
      </c>
      <c r="J17" s="1139">
        <v>0</v>
      </c>
      <c r="K17" s="1139">
        <v>0</v>
      </c>
      <c r="L17" s="1139">
        <v>0</v>
      </c>
      <c r="M17" s="1139">
        <v>0</v>
      </c>
      <c r="N17" s="1139">
        <v>0</v>
      </c>
      <c r="O17" s="1139">
        <v>0</v>
      </c>
      <c r="P17" s="1139">
        <v>0</v>
      </c>
      <c r="Q17" s="1139">
        <v>0</v>
      </c>
      <c r="R17" s="1139">
        <v>0</v>
      </c>
      <c r="S17" s="1139">
        <v>0</v>
      </c>
      <c r="T17" s="1139">
        <v>0</v>
      </c>
      <c r="U17" s="1139">
        <v>0</v>
      </c>
      <c r="V17" s="1139">
        <v>0</v>
      </c>
      <c r="W17" s="1139">
        <v>0</v>
      </c>
      <c r="X17" s="1139"/>
      <c r="Y17" s="564">
        <v>30</v>
      </c>
      <c r="Z17" s="564">
        <v>124</v>
      </c>
      <c r="AA17" s="762">
        <v>68508528</v>
      </c>
      <c r="AB17" s="762">
        <v>552488</v>
      </c>
      <c r="AC17" s="564">
        <v>505140</v>
      </c>
      <c r="AD17" s="564">
        <v>66</v>
      </c>
      <c r="AE17" s="565">
        <v>7654</v>
      </c>
    </row>
    <row r="18" spans="1:31" ht="15" customHeight="1">
      <c r="A18" s="1124"/>
      <c r="B18" s="617" t="s">
        <v>677</v>
      </c>
      <c r="C18" s="640">
        <f t="shared" si="2"/>
        <v>3</v>
      </c>
      <c r="D18" s="564">
        <v>2</v>
      </c>
      <c r="E18" s="1139">
        <v>0</v>
      </c>
      <c r="F18" s="1139">
        <v>0</v>
      </c>
      <c r="G18" s="1139">
        <v>0</v>
      </c>
      <c r="H18" s="1139">
        <v>0</v>
      </c>
      <c r="I18" s="1139">
        <v>0</v>
      </c>
      <c r="J18" s="1139">
        <v>0</v>
      </c>
      <c r="K18" s="1139">
        <v>0</v>
      </c>
      <c r="L18" s="1139">
        <v>0</v>
      </c>
      <c r="M18" s="1139">
        <v>0</v>
      </c>
      <c r="N18" s="1139">
        <v>0</v>
      </c>
      <c r="O18" s="1139">
        <v>0</v>
      </c>
      <c r="P18" s="1139">
        <v>0</v>
      </c>
      <c r="Q18" s="564">
        <v>1</v>
      </c>
      <c r="R18" s="1139">
        <v>0</v>
      </c>
      <c r="S18" s="1139">
        <v>0</v>
      </c>
      <c r="T18" s="1139">
        <v>0</v>
      </c>
      <c r="U18" s="1139">
        <v>0</v>
      </c>
      <c r="V18" s="1139">
        <v>0</v>
      </c>
      <c r="W18" s="1139">
        <v>0</v>
      </c>
      <c r="X18" s="1139"/>
      <c r="Y18" s="564">
        <v>34</v>
      </c>
      <c r="Z18" s="564">
        <v>124</v>
      </c>
      <c r="AA18" s="762">
        <v>21663411</v>
      </c>
      <c r="AB18" s="762">
        <v>174705</v>
      </c>
      <c r="AC18" s="564">
        <v>11600</v>
      </c>
      <c r="AD18" s="564">
        <v>4</v>
      </c>
      <c r="AE18" s="565">
        <v>2900</v>
      </c>
    </row>
    <row r="19" spans="1:31" ht="15" customHeight="1">
      <c r="A19" s="1124"/>
      <c r="B19" s="617" t="s">
        <v>678</v>
      </c>
      <c r="C19" s="640">
        <f t="shared" si="2"/>
        <v>5</v>
      </c>
      <c r="D19" s="564">
        <v>1</v>
      </c>
      <c r="E19" s="564">
        <v>1</v>
      </c>
      <c r="F19" s="564">
        <v>1</v>
      </c>
      <c r="G19" s="1139">
        <v>0</v>
      </c>
      <c r="H19" s="564">
        <v>1</v>
      </c>
      <c r="I19" s="564">
        <v>1</v>
      </c>
      <c r="J19" s="1139">
        <v>0</v>
      </c>
      <c r="K19" s="1139">
        <v>0</v>
      </c>
      <c r="L19" s="1139">
        <v>0</v>
      </c>
      <c r="M19" s="1139">
        <v>0</v>
      </c>
      <c r="N19" s="1139">
        <v>0</v>
      </c>
      <c r="O19" s="1139">
        <v>0</v>
      </c>
      <c r="P19" s="1139">
        <v>0</v>
      </c>
      <c r="Q19" s="1139">
        <v>0</v>
      </c>
      <c r="R19" s="1139">
        <v>0</v>
      </c>
      <c r="S19" s="1139">
        <v>0</v>
      </c>
      <c r="T19" s="1139">
        <v>0</v>
      </c>
      <c r="U19" s="1139">
        <v>0</v>
      </c>
      <c r="V19" s="1139">
        <v>0</v>
      </c>
      <c r="W19" s="1139">
        <v>0</v>
      </c>
      <c r="X19" s="1139"/>
      <c r="Y19" s="564">
        <v>263</v>
      </c>
      <c r="Z19" s="564">
        <v>2085</v>
      </c>
      <c r="AA19" s="762">
        <v>444225886</v>
      </c>
      <c r="AB19" s="762">
        <v>213058</v>
      </c>
      <c r="AC19" s="564">
        <v>6718708</v>
      </c>
      <c r="AD19" s="564">
        <v>940</v>
      </c>
      <c r="AE19" s="565">
        <v>7148</v>
      </c>
    </row>
    <row r="20" spans="1:31" ht="15" customHeight="1">
      <c r="A20" s="1124"/>
      <c r="B20" s="617" t="s">
        <v>679</v>
      </c>
      <c r="C20" s="640">
        <f t="shared" si="2"/>
        <v>3</v>
      </c>
      <c r="D20" s="1139">
        <v>0</v>
      </c>
      <c r="E20" s="1139">
        <v>0</v>
      </c>
      <c r="F20" s="1139">
        <v>0</v>
      </c>
      <c r="G20" s="1139">
        <v>0</v>
      </c>
      <c r="H20" s="564">
        <v>1</v>
      </c>
      <c r="I20" s="1139">
        <v>0</v>
      </c>
      <c r="J20" s="1139">
        <v>0</v>
      </c>
      <c r="K20" s="1139">
        <v>0</v>
      </c>
      <c r="L20" s="564">
        <v>1</v>
      </c>
      <c r="M20" s="1139">
        <v>0</v>
      </c>
      <c r="N20" s="1139">
        <v>0</v>
      </c>
      <c r="O20" s="1139">
        <v>0</v>
      </c>
      <c r="P20" s="1139">
        <v>0</v>
      </c>
      <c r="Q20" s="1139">
        <v>0</v>
      </c>
      <c r="R20" s="1139">
        <v>0</v>
      </c>
      <c r="S20" s="1139">
        <v>0</v>
      </c>
      <c r="T20" s="1139">
        <v>0</v>
      </c>
      <c r="U20" s="1139">
        <v>0</v>
      </c>
      <c r="V20" s="1139">
        <v>0</v>
      </c>
      <c r="W20" s="564">
        <v>1</v>
      </c>
      <c r="X20" s="564"/>
      <c r="Y20" s="564">
        <v>270</v>
      </c>
      <c r="Z20" s="564">
        <v>1170</v>
      </c>
      <c r="AA20" s="762">
        <v>343458314</v>
      </c>
      <c r="AB20" s="762">
        <v>293554</v>
      </c>
      <c r="AC20" s="564">
        <v>11754857</v>
      </c>
      <c r="AD20" s="564">
        <v>933</v>
      </c>
      <c r="AE20" s="565">
        <v>12599</v>
      </c>
    </row>
    <row r="21" spans="1:31" ht="15" customHeight="1">
      <c r="A21" s="1124"/>
      <c r="B21" s="617" t="s">
        <v>680</v>
      </c>
      <c r="C21" s="640">
        <f t="shared" si="2"/>
        <v>3</v>
      </c>
      <c r="D21" s="564">
        <v>1</v>
      </c>
      <c r="E21" s="1139">
        <v>0</v>
      </c>
      <c r="F21" s="1139">
        <v>0</v>
      </c>
      <c r="G21" s="564">
        <v>1</v>
      </c>
      <c r="H21" s="1139">
        <v>0</v>
      </c>
      <c r="I21" s="1139">
        <v>0</v>
      </c>
      <c r="J21" s="564">
        <v>1</v>
      </c>
      <c r="K21" s="1139">
        <v>0</v>
      </c>
      <c r="L21" s="1139">
        <v>0</v>
      </c>
      <c r="M21" s="1139">
        <v>0</v>
      </c>
      <c r="N21" s="1139">
        <v>0</v>
      </c>
      <c r="O21" s="1139">
        <v>0</v>
      </c>
      <c r="P21" s="1139">
        <v>0</v>
      </c>
      <c r="Q21" s="1139">
        <v>0</v>
      </c>
      <c r="R21" s="1139">
        <v>0</v>
      </c>
      <c r="S21" s="1139">
        <v>0</v>
      </c>
      <c r="T21" s="1139">
        <v>0</v>
      </c>
      <c r="U21" s="1139">
        <v>0</v>
      </c>
      <c r="V21" s="1139">
        <v>0</v>
      </c>
      <c r="W21" s="1139">
        <v>0</v>
      </c>
      <c r="X21" s="1139"/>
      <c r="Y21" s="564">
        <v>90</v>
      </c>
      <c r="Z21" s="564">
        <v>385</v>
      </c>
      <c r="AA21" s="762">
        <v>61641002</v>
      </c>
      <c r="AB21" s="762">
        <v>160106</v>
      </c>
      <c r="AC21" s="564">
        <v>2269550</v>
      </c>
      <c r="AD21" s="564">
        <v>358</v>
      </c>
      <c r="AE21" s="565">
        <v>6340</v>
      </c>
    </row>
    <row r="22" spans="1:31" ht="15" customHeight="1">
      <c r="A22" s="1124"/>
      <c r="B22" s="617" t="s">
        <v>621</v>
      </c>
      <c r="C22" s="1139">
        <v>0</v>
      </c>
      <c r="D22" s="1139">
        <v>0</v>
      </c>
      <c r="E22" s="1139">
        <v>0</v>
      </c>
      <c r="F22" s="1139">
        <v>0</v>
      </c>
      <c r="G22" s="1139">
        <v>0</v>
      </c>
      <c r="H22" s="1139">
        <v>0</v>
      </c>
      <c r="I22" s="1139">
        <v>0</v>
      </c>
      <c r="J22" s="1139">
        <v>0</v>
      </c>
      <c r="K22" s="1139">
        <v>0</v>
      </c>
      <c r="L22" s="1139">
        <v>0</v>
      </c>
      <c r="M22" s="1139">
        <v>0</v>
      </c>
      <c r="N22" s="1139">
        <v>0</v>
      </c>
      <c r="O22" s="1139">
        <v>0</v>
      </c>
      <c r="P22" s="1139">
        <v>0</v>
      </c>
      <c r="Q22" s="1139">
        <v>0</v>
      </c>
      <c r="R22" s="1139">
        <v>0</v>
      </c>
      <c r="S22" s="1139">
        <v>0</v>
      </c>
      <c r="T22" s="1139">
        <v>0</v>
      </c>
      <c r="U22" s="1139">
        <v>0</v>
      </c>
      <c r="V22" s="1139">
        <v>0</v>
      </c>
      <c r="W22" s="1139">
        <v>0</v>
      </c>
      <c r="X22" s="1139"/>
      <c r="Y22" s="1139">
        <v>0</v>
      </c>
      <c r="Z22" s="1139">
        <v>0</v>
      </c>
      <c r="AA22" s="1139">
        <v>0</v>
      </c>
      <c r="AB22" s="1139">
        <v>0</v>
      </c>
      <c r="AC22" s="1139">
        <v>0</v>
      </c>
      <c r="AD22" s="1139">
        <v>0</v>
      </c>
      <c r="AE22" s="1140">
        <v>0</v>
      </c>
    </row>
    <row r="23" spans="1:31" ht="15" customHeight="1">
      <c r="A23" s="1124"/>
      <c r="B23" s="617" t="s">
        <v>622</v>
      </c>
      <c r="C23" s="1139">
        <v>0</v>
      </c>
      <c r="D23" s="1139">
        <v>0</v>
      </c>
      <c r="E23" s="1139">
        <v>0</v>
      </c>
      <c r="F23" s="1139">
        <v>0</v>
      </c>
      <c r="G23" s="1139">
        <v>0</v>
      </c>
      <c r="H23" s="1139">
        <v>0</v>
      </c>
      <c r="I23" s="1139">
        <v>0</v>
      </c>
      <c r="J23" s="1139">
        <v>0</v>
      </c>
      <c r="K23" s="1139">
        <v>0</v>
      </c>
      <c r="L23" s="1139">
        <v>0</v>
      </c>
      <c r="M23" s="1139">
        <v>0</v>
      </c>
      <c r="N23" s="1139">
        <v>0</v>
      </c>
      <c r="O23" s="1139">
        <v>0</v>
      </c>
      <c r="P23" s="1139">
        <v>0</v>
      </c>
      <c r="Q23" s="1139">
        <v>0</v>
      </c>
      <c r="R23" s="1139">
        <v>0</v>
      </c>
      <c r="S23" s="1139">
        <v>0</v>
      </c>
      <c r="T23" s="1139">
        <v>0</v>
      </c>
      <c r="U23" s="1139">
        <v>0</v>
      </c>
      <c r="V23" s="1139">
        <v>0</v>
      </c>
      <c r="W23" s="1139">
        <v>0</v>
      </c>
      <c r="X23" s="1139"/>
      <c r="Y23" s="1139">
        <v>0</v>
      </c>
      <c r="Z23" s="1139">
        <v>0</v>
      </c>
      <c r="AA23" s="1139">
        <v>0</v>
      </c>
      <c r="AB23" s="1139">
        <v>0</v>
      </c>
      <c r="AC23" s="1139">
        <v>0</v>
      </c>
      <c r="AD23" s="1139">
        <v>0</v>
      </c>
      <c r="AE23" s="1140">
        <v>0</v>
      </c>
    </row>
    <row r="24" spans="1:31" ht="15" customHeight="1">
      <c r="A24" s="1124"/>
      <c r="B24" s="617" t="s">
        <v>623</v>
      </c>
      <c r="C24" s="640">
        <f>SUM(D24:W24)</f>
        <v>1</v>
      </c>
      <c r="D24" s="1139">
        <v>0</v>
      </c>
      <c r="E24" s="1139">
        <v>0</v>
      </c>
      <c r="F24" s="1139">
        <v>0</v>
      </c>
      <c r="G24" s="1139">
        <v>0</v>
      </c>
      <c r="H24" s="1139">
        <v>0</v>
      </c>
      <c r="I24" s="1139">
        <v>0</v>
      </c>
      <c r="J24" s="564">
        <v>1</v>
      </c>
      <c r="K24" s="1139">
        <v>0</v>
      </c>
      <c r="L24" s="1139">
        <v>0</v>
      </c>
      <c r="M24" s="1139">
        <v>0</v>
      </c>
      <c r="N24" s="1139">
        <v>0</v>
      </c>
      <c r="O24" s="1139">
        <v>0</v>
      </c>
      <c r="P24" s="1139">
        <v>0</v>
      </c>
      <c r="Q24" s="1139">
        <v>0</v>
      </c>
      <c r="R24" s="1139">
        <v>0</v>
      </c>
      <c r="S24" s="1139">
        <v>0</v>
      </c>
      <c r="T24" s="1139">
        <v>0</v>
      </c>
      <c r="U24" s="1139">
        <v>0</v>
      </c>
      <c r="V24" s="1139">
        <v>0</v>
      </c>
      <c r="W24" s="1139">
        <v>0</v>
      </c>
      <c r="X24" s="1139"/>
      <c r="Y24" s="564">
        <v>30</v>
      </c>
      <c r="Z24" s="564">
        <v>241</v>
      </c>
      <c r="AA24" s="762">
        <v>39018840</v>
      </c>
      <c r="AB24" s="762">
        <v>161903</v>
      </c>
      <c r="AC24" s="564">
        <v>1635640</v>
      </c>
      <c r="AD24" s="564">
        <v>243</v>
      </c>
      <c r="AE24" s="565">
        <v>6731</v>
      </c>
    </row>
    <row r="25" spans="1:31" ht="15" customHeight="1">
      <c r="A25" s="1124"/>
      <c r="B25" s="617" t="s">
        <v>624</v>
      </c>
      <c r="C25" s="640">
        <f>SUM(D25:W25)</f>
        <v>1</v>
      </c>
      <c r="D25" s="1139">
        <v>0</v>
      </c>
      <c r="E25" s="1139">
        <v>0</v>
      </c>
      <c r="F25" s="1139">
        <v>0</v>
      </c>
      <c r="G25" s="1139">
        <v>0</v>
      </c>
      <c r="H25" s="1139">
        <v>0</v>
      </c>
      <c r="I25" s="1139">
        <v>0</v>
      </c>
      <c r="J25" s="564">
        <v>1</v>
      </c>
      <c r="K25" s="1139">
        <v>0</v>
      </c>
      <c r="L25" s="1139">
        <v>0</v>
      </c>
      <c r="M25" s="1139">
        <v>0</v>
      </c>
      <c r="N25" s="1139">
        <v>0</v>
      </c>
      <c r="O25" s="1139">
        <v>0</v>
      </c>
      <c r="P25" s="1139">
        <v>0</v>
      </c>
      <c r="Q25" s="1139">
        <v>0</v>
      </c>
      <c r="R25" s="1139">
        <v>0</v>
      </c>
      <c r="S25" s="1139">
        <v>0</v>
      </c>
      <c r="T25" s="1139">
        <v>0</v>
      </c>
      <c r="U25" s="1139">
        <v>0</v>
      </c>
      <c r="V25" s="1139">
        <v>0</v>
      </c>
      <c r="W25" s="1139">
        <v>0</v>
      </c>
      <c r="X25" s="1142">
        <v>30</v>
      </c>
      <c r="Y25" s="564">
        <v>130</v>
      </c>
      <c r="Z25" s="564">
        <v>1007</v>
      </c>
      <c r="AA25" s="762">
        <v>152299181</v>
      </c>
      <c r="AB25" s="762">
        <v>151240</v>
      </c>
      <c r="AC25" s="564">
        <v>17336037</v>
      </c>
      <c r="AD25" s="564">
        <v>1283</v>
      </c>
      <c r="AE25" s="565">
        <v>13512</v>
      </c>
    </row>
    <row r="26" spans="1:31" ht="15" customHeight="1">
      <c r="A26" s="1124"/>
      <c r="B26" s="617" t="s">
        <v>625</v>
      </c>
      <c r="C26" s="640">
        <f>SUM(D26:W26)</f>
        <v>2</v>
      </c>
      <c r="D26" s="564">
        <v>1</v>
      </c>
      <c r="E26" s="564">
        <v>1</v>
      </c>
      <c r="F26" s="1139">
        <v>0</v>
      </c>
      <c r="G26" s="1139">
        <v>0</v>
      </c>
      <c r="H26" s="1139">
        <v>0</v>
      </c>
      <c r="I26" s="1139">
        <v>0</v>
      </c>
      <c r="J26" s="1139">
        <v>0</v>
      </c>
      <c r="K26" s="1139">
        <v>0</v>
      </c>
      <c r="L26" s="1139">
        <v>0</v>
      </c>
      <c r="M26" s="1139">
        <v>0</v>
      </c>
      <c r="N26" s="1139">
        <v>0</v>
      </c>
      <c r="O26" s="1139">
        <v>0</v>
      </c>
      <c r="P26" s="1139">
        <v>0</v>
      </c>
      <c r="Q26" s="1139">
        <v>0</v>
      </c>
      <c r="R26" s="1139">
        <v>0</v>
      </c>
      <c r="S26" s="1139">
        <v>0</v>
      </c>
      <c r="T26" s="1139">
        <v>0</v>
      </c>
      <c r="U26" s="1139">
        <v>0</v>
      </c>
      <c r="V26" s="1139">
        <v>0</v>
      </c>
      <c r="W26" s="1139">
        <v>0</v>
      </c>
      <c r="X26" s="1139"/>
      <c r="Y26" s="1139">
        <v>0</v>
      </c>
      <c r="Z26" s="564">
        <v>2140</v>
      </c>
      <c r="AA26" s="762">
        <v>559864681</v>
      </c>
      <c r="AB26" s="762">
        <v>261619</v>
      </c>
      <c r="AC26" s="564">
        <v>38433558</v>
      </c>
      <c r="AD26" s="564">
        <v>2026</v>
      </c>
      <c r="AE26" s="565">
        <v>18970</v>
      </c>
    </row>
    <row r="27" spans="1:31" ht="15" customHeight="1">
      <c r="A27" s="1124"/>
      <c r="B27" s="617" t="s">
        <v>681</v>
      </c>
      <c r="C27" s="640">
        <f>SUM(D27:W27)</f>
        <v>1</v>
      </c>
      <c r="D27" s="1139">
        <v>0</v>
      </c>
      <c r="E27" s="1139">
        <v>0</v>
      </c>
      <c r="F27" s="1139">
        <v>0</v>
      </c>
      <c r="G27" s="1139">
        <v>0</v>
      </c>
      <c r="H27" s="1139">
        <v>0</v>
      </c>
      <c r="I27" s="1139">
        <v>0</v>
      </c>
      <c r="J27" s="1139">
        <v>0</v>
      </c>
      <c r="K27" s="1139">
        <v>0</v>
      </c>
      <c r="L27" s="1139">
        <v>0</v>
      </c>
      <c r="M27" s="1139">
        <v>0</v>
      </c>
      <c r="N27" s="1139">
        <v>0</v>
      </c>
      <c r="O27" s="1139">
        <v>0</v>
      </c>
      <c r="P27" s="1139">
        <v>0</v>
      </c>
      <c r="Q27" s="1139">
        <v>0</v>
      </c>
      <c r="R27" s="564">
        <v>1</v>
      </c>
      <c r="S27" s="1139">
        <v>0</v>
      </c>
      <c r="T27" s="1139">
        <v>0</v>
      </c>
      <c r="U27" s="1139">
        <v>0</v>
      </c>
      <c r="V27" s="1139">
        <v>0</v>
      </c>
      <c r="W27" s="1139">
        <v>0</v>
      </c>
      <c r="X27" s="1139"/>
      <c r="Y27" s="564">
        <v>35</v>
      </c>
      <c r="Z27" s="564">
        <v>78</v>
      </c>
      <c r="AA27" s="762">
        <v>20134984</v>
      </c>
      <c r="AB27" s="762">
        <v>258140</v>
      </c>
      <c r="AC27" s="564">
        <v>896494</v>
      </c>
      <c r="AD27" s="564">
        <v>58</v>
      </c>
      <c r="AE27" s="565">
        <v>15457</v>
      </c>
    </row>
    <row r="28" spans="1:31" ht="15" customHeight="1">
      <c r="A28" s="1124"/>
      <c r="B28" s="617"/>
      <c r="C28" s="586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762"/>
      <c r="AC28" s="762"/>
      <c r="AD28" s="762"/>
      <c r="AE28" s="1124"/>
    </row>
    <row r="29" spans="1:31" s="788" customFormat="1" ht="15" customHeight="1">
      <c r="A29" s="1130"/>
      <c r="B29" s="1131" t="s">
        <v>626</v>
      </c>
      <c r="C29" s="1138">
        <f>SUM(C30:C36)</f>
        <v>89</v>
      </c>
      <c r="D29" s="1134">
        <f aca="true" t="shared" si="3" ref="D29:W29">SUM(D30:D37)</f>
        <v>11</v>
      </c>
      <c r="E29" s="1134">
        <f t="shared" si="3"/>
        <v>8</v>
      </c>
      <c r="F29" s="1134">
        <f t="shared" si="3"/>
        <v>7</v>
      </c>
      <c r="G29" s="1134">
        <f t="shared" si="3"/>
        <v>4</v>
      </c>
      <c r="H29" s="1134">
        <f t="shared" si="3"/>
        <v>3</v>
      </c>
      <c r="I29" s="1134">
        <f t="shared" si="3"/>
        <v>2</v>
      </c>
      <c r="J29" s="1134">
        <f t="shared" si="3"/>
        <v>3</v>
      </c>
      <c r="K29" s="1134">
        <f t="shared" si="3"/>
        <v>2</v>
      </c>
      <c r="L29" s="1134">
        <f t="shared" si="3"/>
        <v>6</v>
      </c>
      <c r="M29" s="1134">
        <f t="shared" si="3"/>
        <v>1</v>
      </c>
      <c r="N29" s="1134">
        <f t="shared" si="3"/>
        <v>3</v>
      </c>
      <c r="O29" s="1134">
        <f t="shared" si="3"/>
        <v>4</v>
      </c>
      <c r="P29" s="1134">
        <f t="shared" si="3"/>
        <v>2</v>
      </c>
      <c r="Q29" s="1134">
        <f t="shared" si="3"/>
        <v>2</v>
      </c>
      <c r="R29" s="1134">
        <f t="shared" si="3"/>
        <v>5</v>
      </c>
      <c r="S29" s="1134">
        <f t="shared" si="3"/>
        <v>1</v>
      </c>
      <c r="T29" s="1134">
        <f t="shared" si="3"/>
        <v>3</v>
      </c>
      <c r="U29" s="1134">
        <f t="shared" si="3"/>
        <v>2</v>
      </c>
      <c r="V29" s="1134">
        <f t="shared" si="3"/>
        <v>4</v>
      </c>
      <c r="W29" s="1134">
        <f t="shared" si="3"/>
        <v>16</v>
      </c>
      <c r="X29" s="1134"/>
      <c r="Y29" s="1134">
        <f>SUM(Y30:Y37)</f>
        <v>3506</v>
      </c>
      <c r="Z29" s="1134">
        <f>SUM(Z30:Z37)</f>
        <v>41910</v>
      </c>
      <c r="AA29" s="1134">
        <v>8135058262</v>
      </c>
      <c r="AB29" s="1134" t="s">
        <v>682</v>
      </c>
      <c r="AC29" s="1134" t="s">
        <v>682</v>
      </c>
      <c r="AD29" s="1134" t="s">
        <v>682</v>
      </c>
      <c r="AE29" s="1137" t="s">
        <v>682</v>
      </c>
    </row>
    <row r="30" spans="1:31" ht="15" customHeight="1">
      <c r="A30" s="1124"/>
      <c r="B30" s="617" t="s">
        <v>627</v>
      </c>
      <c r="C30" s="640">
        <f>SUM(D30:W30)</f>
        <v>12</v>
      </c>
      <c r="D30" s="564">
        <v>1</v>
      </c>
      <c r="E30" s="564">
        <v>1</v>
      </c>
      <c r="F30" s="564">
        <v>2</v>
      </c>
      <c r="G30" s="564">
        <v>1</v>
      </c>
      <c r="H30" s="564">
        <v>1</v>
      </c>
      <c r="I30" s="564"/>
      <c r="J30" s="564">
        <v>1</v>
      </c>
      <c r="K30" s="564">
        <v>1</v>
      </c>
      <c r="L30" s="564">
        <v>1</v>
      </c>
      <c r="M30" s="1139">
        <v>0</v>
      </c>
      <c r="N30" s="1139">
        <v>0</v>
      </c>
      <c r="O30" s="564">
        <v>1</v>
      </c>
      <c r="P30" s="564">
        <v>1</v>
      </c>
      <c r="Q30" s="1139">
        <v>0</v>
      </c>
      <c r="R30" s="564">
        <v>1</v>
      </c>
      <c r="S30" s="1139">
        <v>0</v>
      </c>
      <c r="T30" s="1139">
        <v>0</v>
      </c>
      <c r="U30" s="1139">
        <v>0</v>
      </c>
      <c r="V30" s="1139">
        <v>0</v>
      </c>
      <c r="W30" s="1139">
        <v>0</v>
      </c>
      <c r="X30" s="1139"/>
      <c r="Y30" s="564">
        <v>1020</v>
      </c>
      <c r="Z30" s="564">
        <v>12323</v>
      </c>
      <c r="AA30" s="564">
        <v>1670089288</v>
      </c>
      <c r="AB30" s="762">
        <v>135526</v>
      </c>
      <c r="AC30" s="762">
        <v>212904421</v>
      </c>
      <c r="AD30" s="762">
        <v>12323</v>
      </c>
      <c r="AE30" s="1124">
        <v>17276</v>
      </c>
    </row>
    <row r="31" spans="1:31" ht="15" customHeight="1">
      <c r="A31" s="1124"/>
      <c r="B31" s="617" t="s">
        <v>628</v>
      </c>
      <c r="C31" s="640">
        <f>SUM(D31:W31)</f>
        <v>33</v>
      </c>
      <c r="D31" s="564">
        <v>3</v>
      </c>
      <c r="E31" s="564">
        <v>3</v>
      </c>
      <c r="F31" s="564">
        <v>2</v>
      </c>
      <c r="G31" s="564">
        <v>1</v>
      </c>
      <c r="H31" s="564">
        <v>1</v>
      </c>
      <c r="I31" s="564">
        <v>1</v>
      </c>
      <c r="J31" s="564">
        <v>1</v>
      </c>
      <c r="K31" s="1139">
        <v>0</v>
      </c>
      <c r="L31" s="564">
        <v>2</v>
      </c>
      <c r="M31" s="564">
        <v>1</v>
      </c>
      <c r="N31" s="564">
        <v>1</v>
      </c>
      <c r="O31" s="564">
        <v>1</v>
      </c>
      <c r="P31" s="564">
        <v>1</v>
      </c>
      <c r="Q31" s="564">
        <v>1</v>
      </c>
      <c r="R31" s="564">
        <v>2</v>
      </c>
      <c r="S31" s="564">
        <v>1</v>
      </c>
      <c r="T31" s="564">
        <v>2</v>
      </c>
      <c r="U31" s="564">
        <v>1</v>
      </c>
      <c r="V31" s="564">
        <v>2</v>
      </c>
      <c r="W31" s="564">
        <v>6</v>
      </c>
      <c r="X31" s="564"/>
      <c r="Y31" s="564">
        <v>2436</v>
      </c>
      <c r="Z31" s="564">
        <v>28987</v>
      </c>
      <c r="AA31" s="564">
        <v>6464968974</v>
      </c>
      <c r="AB31" s="762">
        <v>223029</v>
      </c>
      <c r="AC31" s="762">
        <v>837263003</v>
      </c>
      <c r="AD31" s="762">
        <v>28987</v>
      </c>
      <c r="AE31" s="1124">
        <v>28884</v>
      </c>
    </row>
    <row r="32" spans="1:31" ht="15" customHeight="1">
      <c r="A32" s="1124"/>
      <c r="B32" s="617" t="s">
        <v>629</v>
      </c>
      <c r="C32" s="640">
        <f>SUM(D32:W32)</f>
        <v>2</v>
      </c>
      <c r="D32" s="1139">
        <v>0</v>
      </c>
      <c r="E32" s="564">
        <v>1</v>
      </c>
      <c r="F32" s="1139">
        <v>0</v>
      </c>
      <c r="G32" s="1139">
        <v>0</v>
      </c>
      <c r="H32" s="1139">
        <v>0</v>
      </c>
      <c r="I32" s="1139">
        <v>0</v>
      </c>
      <c r="J32" s="1139">
        <v>0</v>
      </c>
      <c r="K32" s="1139">
        <v>0</v>
      </c>
      <c r="L32" s="1139">
        <v>0</v>
      </c>
      <c r="M32" s="1139">
        <v>0</v>
      </c>
      <c r="N32" s="564">
        <v>1</v>
      </c>
      <c r="O32" s="1139">
        <v>0</v>
      </c>
      <c r="P32" s="1139">
        <v>0</v>
      </c>
      <c r="Q32" s="1139">
        <v>0</v>
      </c>
      <c r="R32" s="1139">
        <v>0</v>
      </c>
      <c r="S32" s="1139">
        <v>0</v>
      </c>
      <c r="T32" s="1139">
        <v>0</v>
      </c>
      <c r="U32" s="1139">
        <v>0</v>
      </c>
      <c r="V32" s="1139">
        <v>0</v>
      </c>
      <c r="W32" s="1139">
        <v>0</v>
      </c>
      <c r="X32" s="1139"/>
      <c r="Y32" s="1139">
        <v>0</v>
      </c>
      <c r="Z32" s="1139">
        <v>0</v>
      </c>
      <c r="AA32" s="1139">
        <v>0</v>
      </c>
      <c r="AB32" s="1139">
        <v>0</v>
      </c>
      <c r="AC32" s="1139">
        <v>0</v>
      </c>
      <c r="AD32" s="1139">
        <v>0</v>
      </c>
      <c r="AE32" s="1140">
        <v>0</v>
      </c>
    </row>
    <row r="33" spans="1:31" ht="15" customHeight="1">
      <c r="A33" s="1124"/>
      <c r="B33" s="617" t="s">
        <v>630</v>
      </c>
      <c r="C33" s="640">
        <f>SUM(D33:W33)</f>
        <v>28</v>
      </c>
      <c r="D33" s="564">
        <v>4</v>
      </c>
      <c r="E33" s="564">
        <v>1</v>
      </c>
      <c r="F33" s="564">
        <v>2</v>
      </c>
      <c r="G33" s="564">
        <v>1</v>
      </c>
      <c r="H33" s="564">
        <v>1</v>
      </c>
      <c r="I33" s="564">
        <v>1</v>
      </c>
      <c r="J33" s="564">
        <v>1</v>
      </c>
      <c r="K33" s="1139">
        <v>0</v>
      </c>
      <c r="L33" s="564">
        <v>1</v>
      </c>
      <c r="M33" s="1139">
        <v>0</v>
      </c>
      <c r="N33" s="564">
        <v>1</v>
      </c>
      <c r="O33" s="564">
        <v>1</v>
      </c>
      <c r="P33" s="1139">
        <v>0</v>
      </c>
      <c r="Q33" s="1139">
        <v>0</v>
      </c>
      <c r="R33" s="564">
        <v>2</v>
      </c>
      <c r="S33" s="1139">
        <v>0</v>
      </c>
      <c r="T33" s="564">
        <v>1</v>
      </c>
      <c r="U33" s="564">
        <v>1</v>
      </c>
      <c r="V33" s="564">
        <v>2</v>
      </c>
      <c r="W33" s="564">
        <v>8</v>
      </c>
      <c r="X33" s="564"/>
      <c r="Y33" s="1139">
        <v>0</v>
      </c>
      <c r="Z33" s="1139">
        <v>0</v>
      </c>
      <c r="AA33" s="1139">
        <v>0</v>
      </c>
      <c r="AB33" s="1139">
        <v>0</v>
      </c>
      <c r="AC33" s="1139">
        <v>0</v>
      </c>
      <c r="AD33" s="1139">
        <v>0</v>
      </c>
      <c r="AE33" s="1140">
        <v>0</v>
      </c>
    </row>
    <row r="34" spans="1:31" ht="15" customHeight="1">
      <c r="A34" s="1124"/>
      <c r="B34" s="617" t="s">
        <v>631</v>
      </c>
      <c r="C34" s="640">
        <f>SUM(D34:W34)</f>
        <v>1</v>
      </c>
      <c r="D34" s="564">
        <v>1</v>
      </c>
      <c r="E34" s="1139">
        <v>0</v>
      </c>
      <c r="F34" s="1139">
        <v>0</v>
      </c>
      <c r="G34" s="1139">
        <v>0</v>
      </c>
      <c r="H34" s="1139">
        <v>0</v>
      </c>
      <c r="I34" s="1139">
        <v>0</v>
      </c>
      <c r="J34" s="1139">
        <v>0</v>
      </c>
      <c r="K34" s="1139">
        <v>0</v>
      </c>
      <c r="L34" s="1139">
        <v>0</v>
      </c>
      <c r="M34" s="1139">
        <v>0</v>
      </c>
      <c r="N34" s="1139">
        <v>0</v>
      </c>
      <c r="O34" s="1139">
        <v>0</v>
      </c>
      <c r="P34" s="1139">
        <v>0</v>
      </c>
      <c r="Q34" s="1139">
        <v>0</v>
      </c>
      <c r="R34" s="1139">
        <v>0</v>
      </c>
      <c r="S34" s="1139">
        <v>0</v>
      </c>
      <c r="T34" s="1139">
        <v>0</v>
      </c>
      <c r="U34" s="1139">
        <v>0</v>
      </c>
      <c r="V34" s="1139">
        <v>0</v>
      </c>
      <c r="W34" s="1139">
        <v>0</v>
      </c>
      <c r="X34" s="1139"/>
      <c r="Y34" s="564">
        <v>50</v>
      </c>
      <c r="Z34" s="564">
        <v>600</v>
      </c>
      <c r="AA34" s="762">
        <v>52196400</v>
      </c>
      <c r="AB34" s="564">
        <v>86994</v>
      </c>
      <c r="AC34" s="762">
        <v>6000000</v>
      </c>
      <c r="AD34" s="762">
        <v>600</v>
      </c>
      <c r="AE34" s="1124">
        <v>10000</v>
      </c>
    </row>
    <row r="35" spans="1:31" ht="15" customHeight="1">
      <c r="A35" s="1124"/>
      <c r="B35" s="617"/>
      <c r="C35" s="640"/>
      <c r="D35" s="564"/>
      <c r="E35" s="1139"/>
      <c r="F35" s="1139"/>
      <c r="G35" s="1139"/>
      <c r="H35" s="1139"/>
      <c r="I35" s="1139"/>
      <c r="J35" s="1139"/>
      <c r="K35" s="1139"/>
      <c r="L35" s="1139"/>
      <c r="M35" s="1139"/>
      <c r="N35" s="1139"/>
      <c r="O35" s="1139"/>
      <c r="P35" s="1139"/>
      <c r="Q35" s="1139"/>
      <c r="R35" s="1139"/>
      <c r="S35" s="1139"/>
      <c r="T35" s="1139"/>
      <c r="U35" s="1139"/>
      <c r="V35" s="1139"/>
      <c r="W35" s="1139"/>
      <c r="X35" s="1139"/>
      <c r="Y35" s="564"/>
      <c r="Z35" s="564"/>
      <c r="AA35" s="977" t="s">
        <v>683</v>
      </c>
      <c r="AB35" s="564"/>
      <c r="AC35" s="762"/>
      <c r="AD35" s="762"/>
      <c r="AE35" s="1124"/>
    </row>
    <row r="36" spans="1:31" ht="15" customHeight="1">
      <c r="A36" s="1124"/>
      <c r="B36" s="617" t="s">
        <v>632</v>
      </c>
      <c r="C36" s="640">
        <f>SUM(D36:W36)</f>
        <v>13</v>
      </c>
      <c r="D36" s="564">
        <v>2</v>
      </c>
      <c r="E36" s="564">
        <v>2</v>
      </c>
      <c r="F36" s="564">
        <v>1</v>
      </c>
      <c r="G36" s="564">
        <v>1</v>
      </c>
      <c r="H36" s="1139">
        <v>0</v>
      </c>
      <c r="I36" s="1139">
        <v>0</v>
      </c>
      <c r="J36" s="1139">
        <v>0</v>
      </c>
      <c r="K36" s="564">
        <v>1</v>
      </c>
      <c r="L36" s="564">
        <v>2</v>
      </c>
      <c r="M36" s="1139">
        <v>0</v>
      </c>
      <c r="N36" s="1139">
        <v>0</v>
      </c>
      <c r="O36" s="564">
        <v>1</v>
      </c>
      <c r="P36" s="1139">
        <v>0</v>
      </c>
      <c r="Q36" s="564">
        <v>1</v>
      </c>
      <c r="R36" s="1139">
        <v>0</v>
      </c>
      <c r="S36" s="1139">
        <v>0</v>
      </c>
      <c r="T36" s="1139">
        <v>0</v>
      </c>
      <c r="U36" s="1139">
        <v>0</v>
      </c>
      <c r="V36" s="1139">
        <v>0</v>
      </c>
      <c r="W36" s="564">
        <v>2</v>
      </c>
      <c r="X36" s="564"/>
      <c r="Y36" s="1139">
        <v>0</v>
      </c>
      <c r="Z36" s="1139">
        <v>0</v>
      </c>
      <c r="AA36" s="1139">
        <v>0</v>
      </c>
      <c r="AB36" s="1134" t="s">
        <v>684</v>
      </c>
      <c r="AC36" s="1134" t="s">
        <v>684</v>
      </c>
      <c r="AD36" s="1134" t="s">
        <v>684</v>
      </c>
      <c r="AE36" s="1137" t="s">
        <v>684</v>
      </c>
    </row>
    <row r="37" spans="1:31" ht="15" customHeight="1">
      <c r="A37" s="1124"/>
      <c r="C37" s="640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1139"/>
      <c r="U37" s="564"/>
      <c r="V37" s="564"/>
      <c r="W37" s="564"/>
      <c r="X37" s="564"/>
      <c r="Y37" s="1139"/>
      <c r="Z37" s="1139"/>
      <c r="AA37" s="1139"/>
      <c r="AB37" s="1139"/>
      <c r="AC37" s="1139"/>
      <c r="AD37" s="1139"/>
      <c r="AE37" s="1140"/>
    </row>
    <row r="38" spans="1:31" ht="15" customHeight="1">
      <c r="A38" s="1124"/>
      <c r="B38" s="617"/>
      <c r="C38" s="586"/>
      <c r="D38" s="1133"/>
      <c r="E38" s="1133"/>
      <c r="F38" s="1133"/>
      <c r="G38" s="1133"/>
      <c r="H38" s="1133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3"/>
      <c r="T38" s="1133"/>
      <c r="U38" s="1133"/>
      <c r="V38" s="1133"/>
      <c r="W38" s="1133"/>
      <c r="X38" s="1133"/>
      <c r="Y38" s="1133"/>
      <c r="Z38" s="1133"/>
      <c r="AA38" s="564"/>
      <c r="AB38" s="762"/>
      <c r="AC38" s="762"/>
      <c r="AD38" s="762"/>
      <c r="AE38" s="1124"/>
    </row>
    <row r="39" spans="1:31" ht="15" customHeight="1">
      <c r="A39" s="1124"/>
      <c r="B39" s="617"/>
      <c r="C39" s="586"/>
      <c r="D39" s="1133"/>
      <c r="E39" s="1133"/>
      <c r="F39" s="1133"/>
      <c r="G39" s="1133"/>
      <c r="H39" s="1133"/>
      <c r="I39" s="1133"/>
      <c r="J39" s="1133"/>
      <c r="K39" s="1133"/>
      <c r="L39" s="1133"/>
      <c r="M39" s="1133"/>
      <c r="N39" s="1133"/>
      <c r="O39" s="1133"/>
      <c r="P39" s="1133"/>
      <c r="Q39" s="1133"/>
      <c r="R39" s="1133"/>
      <c r="S39" s="1133"/>
      <c r="T39" s="1133"/>
      <c r="U39" s="1133"/>
      <c r="V39" s="1133"/>
      <c r="W39" s="1133"/>
      <c r="X39" s="1142"/>
      <c r="Y39" s="1133"/>
      <c r="Z39" s="1143"/>
      <c r="AA39" s="564"/>
      <c r="AB39" s="762"/>
      <c r="AC39" s="762"/>
      <c r="AD39" s="762"/>
      <c r="AE39" s="1124"/>
    </row>
    <row r="40" spans="1:31" s="788" customFormat="1" ht="15" customHeight="1">
      <c r="A40" s="1130"/>
      <c r="B40" s="1131" t="s">
        <v>633</v>
      </c>
      <c r="C40" s="1144">
        <f>SUM(C41:C49)</f>
        <v>11</v>
      </c>
      <c r="D40" s="1134">
        <f>SUM(D41:D49)</f>
        <v>5</v>
      </c>
      <c r="E40" s="1134">
        <f>SUM(E41:E49)</f>
        <v>1</v>
      </c>
      <c r="F40" s="1134">
        <f>SUM(F41:F49)</f>
        <v>1</v>
      </c>
      <c r="G40" s="1145">
        <v>0</v>
      </c>
      <c r="H40" s="1145">
        <v>0</v>
      </c>
      <c r="I40" s="1145">
        <v>0</v>
      </c>
      <c r="J40" s="1134">
        <f>SUM(J41:J49)</f>
        <v>1</v>
      </c>
      <c r="K40" s="1145">
        <v>0</v>
      </c>
      <c r="L40" s="1145">
        <v>0</v>
      </c>
      <c r="M40" s="1145">
        <v>0</v>
      </c>
      <c r="N40" s="1134">
        <f>SUM(N41:N49)</f>
        <v>1</v>
      </c>
      <c r="O40" s="1145">
        <v>0</v>
      </c>
      <c r="P40" s="1145">
        <v>0</v>
      </c>
      <c r="Q40" s="1145">
        <v>0</v>
      </c>
      <c r="R40" s="1145">
        <v>0</v>
      </c>
      <c r="S40" s="1145">
        <v>0</v>
      </c>
      <c r="T40" s="1134">
        <f>SUM(T41:T49)</f>
        <v>1</v>
      </c>
      <c r="U40" s="1145">
        <v>0</v>
      </c>
      <c r="V40" s="1145">
        <v>0</v>
      </c>
      <c r="W40" s="1134">
        <f>SUM(W41:W49)</f>
        <v>1</v>
      </c>
      <c r="X40" s="1141">
        <f>SUM(X41:X49)</f>
        <v>54</v>
      </c>
      <c r="Y40" s="1134">
        <f>SUM(Y41:Y49)</f>
        <v>490</v>
      </c>
      <c r="Z40" s="1134">
        <f>SUM(Z41:Z49)</f>
        <v>5681</v>
      </c>
      <c r="AA40" s="1134">
        <f>SUM(AA41:AA49)</f>
        <v>1234325686</v>
      </c>
      <c r="AB40" s="1134">
        <v>217273</v>
      </c>
      <c r="AC40" s="1134">
        <v>87542862</v>
      </c>
      <c r="AD40" s="1134" t="s">
        <v>684</v>
      </c>
      <c r="AE40" s="1137" t="s">
        <v>684</v>
      </c>
    </row>
    <row r="41" spans="1:31" ht="15" customHeight="1">
      <c r="A41" s="1124"/>
      <c r="B41" s="617" t="s">
        <v>634</v>
      </c>
      <c r="C41" s="640">
        <f>SUM(D41:W41)</f>
        <v>1</v>
      </c>
      <c r="D41" s="1139">
        <v>0</v>
      </c>
      <c r="E41" s="1139">
        <v>0</v>
      </c>
      <c r="F41" s="1139">
        <v>0</v>
      </c>
      <c r="G41" s="1139">
        <v>0</v>
      </c>
      <c r="H41" s="1139">
        <v>0</v>
      </c>
      <c r="I41" s="1139">
        <v>0</v>
      </c>
      <c r="J41" s="564">
        <v>1</v>
      </c>
      <c r="K41" s="1139">
        <v>0</v>
      </c>
      <c r="L41" s="1139">
        <v>0</v>
      </c>
      <c r="M41" s="1139">
        <v>0</v>
      </c>
      <c r="N41" s="1139">
        <v>0</v>
      </c>
      <c r="O41" s="1139">
        <v>0</v>
      </c>
      <c r="P41" s="1139">
        <v>0</v>
      </c>
      <c r="Q41" s="1139">
        <v>0</v>
      </c>
      <c r="R41" s="1139">
        <v>0</v>
      </c>
      <c r="S41" s="1139">
        <v>0</v>
      </c>
      <c r="T41" s="1139">
        <v>0</v>
      </c>
      <c r="U41" s="1139">
        <v>0</v>
      </c>
      <c r="V41" s="1139">
        <v>0</v>
      </c>
      <c r="W41" s="1139">
        <v>0</v>
      </c>
      <c r="X41" s="1142">
        <v>5</v>
      </c>
      <c r="Y41" s="564">
        <v>30</v>
      </c>
      <c r="Z41" s="564">
        <v>242</v>
      </c>
      <c r="AA41" s="564">
        <v>48448440</v>
      </c>
      <c r="AB41" s="564">
        <v>200200</v>
      </c>
      <c r="AC41" s="1134" t="s">
        <v>684</v>
      </c>
      <c r="AD41" s="1134" t="s">
        <v>684</v>
      </c>
      <c r="AE41" s="1137" t="s">
        <v>684</v>
      </c>
    </row>
    <row r="42" spans="1:31" ht="15" customHeight="1">
      <c r="A42" s="1124"/>
      <c r="B42" s="617" t="s">
        <v>685</v>
      </c>
      <c r="C42" s="1139">
        <v>0</v>
      </c>
      <c r="D42" s="1139">
        <v>0</v>
      </c>
      <c r="E42" s="1139">
        <v>0</v>
      </c>
      <c r="F42" s="1139">
        <v>0</v>
      </c>
      <c r="G42" s="1139">
        <v>0</v>
      </c>
      <c r="H42" s="1139">
        <v>0</v>
      </c>
      <c r="I42" s="1139">
        <v>0</v>
      </c>
      <c r="J42" s="1139">
        <v>0</v>
      </c>
      <c r="K42" s="1139">
        <v>0</v>
      </c>
      <c r="L42" s="1139">
        <v>0</v>
      </c>
      <c r="M42" s="1139">
        <v>0</v>
      </c>
      <c r="N42" s="1139">
        <v>0</v>
      </c>
      <c r="O42" s="1139">
        <v>0</v>
      </c>
      <c r="P42" s="1139">
        <v>0</v>
      </c>
      <c r="Q42" s="1139">
        <v>0</v>
      </c>
      <c r="R42" s="1139">
        <v>0</v>
      </c>
      <c r="S42" s="1139">
        <v>0</v>
      </c>
      <c r="T42" s="1139">
        <v>0</v>
      </c>
      <c r="U42" s="1139">
        <v>0</v>
      </c>
      <c r="V42" s="1139">
        <v>0</v>
      </c>
      <c r="W42" s="1139">
        <v>0</v>
      </c>
      <c r="X42" s="1142"/>
      <c r="Y42" s="1139">
        <v>0</v>
      </c>
      <c r="Z42" s="1139">
        <v>36</v>
      </c>
      <c r="AA42" s="564">
        <v>5944716</v>
      </c>
      <c r="AB42" s="564">
        <v>165131</v>
      </c>
      <c r="AC42" s="1134" t="s">
        <v>686</v>
      </c>
      <c r="AD42" s="1134" t="s">
        <v>686</v>
      </c>
      <c r="AE42" s="1137" t="s">
        <v>686</v>
      </c>
    </row>
    <row r="43" spans="1:31" ht="15" customHeight="1">
      <c r="A43" s="1124"/>
      <c r="B43" s="617" t="s">
        <v>635</v>
      </c>
      <c r="C43" s="640">
        <f aca="true" t="shared" si="4" ref="C43:C49">SUM(D43:W43)</f>
        <v>3</v>
      </c>
      <c r="D43" s="564">
        <v>3</v>
      </c>
      <c r="E43" s="1139">
        <v>0</v>
      </c>
      <c r="F43" s="1139">
        <v>0</v>
      </c>
      <c r="G43" s="1139">
        <v>0</v>
      </c>
      <c r="H43" s="1139">
        <v>0</v>
      </c>
      <c r="I43" s="1139">
        <v>0</v>
      </c>
      <c r="J43" s="1139">
        <v>0</v>
      </c>
      <c r="K43" s="1139">
        <v>0</v>
      </c>
      <c r="L43" s="1139">
        <v>0</v>
      </c>
      <c r="M43" s="1139">
        <v>0</v>
      </c>
      <c r="N43" s="1139">
        <v>0</v>
      </c>
      <c r="O43" s="1139">
        <v>0</v>
      </c>
      <c r="P43" s="1139">
        <v>0</v>
      </c>
      <c r="Q43" s="1139">
        <v>0</v>
      </c>
      <c r="R43" s="1139">
        <v>0</v>
      </c>
      <c r="S43" s="1139">
        <v>0</v>
      </c>
      <c r="T43" s="1139">
        <v>0</v>
      </c>
      <c r="U43" s="1139">
        <v>0</v>
      </c>
      <c r="V43" s="1139">
        <v>0</v>
      </c>
      <c r="W43" s="1139">
        <v>0</v>
      </c>
      <c r="X43" s="1142">
        <v>42</v>
      </c>
      <c r="Y43" s="564">
        <v>120</v>
      </c>
      <c r="Z43" s="564">
        <v>1689</v>
      </c>
      <c r="AA43" s="564">
        <v>239280477</v>
      </c>
      <c r="AB43" s="564">
        <v>141670</v>
      </c>
      <c r="AC43" s="1134" t="s">
        <v>686</v>
      </c>
      <c r="AD43" s="1134" t="s">
        <v>686</v>
      </c>
      <c r="AE43" s="1137" t="s">
        <v>686</v>
      </c>
    </row>
    <row r="44" spans="1:31" ht="15" customHeight="1">
      <c r="A44" s="1124"/>
      <c r="B44" s="617" t="s">
        <v>687</v>
      </c>
      <c r="C44" s="640">
        <f t="shared" si="4"/>
        <v>1</v>
      </c>
      <c r="D44" s="1139">
        <v>0</v>
      </c>
      <c r="E44" s="564">
        <v>1</v>
      </c>
      <c r="F44" s="1139">
        <v>0</v>
      </c>
      <c r="G44" s="1139">
        <v>0</v>
      </c>
      <c r="H44" s="1139">
        <v>0</v>
      </c>
      <c r="I44" s="1139">
        <v>0</v>
      </c>
      <c r="J44" s="1139">
        <v>0</v>
      </c>
      <c r="K44" s="1139">
        <v>0</v>
      </c>
      <c r="L44" s="1139">
        <v>0</v>
      </c>
      <c r="M44" s="1139">
        <v>0</v>
      </c>
      <c r="N44" s="1139">
        <v>0</v>
      </c>
      <c r="O44" s="1139">
        <v>0</v>
      </c>
      <c r="P44" s="1139">
        <v>0</v>
      </c>
      <c r="Q44" s="1139">
        <v>0</v>
      </c>
      <c r="R44" s="1139">
        <v>0</v>
      </c>
      <c r="S44" s="1139">
        <v>0</v>
      </c>
      <c r="T44" s="1139">
        <v>0</v>
      </c>
      <c r="U44" s="1139">
        <v>0</v>
      </c>
      <c r="V44" s="1139">
        <v>0</v>
      </c>
      <c r="W44" s="1139">
        <v>0</v>
      </c>
      <c r="X44" s="1142"/>
      <c r="Y44" s="564">
        <v>70</v>
      </c>
      <c r="Z44" s="564">
        <v>848</v>
      </c>
      <c r="AA44" s="564">
        <v>171362023</v>
      </c>
      <c r="AB44" s="564">
        <v>202078</v>
      </c>
      <c r="AC44" s="1134" t="s">
        <v>686</v>
      </c>
      <c r="AD44" s="1134" t="s">
        <v>686</v>
      </c>
      <c r="AE44" s="1137" t="s">
        <v>686</v>
      </c>
    </row>
    <row r="45" spans="1:31" ht="15" customHeight="1">
      <c r="A45" s="1124"/>
      <c r="B45" s="617" t="s">
        <v>636</v>
      </c>
      <c r="C45" s="640">
        <f t="shared" si="4"/>
        <v>1</v>
      </c>
      <c r="D45" s="1139">
        <v>0</v>
      </c>
      <c r="E45" s="1139">
        <v>0</v>
      </c>
      <c r="F45" s="564">
        <v>1</v>
      </c>
      <c r="G45" s="1139">
        <v>0</v>
      </c>
      <c r="H45" s="1139">
        <v>0</v>
      </c>
      <c r="I45" s="1139">
        <v>0</v>
      </c>
      <c r="J45" s="1139">
        <v>0</v>
      </c>
      <c r="K45" s="1139">
        <v>0</v>
      </c>
      <c r="L45" s="1139">
        <v>0</v>
      </c>
      <c r="M45" s="1139">
        <v>0</v>
      </c>
      <c r="N45" s="1139">
        <v>0</v>
      </c>
      <c r="O45" s="1139">
        <v>0</v>
      </c>
      <c r="P45" s="1139">
        <v>0</v>
      </c>
      <c r="Q45" s="1139">
        <v>0</v>
      </c>
      <c r="R45" s="1139">
        <v>0</v>
      </c>
      <c r="S45" s="1139">
        <v>0</v>
      </c>
      <c r="T45" s="1139">
        <v>0</v>
      </c>
      <c r="U45" s="1139">
        <v>0</v>
      </c>
      <c r="V45" s="1139">
        <v>0</v>
      </c>
      <c r="W45" s="1139">
        <v>0</v>
      </c>
      <c r="X45" s="1142">
        <v>7</v>
      </c>
      <c r="Y45" s="564">
        <v>50</v>
      </c>
      <c r="Z45" s="564">
        <v>731</v>
      </c>
      <c r="AA45" s="564">
        <v>125590742</v>
      </c>
      <c r="AB45" s="564">
        <v>171807</v>
      </c>
      <c r="AC45" s="1134" t="s">
        <v>686</v>
      </c>
      <c r="AD45" s="1134" t="s">
        <v>686</v>
      </c>
      <c r="AE45" s="1137" t="s">
        <v>686</v>
      </c>
    </row>
    <row r="46" spans="1:31" ht="15" customHeight="1">
      <c r="A46" s="1124"/>
      <c r="B46" s="617" t="s">
        <v>637</v>
      </c>
      <c r="C46" s="640">
        <f t="shared" si="4"/>
        <v>2</v>
      </c>
      <c r="D46" s="1139">
        <v>0</v>
      </c>
      <c r="E46" s="1139">
        <v>0</v>
      </c>
      <c r="F46" s="1139">
        <v>0</v>
      </c>
      <c r="G46" s="1139">
        <v>0</v>
      </c>
      <c r="H46" s="1139">
        <v>0</v>
      </c>
      <c r="I46" s="1139">
        <v>0</v>
      </c>
      <c r="J46" s="1139">
        <v>0</v>
      </c>
      <c r="K46" s="1139">
        <v>0</v>
      </c>
      <c r="L46" s="1139">
        <v>0</v>
      </c>
      <c r="M46" s="1139">
        <v>0</v>
      </c>
      <c r="N46" s="1139">
        <v>0</v>
      </c>
      <c r="O46" s="1139">
        <v>0</v>
      </c>
      <c r="P46" s="1139">
        <v>0</v>
      </c>
      <c r="Q46" s="1139">
        <v>0</v>
      </c>
      <c r="R46" s="1139">
        <v>0</v>
      </c>
      <c r="S46" s="1139">
        <v>0</v>
      </c>
      <c r="T46" s="564">
        <v>1</v>
      </c>
      <c r="U46" s="1139">
        <v>0</v>
      </c>
      <c r="V46" s="1139">
        <v>0</v>
      </c>
      <c r="W46" s="564">
        <v>1</v>
      </c>
      <c r="X46" s="564"/>
      <c r="Y46" s="564">
        <v>170</v>
      </c>
      <c r="Z46" s="564">
        <v>2135</v>
      </c>
      <c r="AA46" s="564">
        <v>643699288</v>
      </c>
      <c r="AB46" s="564">
        <v>301498</v>
      </c>
      <c r="AC46" s="1134" t="s">
        <v>686</v>
      </c>
      <c r="AD46" s="1134" t="s">
        <v>686</v>
      </c>
      <c r="AE46" s="1137" t="s">
        <v>686</v>
      </c>
    </row>
    <row r="47" spans="1:31" ht="15" customHeight="1">
      <c r="A47" s="1124"/>
      <c r="B47" s="617" t="s">
        <v>638</v>
      </c>
      <c r="C47" s="640">
        <f t="shared" si="4"/>
        <v>1</v>
      </c>
      <c r="D47" s="564">
        <v>1</v>
      </c>
      <c r="E47" s="1139">
        <v>0</v>
      </c>
      <c r="F47" s="1139">
        <v>0</v>
      </c>
      <c r="G47" s="1139">
        <v>0</v>
      </c>
      <c r="H47" s="1139">
        <v>0</v>
      </c>
      <c r="I47" s="1139">
        <v>0</v>
      </c>
      <c r="J47" s="1139">
        <v>0</v>
      </c>
      <c r="K47" s="1139">
        <v>0</v>
      </c>
      <c r="L47" s="1139">
        <v>0</v>
      </c>
      <c r="M47" s="1139">
        <v>0</v>
      </c>
      <c r="N47" s="1139">
        <v>0</v>
      </c>
      <c r="O47" s="1139">
        <v>0</v>
      </c>
      <c r="P47" s="1139">
        <v>0</v>
      </c>
      <c r="Q47" s="1139">
        <v>0</v>
      </c>
      <c r="R47" s="1139">
        <v>0</v>
      </c>
      <c r="S47" s="1139">
        <v>0</v>
      </c>
      <c r="T47" s="1139">
        <v>0</v>
      </c>
      <c r="U47" s="1139">
        <v>0</v>
      </c>
      <c r="V47" s="1139">
        <v>0</v>
      </c>
      <c r="W47" s="1139">
        <v>0</v>
      </c>
      <c r="X47" s="1139"/>
      <c r="Y47" s="564">
        <v>50</v>
      </c>
      <c r="Z47" s="1139">
        <v>0</v>
      </c>
      <c r="AA47" s="1139">
        <v>0</v>
      </c>
      <c r="AB47" s="1139">
        <v>0</v>
      </c>
      <c r="AC47" s="1134" t="s">
        <v>686</v>
      </c>
      <c r="AD47" s="1134" t="s">
        <v>686</v>
      </c>
      <c r="AE47" s="1137" t="s">
        <v>686</v>
      </c>
    </row>
    <row r="48" spans="1:31" ht="15" customHeight="1">
      <c r="A48" s="1124"/>
      <c r="B48" s="617" t="s">
        <v>639</v>
      </c>
      <c r="C48" s="640">
        <f t="shared" si="4"/>
        <v>1</v>
      </c>
      <c r="D48" s="564">
        <v>1</v>
      </c>
      <c r="E48" s="1139">
        <v>0</v>
      </c>
      <c r="F48" s="1139">
        <v>0</v>
      </c>
      <c r="G48" s="1139">
        <v>0</v>
      </c>
      <c r="H48" s="1139">
        <v>0</v>
      </c>
      <c r="I48" s="1139">
        <v>0</v>
      </c>
      <c r="J48" s="1139">
        <v>0</v>
      </c>
      <c r="K48" s="1139">
        <v>0</v>
      </c>
      <c r="L48" s="1139">
        <v>0</v>
      </c>
      <c r="M48" s="1139">
        <v>0</v>
      </c>
      <c r="N48" s="1139">
        <v>0</v>
      </c>
      <c r="O48" s="1139">
        <v>0</v>
      </c>
      <c r="P48" s="1139">
        <v>0</v>
      </c>
      <c r="Q48" s="1139">
        <v>0</v>
      </c>
      <c r="R48" s="1139">
        <v>0</v>
      </c>
      <c r="S48" s="1139">
        <v>0</v>
      </c>
      <c r="T48" s="1139">
        <v>0</v>
      </c>
      <c r="U48" s="1139">
        <v>0</v>
      </c>
      <c r="V48" s="1139">
        <v>0</v>
      </c>
      <c r="W48" s="1139">
        <v>0</v>
      </c>
      <c r="X48" s="1139"/>
      <c r="Y48" s="1139">
        <v>0</v>
      </c>
      <c r="Z48" s="1139">
        <v>0</v>
      </c>
      <c r="AA48" s="1139">
        <v>0</v>
      </c>
      <c r="AB48" s="1139">
        <v>0</v>
      </c>
      <c r="AC48" s="1134" t="s">
        <v>686</v>
      </c>
      <c r="AD48" s="1134" t="s">
        <v>686</v>
      </c>
      <c r="AE48" s="1137" t="s">
        <v>686</v>
      </c>
    </row>
    <row r="49" spans="1:31" ht="15" customHeight="1">
      <c r="A49" s="1124"/>
      <c r="B49" s="617" t="s">
        <v>688</v>
      </c>
      <c r="C49" s="640">
        <f t="shared" si="4"/>
        <v>1</v>
      </c>
      <c r="D49" s="1139">
        <v>0</v>
      </c>
      <c r="E49" s="1139">
        <v>0</v>
      </c>
      <c r="F49" s="1139">
        <v>0</v>
      </c>
      <c r="G49" s="1139">
        <v>0</v>
      </c>
      <c r="H49" s="1139">
        <v>0</v>
      </c>
      <c r="I49" s="1139">
        <v>0</v>
      </c>
      <c r="J49" s="1139">
        <v>0</v>
      </c>
      <c r="K49" s="1139">
        <v>0</v>
      </c>
      <c r="L49" s="1139">
        <v>0</v>
      </c>
      <c r="M49" s="1139">
        <v>0</v>
      </c>
      <c r="N49" s="564">
        <v>1</v>
      </c>
      <c r="O49" s="1139">
        <v>0</v>
      </c>
      <c r="P49" s="1139">
        <v>0</v>
      </c>
      <c r="Q49" s="1139">
        <v>0</v>
      </c>
      <c r="R49" s="1139">
        <v>0</v>
      </c>
      <c r="S49" s="1139">
        <v>0</v>
      </c>
      <c r="T49" s="1139">
        <v>0</v>
      </c>
      <c r="U49" s="1139">
        <v>0</v>
      </c>
      <c r="V49" s="1139">
        <v>0</v>
      </c>
      <c r="W49" s="1139">
        <v>0</v>
      </c>
      <c r="X49" s="1139"/>
      <c r="Y49" s="1139">
        <v>0</v>
      </c>
      <c r="Z49" s="1139">
        <v>0</v>
      </c>
      <c r="AA49" s="1139">
        <v>0</v>
      </c>
      <c r="AB49" s="1139">
        <v>0</v>
      </c>
      <c r="AC49" s="1134" t="s">
        <v>689</v>
      </c>
      <c r="AD49" s="1134" t="s">
        <v>689</v>
      </c>
      <c r="AE49" s="1137" t="s">
        <v>689</v>
      </c>
    </row>
    <row r="50" spans="1:31" ht="15" customHeight="1">
      <c r="A50" s="1124"/>
      <c r="B50" s="617"/>
      <c r="C50" s="586"/>
      <c r="D50" s="1133"/>
      <c r="E50" s="1133"/>
      <c r="F50" s="1133"/>
      <c r="G50" s="1133"/>
      <c r="H50" s="1133"/>
      <c r="I50" s="1133"/>
      <c r="J50" s="1133"/>
      <c r="K50" s="1133"/>
      <c r="L50" s="1133"/>
      <c r="M50" s="1133"/>
      <c r="N50" s="1133"/>
      <c r="O50" s="1133"/>
      <c r="P50" s="1133"/>
      <c r="Q50" s="564"/>
      <c r="R50" s="1133"/>
      <c r="S50" s="564"/>
      <c r="T50" s="1133"/>
      <c r="U50" s="1133"/>
      <c r="V50" s="564"/>
      <c r="W50" s="1133"/>
      <c r="X50" s="1133"/>
      <c r="Y50" s="1143"/>
      <c r="Z50" s="1143"/>
      <c r="AA50" s="564"/>
      <c r="AB50" s="762"/>
      <c r="AC50" s="762"/>
      <c r="AD50" s="762"/>
      <c r="AE50" s="1124"/>
    </row>
    <row r="51" spans="1:31" s="788" customFormat="1" ht="15" customHeight="1">
      <c r="A51" s="1130"/>
      <c r="B51" s="1131" t="s">
        <v>690</v>
      </c>
      <c r="C51" s="1138">
        <f>SUM(D51:W51)</f>
        <v>23</v>
      </c>
      <c r="D51" s="1134">
        <v>3</v>
      </c>
      <c r="E51" s="1134">
        <v>2</v>
      </c>
      <c r="F51" s="1134">
        <v>2</v>
      </c>
      <c r="G51" s="1134">
        <v>2</v>
      </c>
      <c r="H51" s="1134">
        <v>1</v>
      </c>
      <c r="I51" s="1134">
        <v>1</v>
      </c>
      <c r="J51" s="1134">
        <v>1</v>
      </c>
      <c r="K51" s="1139">
        <v>0</v>
      </c>
      <c r="L51" s="1139">
        <v>0</v>
      </c>
      <c r="M51" s="1134">
        <v>1</v>
      </c>
      <c r="N51" s="1139">
        <v>0</v>
      </c>
      <c r="O51" s="1134">
        <v>1</v>
      </c>
      <c r="P51" s="1139">
        <v>0</v>
      </c>
      <c r="Q51" s="1139">
        <v>0</v>
      </c>
      <c r="R51" s="1139">
        <v>0</v>
      </c>
      <c r="S51" s="1139">
        <v>0</v>
      </c>
      <c r="T51" s="1134">
        <v>2</v>
      </c>
      <c r="U51" s="1134">
        <v>5</v>
      </c>
      <c r="V51" s="1139">
        <v>0</v>
      </c>
      <c r="W51" s="1134">
        <v>2</v>
      </c>
      <c r="X51" s="1134"/>
      <c r="Y51" s="1134">
        <v>1378</v>
      </c>
      <c r="Z51" s="1134">
        <v>16463</v>
      </c>
      <c r="AA51" s="1134">
        <v>3343147023</v>
      </c>
      <c r="AB51" s="1134">
        <v>203070</v>
      </c>
      <c r="AC51" s="1134">
        <v>258027162</v>
      </c>
      <c r="AD51" s="1134" t="s">
        <v>691</v>
      </c>
      <c r="AE51" s="1137" t="s">
        <v>691</v>
      </c>
    </row>
    <row r="52" spans="1:31" s="788" customFormat="1" ht="15" customHeight="1">
      <c r="A52" s="1130"/>
      <c r="B52" s="1131"/>
      <c r="C52" s="1132"/>
      <c r="D52" s="1134"/>
      <c r="E52" s="1134"/>
      <c r="F52" s="1134"/>
      <c r="G52" s="1134"/>
      <c r="H52" s="1134"/>
      <c r="I52" s="1134"/>
      <c r="J52" s="1134"/>
      <c r="K52" s="1134"/>
      <c r="L52" s="1134"/>
      <c r="M52" s="1134"/>
      <c r="N52" s="1134"/>
      <c r="O52" s="1134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46"/>
      <c r="AC52" s="1146"/>
      <c r="AD52" s="564"/>
      <c r="AE52" s="565"/>
    </row>
    <row r="53" spans="1:31" s="788" customFormat="1" ht="15" customHeight="1">
      <c r="A53" s="1130"/>
      <c r="B53" s="1131" t="s">
        <v>640</v>
      </c>
      <c r="C53" s="1138">
        <f>SUM(C54:C55)</f>
        <v>3</v>
      </c>
      <c r="D53" s="1134">
        <f>SUM(D54:D55)</f>
        <v>1</v>
      </c>
      <c r="E53" s="1139">
        <v>0</v>
      </c>
      <c r="F53" s="1139">
        <v>0</v>
      </c>
      <c r="G53" s="1134">
        <f>SUM(G54:G55)</f>
        <v>1</v>
      </c>
      <c r="H53" s="1139">
        <v>0</v>
      </c>
      <c r="I53" s="1139">
        <v>0</v>
      </c>
      <c r="J53" s="1139">
        <v>0</v>
      </c>
      <c r="K53" s="1139">
        <v>0</v>
      </c>
      <c r="L53" s="1139">
        <v>0</v>
      </c>
      <c r="M53" s="1139">
        <v>0</v>
      </c>
      <c r="N53" s="1134">
        <f>SUM(N54:N55)</f>
        <v>1</v>
      </c>
      <c r="O53" s="1139">
        <v>0</v>
      </c>
      <c r="P53" s="1139">
        <v>0</v>
      </c>
      <c r="Q53" s="1139">
        <v>0</v>
      </c>
      <c r="R53" s="1139">
        <v>0</v>
      </c>
      <c r="S53" s="1139">
        <v>0</v>
      </c>
      <c r="T53" s="1139">
        <v>0</v>
      </c>
      <c r="U53" s="1139">
        <v>0</v>
      </c>
      <c r="V53" s="1139">
        <v>0</v>
      </c>
      <c r="W53" s="1139">
        <v>0</v>
      </c>
      <c r="X53" s="1139"/>
      <c r="Y53" s="1139">
        <v>0</v>
      </c>
      <c r="Z53" s="1139">
        <v>0</v>
      </c>
      <c r="AA53" s="1139">
        <v>0</v>
      </c>
      <c r="AB53" s="1139">
        <v>0</v>
      </c>
      <c r="AC53" s="1139">
        <v>0</v>
      </c>
      <c r="AD53" s="1139">
        <v>0</v>
      </c>
      <c r="AE53" s="1140">
        <v>0</v>
      </c>
    </row>
    <row r="54" spans="1:31" ht="15" customHeight="1">
      <c r="A54" s="1124"/>
      <c r="B54" s="617" t="s">
        <v>641</v>
      </c>
      <c r="C54" s="640">
        <f>SUM(D54:W54)</f>
        <v>2</v>
      </c>
      <c r="D54" s="564">
        <v>1</v>
      </c>
      <c r="E54" s="1139">
        <v>0</v>
      </c>
      <c r="F54" s="1139">
        <v>0</v>
      </c>
      <c r="G54" s="564">
        <v>1</v>
      </c>
      <c r="H54" s="1139">
        <v>0</v>
      </c>
      <c r="I54" s="1139">
        <v>0</v>
      </c>
      <c r="J54" s="1139">
        <v>0</v>
      </c>
      <c r="K54" s="1139">
        <v>0</v>
      </c>
      <c r="L54" s="1139">
        <v>0</v>
      </c>
      <c r="M54" s="1139">
        <v>0</v>
      </c>
      <c r="N54" s="1139">
        <v>0</v>
      </c>
      <c r="O54" s="1139">
        <v>0</v>
      </c>
      <c r="P54" s="1139">
        <v>0</v>
      </c>
      <c r="Q54" s="1139">
        <v>0</v>
      </c>
      <c r="R54" s="1139">
        <v>0</v>
      </c>
      <c r="S54" s="1139">
        <v>0</v>
      </c>
      <c r="T54" s="1139">
        <v>0</v>
      </c>
      <c r="U54" s="1139">
        <v>0</v>
      </c>
      <c r="V54" s="1139">
        <v>0</v>
      </c>
      <c r="W54" s="1139">
        <v>0</v>
      </c>
      <c r="X54" s="1139"/>
      <c r="Y54" s="1139">
        <v>0</v>
      </c>
      <c r="Z54" s="1139">
        <v>0</v>
      </c>
      <c r="AA54" s="1139">
        <v>0</v>
      </c>
      <c r="AB54" s="1139">
        <v>0</v>
      </c>
      <c r="AC54" s="1139">
        <v>0</v>
      </c>
      <c r="AD54" s="1139">
        <v>0</v>
      </c>
      <c r="AE54" s="1140">
        <v>0</v>
      </c>
    </row>
    <row r="55" spans="1:31" ht="15" customHeight="1">
      <c r="A55" s="1124"/>
      <c r="B55" s="978" t="s">
        <v>642</v>
      </c>
      <c r="C55" s="1147">
        <f>SUM(D55:W55)</f>
        <v>1</v>
      </c>
      <c r="D55" s="1148">
        <v>0</v>
      </c>
      <c r="E55" s="1148">
        <v>0</v>
      </c>
      <c r="F55" s="1148">
        <v>0</v>
      </c>
      <c r="G55" s="1148">
        <v>0</v>
      </c>
      <c r="H55" s="1148">
        <v>0</v>
      </c>
      <c r="I55" s="1148">
        <v>0</v>
      </c>
      <c r="J55" s="1148">
        <v>0</v>
      </c>
      <c r="K55" s="1148">
        <v>0</v>
      </c>
      <c r="L55" s="1148">
        <v>0</v>
      </c>
      <c r="M55" s="1148">
        <v>0</v>
      </c>
      <c r="N55" s="1149">
        <v>1</v>
      </c>
      <c r="O55" s="1148">
        <v>0</v>
      </c>
      <c r="P55" s="1148">
        <v>0</v>
      </c>
      <c r="Q55" s="1148">
        <v>0</v>
      </c>
      <c r="R55" s="1148">
        <v>0</v>
      </c>
      <c r="S55" s="1148">
        <v>0</v>
      </c>
      <c r="T55" s="1148">
        <v>0</v>
      </c>
      <c r="U55" s="1148">
        <v>0</v>
      </c>
      <c r="V55" s="1148">
        <v>0</v>
      </c>
      <c r="W55" s="1148">
        <v>0</v>
      </c>
      <c r="X55" s="1148"/>
      <c r="Y55" s="1148">
        <v>0</v>
      </c>
      <c r="Z55" s="1148">
        <v>0</v>
      </c>
      <c r="AA55" s="1148">
        <v>0</v>
      </c>
      <c r="AB55" s="1148">
        <v>0</v>
      </c>
      <c r="AC55" s="1148">
        <v>0</v>
      </c>
      <c r="AD55" s="1148">
        <v>0</v>
      </c>
      <c r="AE55" s="1150">
        <v>0</v>
      </c>
    </row>
    <row r="56" ht="15" customHeight="1">
      <c r="B56" s="799" t="s">
        <v>692</v>
      </c>
    </row>
    <row r="57" ht="15" customHeight="1">
      <c r="B57" s="799" t="s">
        <v>693</v>
      </c>
    </row>
    <row r="58" ht="12">
      <c r="B58" s="799" t="s">
        <v>694</v>
      </c>
    </row>
  </sheetData>
  <mergeCells count="26">
    <mergeCell ref="AE5:AE6"/>
    <mergeCell ref="N5:N6"/>
    <mergeCell ref="V5:V6"/>
    <mergeCell ref="P5:P6"/>
    <mergeCell ref="R5:R6"/>
    <mergeCell ref="S5:S6"/>
    <mergeCell ref="T5:T6"/>
    <mergeCell ref="AC5:AC6"/>
    <mergeCell ref="M5:M6"/>
    <mergeCell ref="C4:W4"/>
    <mergeCell ref="X4:Z4"/>
    <mergeCell ref="X5:Y6"/>
    <mergeCell ref="G5:G6"/>
    <mergeCell ref="H5:H6"/>
    <mergeCell ref="J5:J6"/>
    <mergeCell ref="K5:K6"/>
    <mergeCell ref="B4:B6"/>
    <mergeCell ref="AA4:AB4"/>
    <mergeCell ref="AC4:AE4"/>
    <mergeCell ref="AA5:AA6"/>
    <mergeCell ref="AB5:AB6"/>
    <mergeCell ref="C5:C6"/>
    <mergeCell ref="D5:D6"/>
    <mergeCell ref="E5:E6"/>
    <mergeCell ref="F5:F6"/>
    <mergeCell ref="L5:L6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148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9.625" style="17" customWidth="1"/>
    <col min="3" max="4" width="6.75390625" style="17" customWidth="1"/>
    <col min="5" max="5" width="7.50390625" style="17" customWidth="1"/>
    <col min="6" max="6" width="9.625" style="17" customWidth="1"/>
    <col min="7" max="8" width="7.625" style="17" customWidth="1"/>
    <col min="9" max="14" width="6.75390625" style="17" customWidth="1"/>
    <col min="15" max="24" width="7.625" style="17" customWidth="1"/>
    <col min="25" max="16384" width="9.00390625" style="17" customWidth="1"/>
  </cols>
  <sheetData>
    <row r="1" spans="1:10" ht="14.25">
      <c r="A1" s="18" t="s">
        <v>709</v>
      </c>
      <c r="B1" s="1151"/>
      <c r="J1" s="21"/>
    </row>
    <row r="2" spans="1:24" ht="12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X2" s="20" t="s">
        <v>696</v>
      </c>
    </row>
    <row r="3" spans="1:24" ht="13.5" customHeight="1" thickTop="1">
      <c r="A3" s="1599" t="s">
        <v>889</v>
      </c>
      <c r="B3" s="1600"/>
      <c r="C3" s="1281" t="s">
        <v>697</v>
      </c>
      <c r="D3" s="1618"/>
      <c r="E3" s="1551" t="s">
        <v>698</v>
      </c>
      <c r="F3" s="1315" t="s">
        <v>699</v>
      </c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610"/>
      <c r="T3" s="1611"/>
      <c r="U3" s="1622" t="s">
        <v>700</v>
      </c>
      <c r="V3" s="1623"/>
      <c r="W3" s="1622" t="s">
        <v>701</v>
      </c>
      <c r="X3" s="1623"/>
    </row>
    <row r="4" spans="1:24" ht="13.5" customHeight="1">
      <c r="A4" s="1601"/>
      <c r="B4" s="1602"/>
      <c r="C4" s="1568"/>
      <c r="D4" s="1619"/>
      <c r="E4" s="1616"/>
      <c r="F4" s="1607" t="s">
        <v>702</v>
      </c>
      <c r="G4" s="1608"/>
      <c r="H4" s="1609"/>
      <c r="I4" s="1212" t="s">
        <v>703</v>
      </c>
      <c r="J4" s="1605"/>
      <c r="K4" s="1607">
        <v>2</v>
      </c>
      <c r="L4" s="1609"/>
      <c r="M4" s="1607">
        <v>3</v>
      </c>
      <c r="N4" s="1609"/>
      <c r="O4" s="1607">
        <v>4</v>
      </c>
      <c r="P4" s="1612"/>
      <c r="Q4" s="1607">
        <v>5</v>
      </c>
      <c r="R4" s="1612"/>
      <c r="S4" s="1607">
        <v>6</v>
      </c>
      <c r="T4" s="1612"/>
      <c r="U4" s="1620" t="s">
        <v>704</v>
      </c>
      <c r="V4" s="1621"/>
      <c r="W4" s="1620" t="s">
        <v>704</v>
      </c>
      <c r="X4" s="1621"/>
    </row>
    <row r="5" spans="1:24" ht="12">
      <c r="A5" s="1603"/>
      <c r="B5" s="1604"/>
      <c r="C5" s="105" t="s">
        <v>705</v>
      </c>
      <c r="D5" s="105" t="s">
        <v>706</v>
      </c>
      <c r="E5" s="1617"/>
      <c r="F5" s="1152" t="s">
        <v>589</v>
      </c>
      <c r="G5" s="105" t="s">
        <v>556</v>
      </c>
      <c r="H5" s="105" t="s">
        <v>557</v>
      </c>
      <c r="I5" s="105" t="s">
        <v>556</v>
      </c>
      <c r="J5" s="105" t="s">
        <v>557</v>
      </c>
      <c r="K5" s="105" t="s">
        <v>556</v>
      </c>
      <c r="L5" s="105" t="s">
        <v>557</v>
      </c>
      <c r="M5" s="105" t="s">
        <v>556</v>
      </c>
      <c r="N5" s="105" t="s">
        <v>557</v>
      </c>
      <c r="O5" s="105" t="s">
        <v>556</v>
      </c>
      <c r="P5" s="105" t="s">
        <v>557</v>
      </c>
      <c r="Q5" s="105" t="s">
        <v>556</v>
      </c>
      <c r="R5" s="105" t="s">
        <v>557</v>
      </c>
      <c r="S5" s="105" t="s">
        <v>556</v>
      </c>
      <c r="T5" s="105" t="s">
        <v>557</v>
      </c>
      <c r="U5" s="105" t="s">
        <v>556</v>
      </c>
      <c r="V5" s="105" t="s">
        <v>557</v>
      </c>
      <c r="W5" s="105" t="s">
        <v>556</v>
      </c>
      <c r="X5" s="105" t="s">
        <v>557</v>
      </c>
    </row>
    <row r="6" spans="1:24" ht="13.5" customHeight="1">
      <c r="A6" s="1615" t="s">
        <v>707</v>
      </c>
      <c r="B6" s="1522"/>
      <c r="C6" s="270">
        <v>348</v>
      </c>
      <c r="D6" s="271">
        <v>58</v>
      </c>
      <c r="E6" s="271">
        <v>3678</v>
      </c>
      <c r="F6" s="271">
        <f>SUM(G6:H6)</f>
        <v>100181</v>
      </c>
      <c r="G6" s="271">
        <f>SUM(I6,K6,M6,O6,Q6,S6)</f>
        <v>51286</v>
      </c>
      <c r="H6" s="271">
        <f>SUM(J6,L6,N6,P6,R6,T6)</f>
        <v>48895</v>
      </c>
      <c r="I6" s="271">
        <v>7992</v>
      </c>
      <c r="J6" s="271">
        <v>7669</v>
      </c>
      <c r="K6" s="271">
        <v>8278</v>
      </c>
      <c r="L6" s="271">
        <v>7701</v>
      </c>
      <c r="M6" s="271">
        <v>8312</v>
      </c>
      <c r="N6" s="271">
        <v>8165</v>
      </c>
      <c r="O6" s="271">
        <v>8762</v>
      </c>
      <c r="P6" s="271">
        <v>8340</v>
      </c>
      <c r="Q6" s="271">
        <v>8897</v>
      </c>
      <c r="R6" s="271">
        <v>8449</v>
      </c>
      <c r="S6" s="271">
        <v>9045</v>
      </c>
      <c r="T6" s="271">
        <v>8571</v>
      </c>
      <c r="U6" s="271">
        <v>2329</v>
      </c>
      <c r="V6" s="271">
        <v>2948</v>
      </c>
      <c r="W6" s="271">
        <v>421</v>
      </c>
      <c r="X6" s="272">
        <v>800</v>
      </c>
    </row>
    <row r="7" spans="1:24" s="579" customFormat="1" ht="13.5" customHeight="1">
      <c r="A7" s="1391">
        <v>2</v>
      </c>
      <c r="B7" s="1613"/>
      <c r="C7" s="278">
        <f>SUM(C12:C15)</f>
        <v>348</v>
      </c>
      <c r="D7" s="279">
        <f>SUM(D12:D15)</f>
        <v>55</v>
      </c>
      <c r="E7" s="279">
        <f>SUM(E12:E15)</f>
        <v>3664</v>
      </c>
      <c r="F7" s="279">
        <f>SUM(G7:H7)</f>
        <v>98016</v>
      </c>
      <c r="G7" s="279">
        <f aca="true" t="shared" si="0" ref="G7:X7">SUM(G12:G15)</f>
        <v>50154</v>
      </c>
      <c r="H7" s="279">
        <f t="shared" si="0"/>
        <v>47862</v>
      </c>
      <c r="I7" s="279">
        <f t="shared" si="0"/>
        <v>7957</v>
      </c>
      <c r="J7" s="279">
        <f t="shared" si="0"/>
        <v>7514</v>
      </c>
      <c r="K7" s="279">
        <f t="shared" si="0"/>
        <v>7999</v>
      </c>
      <c r="L7" s="279">
        <f t="shared" si="0"/>
        <v>7664</v>
      </c>
      <c r="M7" s="279">
        <f t="shared" si="0"/>
        <v>8248</v>
      </c>
      <c r="N7" s="279">
        <f t="shared" si="0"/>
        <v>7728</v>
      </c>
      <c r="O7" s="279">
        <f t="shared" si="0"/>
        <v>8314</v>
      </c>
      <c r="P7" s="279">
        <f t="shared" si="0"/>
        <v>8191</v>
      </c>
      <c r="Q7" s="279">
        <f t="shared" si="0"/>
        <v>8757</v>
      </c>
      <c r="R7" s="279">
        <f t="shared" si="0"/>
        <v>8333</v>
      </c>
      <c r="S7" s="279">
        <f t="shared" si="0"/>
        <v>8879</v>
      </c>
      <c r="T7" s="279">
        <f t="shared" si="0"/>
        <v>8432</v>
      </c>
      <c r="U7" s="279">
        <f t="shared" si="0"/>
        <v>2254</v>
      </c>
      <c r="V7" s="279">
        <f t="shared" si="0"/>
        <v>3031</v>
      </c>
      <c r="W7" s="279">
        <f t="shared" si="0"/>
        <v>412</v>
      </c>
      <c r="X7" s="280">
        <f t="shared" si="0"/>
        <v>783</v>
      </c>
    </row>
    <row r="8" spans="1:24" s="579" customFormat="1" ht="13.5" customHeight="1">
      <c r="A8" s="42"/>
      <c r="B8" s="44"/>
      <c r="C8" s="278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80"/>
    </row>
    <row r="9" spans="1:24" s="579" customFormat="1" ht="13.5" customHeight="1">
      <c r="A9" s="1391" t="s">
        <v>918</v>
      </c>
      <c r="B9" s="1614"/>
      <c r="C9" s="278">
        <f aca="true" t="shared" si="1" ref="C9:X9">SUM(C18:C30)</f>
        <v>185</v>
      </c>
      <c r="D9" s="279">
        <f t="shared" si="1"/>
        <v>26</v>
      </c>
      <c r="E9" s="279">
        <f t="shared" si="1"/>
        <v>2337</v>
      </c>
      <c r="F9" s="279">
        <f t="shared" si="1"/>
        <v>68822</v>
      </c>
      <c r="G9" s="279">
        <f t="shared" si="1"/>
        <v>35333</v>
      </c>
      <c r="H9" s="279">
        <f t="shared" si="1"/>
        <v>33489</v>
      </c>
      <c r="I9" s="279">
        <f t="shared" si="1"/>
        <v>5609</v>
      </c>
      <c r="J9" s="279">
        <f t="shared" si="1"/>
        <v>5238</v>
      </c>
      <c r="K9" s="279">
        <f t="shared" si="1"/>
        <v>5677</v>
      </c>
      <c r="L9" s="279">
        <f t="shared" si="1"/>
        <v>5344</v>
      </c>
      <c r="M9" s="279">
        <f t="shared" si="1"/>
        <v>5774</v>
      </c>
      <c r="N9" s="279">
        <f t="shared" si="1"/>
        <v>5469</v>
      </c>
      <c r="O9" s="279">
        <f t="shared" si="1"/>
        <v>5809</v>
      </c>
      <c r="P9" s="279">
        <f t="shared" si="1"/>
        <v>5737</v>
      </c>
      <c r="Q9" s="279">
        <f t="shared" si="1"/>
        <v>6193</v>
      </c>
      <c r="R9" s="279">
        <f t="shared" si="1"/>
        <v>5820</v>
      </c>
      <c r="S9" s="279">
        <f t="shared" si="1"/>
        <v>6271</v>
      </c>
      <c r="T9" s="279">
        <f t="shared" si="1"/>
        <v>5881</v>
      </c>
      <c r="U9" s="279">
        <f t="shared" si="1"/>
        <v>1328</v>
      </c>
      <c r="V9" s="279">
        <f t="shared" si="1"/>
        <v>1954</v>
      </c>
      <c r="W9" s="279">
        <f t="shared" si="1"/>
        <v>274</v>
      </c>
      <c r="X9" s="280">
        <f t="shared" si="1"/>
        <v>423</v>
      </c>
    </row>
    <row r="10" spans="1:24" s="579" customFormat="1" ht="13.5" customHeight="1">
      <c r="A10" s="1391" t="s">
        <v>551</v>
      </c>
      <c r="B10" s="1614"/>
      <c r="C10" s="278">
        <f aca="true" t="shared" si="2" ref="C10:X10">SUM(C31:C61)</f>
        <v>163</v>
      </c>
      <c r="D10" s="279">
        <f t="shared" si="2"/>
        <v>29</v>
      </c>
      <c r="E10" s="279">
        <f t="shared" si="2"/>
        <v>1327</v>
      </c>
      <c r="F10" s="279">
        <f t="shared" si="2"/>
        <v>29194</v>
      </c>
      <c r="G10" s="279">
        <f t="shared" si="2"/>
        <v>14821</v>
      </c>
      <c r="H10" s="279">
        <f t="shared" si="2"/>
        <v>14373</v>
      </c>
      <c r="I10" s="279">
        <f t="shared" si="2"/>
        <v>2348</v>
      </c>
      <c r="J10" s="279">
        <f t="shared" si="2"/>
        <v>2276</v>
      </c>
      <c r="K10" s="279">
        <f t="shared" si="2"/>
        <v>2322</v>
      </c>
      <c r="L10" s="279">
        <f t="shared" si="2"/>
        <v>2320</v>
      </c>
      <c r="M10" s="279">
        <f t="shared" si="2"/>
        <v>2474</v>
      </c>
      <c r="N10" s="279">
        <f t="shared" si="2"/>
        <v>2259</v>
      </c>
      <c r="O10" s="279">
        <f t="shared" si="2"/>
        <v>2505</v>
      </c>
      <c r="P10" s="279">
        <f t="shared" si="2"/>
        <v>2454</v>
      </c>
      <c r="Q10" s="279">
        <f t="shared" si="2"/>
        <v>2564</v>
      </c>
      <c r="R10" s="279">
        <f t="shared" si="2"/>
        <v>2513</v>
      </c>
      <c r="S10" s="279">
        <f t="shared" si="2"/>
        <v>2608</v>
      </c>
      <c r="T10" s="279">
        <f t="shared" si="2"/>
        <v>2551</v>
      </c>
      <c r="U10" s="279">
        <f t="shared" si="2"/>
        <v>926</v>
      </c>
      <c r="V10" s="279">
        <f t="shared" si="2"/>
        <v>1077</v>
      </c>
      <c r="W10" s="279">
        <f t="shared" si="2"/>
        <v>138</v>
      </c>
      <c r="X10" s="280">
        <f t="shared" si="2"/>
        <v>360</v>
      </c>
    </row>
    <row r="11" spans="1:24" s="132" customFormat="1" ht="13.5" customHeight="1">
      <c r="A11" s="37"/>
      <c r="B11" s="1118"/>
      <c r="C11" s="286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8"/>
    </row>
    <row r="12" spans="1:24" s="579" customFormat="1" ht="13.5" customHeight="1">
      <c r="A12" s="1391" t="s">
        <v>846</v>
      </c>
      <c r="B12" s="1606"/>
      <c r="C12" s="278">
        <f>SUM(C18,C23:C25,C27,C28,C29,C31:C37)</f>
        <v>141</v>
      </c>
      <c r="D12" s="279">
        <f>SUM(D18,D23:D25,D27,D28,D29,D31:D37)</f>
        <v>16</v>
      </c>
      <c r="E12" s="279">
        <f>SUM(E18,E23:E25,E27,E28,E29,E31:E37)</f>
        <v>1597</v>
      </c>
      <c r="F12" s="279">
        <f>SUM(G12:H12)</f>
        <v>44646</v>
      </c>
      <c r="G12" s="279">
        <f aca="true" t="shared" si="3" ref="G12:N12">SUM(G18,G23:G25,G27,G28,G29,G31:G37)</f>
        <v>22823</v>
      </c>
      <c r="H12" s="279">
        <f t="shared" si="3"/>
        <v>21823</v>
      </c>
      <c r="I12" s="279">
        <f t="shared" si="3"/>
        <v>3652</v>
      </c>
      <c r="J12" s="279">
        <f t="shared" si="3"/>
        <v>3444</v>
      </c>
      <c r="K12" s="279">
        <f t="shared" si="3"/>
        <v>3633</v>
      </c>
      <c r="L12" s="279">
        <f t="shared" si="3"/>
        <v>3461</v>
      </c>
      <c r="M12" s="279">
        <f t="shared" si="3"/>
        <v>3723</v>
      </c>
      <c r="N12" s="279">
        <f t="shared" si="3"/>
        <v>3501</v>
      </c>
      <c r="O12" s="279">
        <f aca="true" t="shared" si="4" ref="O12:X12">SUM(O18,O23:O25,O27:O29,O31:O37)</f>
        <v>3769</v>
      </c>
      <c r="P12" s="279">
        <f t="shared" si="4"/>
        <v>3700</v>
      </c>
      <c r="Q12" s="279">
        <f t="shared" si="4"/>
        <v>3999</v>
      </c>
      <c r="R12" s="279">
        <f t="shared" si="4"/>
        <v>3871</v>
      </c>
      <c r="S12" s="279">
        <f t="shared" si="4"/>
        <v>4047</v>
      </c>
      <c r="T12" s="279">
        <f t="shared" si="4"/>
        <v>3846</v>
      </c>
      <c r="U12" s="279">
        <f t="shared" si="4"/>
        <v>920</v>
      </c>
      <c r="V12" s="279">
        <f t="shared" si="4"/>
        <v>1353</v>
      </c>
      <c r="W12" s="279">
        <f t="shared" si="4"/>
        <v>180</v>
      </c>
      <c r="X12" s="280">
        <f t="shared" si="4"/>
        <v>255</v>
      </c>
    </row>
    <row r="13" spans="1:24" s="579" customFormat="1" ht="13.5" customHeight="1">
      <c r="A13" s="1391" t="s">
        <v>848</v>
      </c>
      <c r="B13" s="1606"/>
      <c r="C13" s="278">
        <f>SUM(C22,C38:C44)</f>
        <v>48</v>
      </c>
      <c r="D13" s="279">
        <f>SUM(D22,D38:D44)</f>
        <v>18</v>
      </c>
      <c r="E13" s="279">
        <f>SUM(E22,E38:E44)</f>
        <v>412</v>
      </c>
      <c r="F13" s="279">
        <f>SUM(G13:H13)</f>
        <v>8392</v>
      </c>
      <c r="G13" s="279">
        <f aca="true" t="shared" si="5" ref="G13:X13">SUM(G22,G38:G44)</f>
        <v>4321</v>
      </c>
      <c r="H13" s="279">
        <f t="shared" si="5"/>
        <v>4071</v>
      </c>
      <c r="I13" s="279">
        <f t="shared" si="5"/>
        <v>667</v>
      </c>
      <c r="J13" s="279">
        <f t="shared" si="5"/>
        <v>614</v>
      </c>
      <c r="K13" s="279">
        <f t="shared" si="5"/>
        <v>686</v>
      </c>
      <c r="L13" s="279">
        <f t="shared" si="5"/>
        <v>644</v>
      </c>
      <c r="M13" s="279">
        <f t="shared" si="5"/>
        <v>759</v>
      </c>
      <c r="N13" s="279">
        <f t="shared" si="5"/>
        <v>632</v>
      </c>
      <c r="O13" s="279">
        <f t="shared" si="5"/>
        <v>702</v>
      </c>
      <c r="P13" s="279">
        <f t="shared" si="5"/>
        <v>717</v>
      </c>
      <c r="Q13" s="279">
        <f t="shared" si="5"/>
        <v>732</v>
      </c>
      <c r="R13" s="279">
        <f t="shared" si="5"/>
        <v>703</v>
      </c>
      <c r="S13" s="279">
        <f t="shared" si="5"/>
        <v>775</v>
      </c>
      <c r="T13" s="279">
        <f t="shared" si="5"/>
        <v>761</v>
      </c>
      <c r="U13" s="279">
        <f t="shared" si="5"/>
        <v>292</v>
      </c>
      <c r="V13" s="279">
        <f t="shared" si="5"/>
        <v>318</v>
      </c>
      <c r="W13" s="279">
        <f t="shared" si="5"/>
        <v>51</v>
      </c>
      <c r="X13" s="280">
        <f t="shared" si="5"/>
        <v>110</v>
      </c>
    </row>
    <row r="14" spans="1:24" s="579" customFormat="1" ht="13.5" customHeight="1">
      <c r="A14" s="1391" t="s">
        <v>850</v>
      </c>
      <c r="B14" s="1606"/>
      <c r="C14" s="278">
        <f>SUM(C19,C26,C30,C45:C49)</f>
        <v>68</v>
      </c>
      <c r="D14" s="279">
        <f>SUM(D19,D26,D30,D45:D49)</f>
        <v>18</v>
      </c>
      <c r="E14" s="279">
        <f>SUM(E19,E26,E30,E45:E49)</f>
        <v>745</v>
      </c>
      <c r="F14" s="279">
        <f>SUM(G14:H14)</f>
        <v>19550</v>
      </c>
      <c r="G14" s="279">
        <f aca="true" t="shared" si="6" ref="G14:X14">SUM(G19,G26,G30,G45:G49)</f>
        <v>10046</v>
      </c>
      <c r="H14" s="279">
        <f t="shared" si="6"/>
        <v>9504</v>
      </c>
      <c r="I14" s="279">
        <f t="shared" si="6"/>
        <v>1598</v>
      </c>
      <c r="J14" s="279">
        <f t="shared" si="6"/>
        <v>1460</v>
      </c>
      <c r="K14" s="279">
        <f t="shared" si="6"/>
        <v>1649</v>
      </c>
      <c r="L14" s="279">
        <f t="shared" si="6"/>
        <v>1608</v>
      </c>
      <c r="M14" s="279">
        <f t="shared" si="6"/>
        <v>1630</v>
      </c>
      <c r="N14" s="279">
        <f t="shared" si="6"/>
        <v>1544</v>
      </c>
      <c r="O14" s="279">
        <f t="shared" si="6"/>
        <v>1664</v>
      </c>
      <c r="P14" s="279">
        <f t="shared" si="6"/>
        <v>1653</v>
      </c>
      <c r="Q14" s="279">
        <f t="shared" si="6"/>
        <v>1749</v>
      </c>
      <c r="R14" s="279">
        <f t="shared" si="6"/>
        <v>1665</v>
      </c>
      <c r="S14" s="279">
        <f t="shared" si="6"/>
        <v>1756</v>
      </c>
      <c r="T14" s="279">
        <f t="shared" si="6"/>
        <v>1574</v>
      </c>
      <c r="U14" s="279">
        <f t="shared" si="6"/>
        <v>460</v>
      </c>
      <c r="V14" s="279">
        <f t="shared" si="6"/>
        <v>628</v>
      </c>
      <c r="W14" s="279">
        <f t="shared" si="6"/>
        <v>59</v>
      </c>
      <c r="X14" s="280">
        <f t="shared" si="6"/>
        <v>213</v>
      </c>
    </row>
    <row r="15" spans="1:24" s="579" customFormat="1" ht="13.5" customHeight="1">
      <c r="A15" s="1391" t="s">
        <v>852</v>
      </c>
      <c r="B15" s="1606"/>
      <c r="C15" s="278">
        <f>SUM(C20:C21,C50:C61)</f>
        <v>91</v>
      </c>
      <c r="D15" s="279">
        <f>SUM(D20:D21,D50:D61)</f>
        <v>3</v>
      </c>
      <c r="E15" s="279">
        <f>SUM(E20:E21,E50:E61)</f>
        <v>910</v>
      </c>
      <c r="F15" s="279">
        <f>SUM(G15:H15)</f>
        <v>25428</v>
      </c>
      <c r="G15" s="279">
        <f aca="true" t="shared" si="7" ref="G15:X15">SUM(G20:G21,G50:G61)</f>
        <v>12964</v>
      </c>
      <c r="H15" s="279">
        <f t="shared" si="7"/>
        <v>12464</v>
      </c>
      <c r="I15" s="279">
        <f t="shared" si="7"/>
        <v>2040</v>
      </c>
      <c r="J15" s="279">
        <f t="shared" si="7"/>
        <v>1996</v>
      </c>
      <c r="K15" s="279">
        <f t="shared" si="7"/>
        <v>2031</v>
      </c>
      <c r="L15" s="279">
        <f t="shared" si="7"/>
        <v>1951</v>
      </c>
      <c r="M15" s="279">
        <f t="shared" si="7"/>
        <v>2136</v>
      </c>
      <c r="N15" s="279">
        <f t="shared" si="7"/>
        <v>2051</v>
      </c>
      <c r="O15" s="279">
        <f t="shared" si="7"/>
        <v>2179</v>
      </c>
      <c r="P15" s="279">
        <f t="shared" si="7"/>
        <v>2121</v>
      </c>
      <c r="Q15" s="279">
        <f t="shared" si="7"/>
        <v>2277</v>
      </c>
      <c r="R15" s="279">
        <f t="shared" si="7"/>
        <v>2094</v>
      </c>
      <c r="S15" s="279">
        <f t="shared" si="7"/>
        <v>2301</v>
      </c>
      <c r="T15" s="279">
        <f t="shared" si="7"/>
        <v>2251</v>
      </c>
      <c r="U15" s="279">
        <f t="shared" si="7"/>
        <v>582</v>
      </c>
      <c r="V15" s="279">
        <f t="shared" si="7"/>
        <v>732</v>
      </c>
      <c r="W15" s="279">
        <f t="shared" si="7"/>
        <v>122</v>
      </c>
      <c r="X15" s="280">
        <f t="shared" si="7"/>
        <v>205</v>
      </c>
    </row>
    <row r="16" spans="1:24" ht="9.75" customHeight="1">
      <c r="A16" s="37"/>
      <c r="B16" s="44"/>
      <c r="C16" s="85"/>
      <c r="D16" s="274"/>
      <c r="E16" s="274"/>
      <c r="F16" s="274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8"/>
    </row>
    <row r="17" spans="1:24" ht="9.75" customHeight="1">
      <c r="A17" s="1153"/>
      <c r="B17" s="1118"/>
      <c r="C17" s="85"/>
      <c r="D17" s="274"/>
      <c r="E17" s="274"/>
      <c r="F17" s="274"/>
      <c r="G17" s="287"/>
      <c r="H17" s="287"/>
      <c r="I17" s="287"/>
      <c r="J17" s="287"/>
      <c r="K17" s="287"/>
      <c r="L17" s="287"/>
      <c r="M17" s="287"/>
      <c r="N17" s="287"/>
      <c r="O17" s="293"/>
      <c r="P17" s="293"/>
      <c r="Q17" s="293"/>
      <c r="R17" s="293"/>
      <c r="S17" s="293"/>
      <c r="T17" s="293"/>
      <c r="U17" s="293"/>
      <c r="V17" s="293"/>
      <c r="W17" s="293"/>
      <c r="X17" s="294"/>
    </row>
    <row r="18" spans="1:24" ht="13.5" customHeight="1">
      <c r="A18" s="30"/>
      <c r="B18" s="40" t="s">
        <v>855</v>
      </c>
      <c r="C18" s="1154">
        <v>36</v>
      </c>
      <c r="D18" s="86">
        <v>1</v>
      </c>
      <c r="E18" s="86">
        <v>592</v>
      </c>
      <c r="F18" s="274">
        <f aca="true" t="shared" si="8" ref="F18:F61">SUM(G18:H18)</f>
        <v>19180</v>
      </c>
      <c r="G18" s="274">
        <f aca="true" t="shared" si="9" ref="G18:G61">SUM(I18,K18,M18,O18,Q18,S18)</f>
        <v>9869</v>
      </c>
      <c r="H18" s="274">
        <f aca="true" t="shared" si="10" ref="H18:H61">SUM(J18,L18,N18,P18,R18,T18)</f>
        <v>9311</v>
      </c>
      <c r="I18" s="86">
        <v>1592</v>
      </c>
      <c r="J18" s="86">
        <v>1514</v>
      </c>
      <c r="K18" s="274">
        <v>1557</v>
      </c>
      <c r="L18" s="86">
        <v>1432</v>
      </c>
      <c r="M18" s="86">
        <v>1592</v>
      </c>
      <c r="N18" s="86">
        <v>1538</v>
      </c>
      <c r="O18" s="86">
        <v>1612</v>
      </c>
      <c r="P18" s="86">
        <v>1582</v>
      </c>
      <c r="Q18" s="86">
        <v>1753</v>
      </c>
      <c r="R18" s="86">
        <v>1610</v>
      </c>
      <c r="S18" s="86">
        <v>1763</v>
      </c>
      <c r="T18" s="86">
        <v>1635</v>
      </c>
      <c r="U18" s="86">
        <v>303</v>
      </c>
      <c r="V18" s="86">
        <v>507</v>
      </c>
      <c r="W18" s="86">
        <v>76</v>
      </c>
      <c r="X18" s="87">
        <v>36</v>
      </c>
    </row>
    <row r="19" spans="1:24" ht="13.5" customHeight="1">
      <c r="A19" s="30"/>
      <c r="B19" s="40" t="s">
        <v>857</v>
      </c>
      <c r="C19" s="1154">
        <v>18</v>
      </c>
      <c r="D19" s="86">
        <v>13</v>
      </c>
      <c r="E19" s="86">
        <v>244</v>
      </c>
      <c r="F19" s="274">
        <f t="shared" si="8"/>
        <v>6954</v>
      </c>
      <c r="G19" s="274">
        <f t="shared" si="9"/>
        <v>3592</v>
      </c>
      <c r="H19" s="274">
        <f t="shared" si="10"/>
        <v>3362</v>
      </c>
      <c r="I19" s="86">
        <v>569</v>
      </c>
      <c r="J19" s="86">
        <v>517</v>
      </c>
      <c r="K19" s="86">
        <v>593</v>
      </c>
      <c r="L19" s="86">
        <v>583</v>
      </c>
      <c r="M19" s="86">
        <v>555</v>
      </c>
      <c r="N19" s="86">
        <v>522</v>
      </c>
      <c r="O19" s="86">
        <v>597</v>
      </c>
      <c r="P19" s="86">
        <v>572</v>
      </c>
      <c r="Q19" s="86">
        <v>655</v>
      </c>
      <c r="R19" s="86">
        <v>591</v>
      </c>
      <c r="S19" s="86">
        <v>623</v>
      </c>
      <c r="T19" s="86">
        <v>577</v>
      </c>
      <c r="U19" s="86">
        <v>144</v>
      </c>
      <c r="V19" s="86">
        <v>207</v>
      </c>
      <c r="W19" s="86">
        <v>18</v>
      </c>
      <c r="X19" s="87">
        <v>80</v>
      </c>
    </row>
    <row r="20" spans="1:24" ht="13.5" customHeight="1">
      <c r="A20" s="30"/>
      <c r="B20" s="40" t="s">
        <v>858</v>
      </c>
      <c r="C20" s="1154">
        <v>21</v>
      </c>
      <c r="D20" s="86">
        <v>1</v>
      </c>
      <c r="E20" s="86">
        <v>259</v>
      </c>
      <c r="F20" s="274">
        <f t="shared" si="8"/>
        <v>7621</v>
      </c>
      <c r="G20" s="274">
        <f t="shared" si="9"/>
        <v>3881</v>
      </c>
      <c r="H20" s="274">
        <f t="shared" si="10"/>
        <v>3740</v>
      </c>
      <c r="I20" s="86">
        <v>599</v>
      </c>
      <c r="J20" s="86">
        <v>617</v>
      </c>
      <c r="K20" s="86">
        <v>624</v>
      </c>
      <c r="L20" s="86">
        <v>606</v>
      </c>
      <c r="M20" s="86">
        <v>641</v>
      </c>
      <c r="N20" s="86">
        <v>634</v>
      </c>
      <c r="O20" s="86">
        <v>634</v>
      </c>
      <c r="P20" s="86">
        <v>593</v>
      </c>
      <c r="Q20" s="86">
        <v>690</v>
      </c>
      <c r="R20" s="86">
        <v>622</v>
      </c>
      <c r="S20" s="86">
        <v>693</v>
      </c>
      <c r="T20" s="86">
        <v>668</v>
      </c>
      <c r="U20" s="86">
        <v>158</v>
      </c>
      <c r="V20" s="86">
        <v>204</v>
      </c>
      <c r="W20" s="86">
        <v>31</v>
      </c>
      <c r="X20" s="87">
        <v>27</v>
      </c>
    </row>
    <row r="21" spans="1:24" ht="13.5" customHeight="1">
      <c r="A21" s="30"/>
      <c r="B21" s="40" t="s">
        <v>860</v>
      </c>
      <c r="C21" s="1154">
        <v>23</v>
      </c>
      <c r="D21" s="303">
        <v>0</v>
      </c>
      <c r="E21" s="86">
        <v>255</v>
      </c>
      <c r="F21" s="274">
        <f t="shared" si="8"/>
        <v>7780</v>
      </c>
      <c r="G21" s="274">
        <f t="shared" si="9"/>
        <v>3979</v>
      </c>
      <c r="H21" s="274">
        <f t="shared" si="10"/>
        <v>3801</v>
      </c>
      <c r="I21" s="86">
        <v>631</v>
      </c>
      <c r="J21" s="86">
        <v>598</v>
      </c>
      <c r="K21" s="86">
        <v>619</v>
      </c>
      <c r="L21" s="86">
        <v>584</v>
      </c>
      <c r="M21" s="86">
        <v>655</v>
      </c>
      <c r="N21" s="86">
        <v>629</v>
      </c>
      <c r="O21" s="86">
        <v>659</v>
      </c>
      <c r="P21" s="86">
        <v>691</v>
      </c>
      <c r="Q21" s="86">
        <v>709</v>
      </c>
      <c r="R21" s="86">
        <v>612</v>
      </c>
      <c r="S21" s="86">
        <v>706</v>
      </c>
      <c r="T21" s="86">
        <v>687</v>
      </c>
      <c r="U21" s="86">
        <v>153</v>
      </c>
      <c r="V21" s="86">
        <v>210</v>
      </c>
      <c r="W21" s="86">
        <v>41</v>
      </c>
      <c r="X21" s="87">
        <v>58</v>
      </c>
    </row>
    <row r="22" spans="1:24" ht="13.5" customHeight="1">
      <c r="A22" s="30"/>
      <c r="B22" s="40" t="s">
        <v>863</v>
      </c>
      <c r="C22" s="1154">
        <v>11</v>
      </c>
      <c r="D22" s="86">
        <v>4</v>
      </c>
      <c r="E22" s="86">
        <v>135</v>
      </c>
      <c r="F22" s="274">
        <f t="shared" si="8"/>
        <v>3470</v>
      </c>
      <c r="G22" s="274">
        <f t="shared" si="9"/>
        <v>1782</v>
      </c>
      <c r="H22" s="274">
        <f t="shared" si="10"/>
        <v>1688</v>
      </c>
      <c r="I22" s="86">
        <v>264</v>
      </c>
      <c r="J22" s="86">
        <v>257</v>
      </c>
      <c r="K22" s="86">
        <v>320</v>
      </c>
      <c r="L22" s="86">
        <v>259</v>
      </c>
      <c r="M22" s="86">
        <v>309</v>
      </c>
      <c r="N22" s="86">
        <v>262</v>
      </c>
      <c r="O22" s="86">
        <v>268</v>
      </c>
      <c r="P22" s="86">
        <v>308</v>
      </c>
      <c r="Q22" s="86">
        <v>295</v>
      </c>
      <c r="R22" s="86">
        <v>287</v>
      </c>
      <c r="S22" s="86">
        <v>326</v>
      </c>
      <c r="T22" s="86">
        <v>315</v>
      </c>
      <c r="U22" s="86">
        <v>88</v>
      </c>
      <c r="V22" s="86">
        <v>99</v>
      </c>
      <c r="W22" s="86">
        <v>23</v>
      </c>
      <c r="X22" s="87">
        <v>30</v>
      </c>
    </row>
    <row r="23" spans="1:24" ht="13.5" customHeight="1">
      <c r="A23" s="30"/>
      <c r="B23" s="40" t="s">
        <v>865</v>
      </c>
      <c r="C23" s="1154">
        <v>11</v>
      </c>
      <c r="D23" s="303">
        <v>0</v>
      </c>
      <c r="E23" s="86">
        <v>118</v>
      </c>
      <c r="F23" s="274">
        <f t="shared" si="8"/>
        <v>3381</v>
      </c>
      <c r="G23" s="274">
        <f t="shared" si="9"/>
        <v>1734</v>
      </c>
      <c r="H23" s="274">
        <f t="shared" si="10"/>
        <v>1647</v>
      </c>
      <c r="I23" s="86">
        <v>291</v>
      </c>
      <c r="J23" s="86">
        <v>265</v>
      </c>
      <c r="K23" s="86">
        <v>284</v>
      </c>
      <c r="L23" s="86">
        <v>273</v>
      </c>
      <c r="M23" s="86">
        <v>280</v>
      </c>
      <c r="N23" s="86">
        <v>273</v>
      </c>
      <c r="O23" s="86">
        <v>290</v>
      </c>
      <c r="P23" s="86">
        <v>274</v>
      </c>
      <c r="Q23" s="86">
        <v>288</v>
      </c>
      <c r="R23" s="86">
        <v>292</v>
      </c>
      <c r="S23" s="86">
        <v>301</v>
      </c>
      <c r="T23" s="86">
        <v>270</v>
      </c>
      <c r="U23" s="86">
        <v>63</v>
      </c>
      <c r="V23" s="86">
        <v>105</v>
      </c>
      <c r="W23" s="86">
        <v>12</v>
      </c>
      <c r="X23" s="87">
        <v>42</v>
      </c>
    </row>
    <row r="24" spans="1:24" ht="13.5" customHeight="1">
      <c r="A24" s="30"/>
      <c r="B24" s="40" t="s">
        <v>867</v>
      </c>
      <c r="C24" s="1154">
        <v>10</v>
      </c>
      <c r="D24" s="86">
        <v>6</v>
      </c>
      <c r="E24" s="86">
        <v>99</v>
      </c>
      <c r="F24" s="274">
        <f t="shared" si="8"/>
        <v>2670</v>
      </c>
      <c r="G24" s="274">
        <f t="shared" si="9"/>
        <v>1294</v>
      </c>
      <c r="H24" s="274">
        <f t="shared" si="10"/>
        <v>1376</v>
      </c>
      <c r="I24" s="86">
        <v>184</v>
      </c>
      <c r="J24" s="86">
        <v>189</v>
      </c>
      <c r="K24" s="86">
        <v>210</v>
      </c>
      <c r="L24" s="86">
        <v>210</v>
      </c>
      <c r="M24" s="86">
        <v>211</v>
      </c>
      <c r="N24" s="86">
        <v>240</v>
      </c>
      <c r="O24" s="86">
        <v>208</v>
      </c>
      <c r="P24" s="86">
        <v>213</v>
      </c>
      <c r="Q24" s="86">
        <v>234</v>
      </c>
      <c r="R24" s="86">
        <v>256</v>
      </c>
      <c r="S24" s="86">
        <v>247</v>
      </c>
      <c r="T24" s="86">
        <v>268</v>
      </c>
      <c r="U24" s="86">
        <v>59</v>
      </c>
      <c r="V24" s="86">
        <v>85</v>
      </c>
      <c r="W24" s="86">
        <v>12</v>
      </c>
      <c r="X24" s="87">
        <v>25</v>
      </c>
    </row>
    <row r="25" spans="1:24" ht="13.5" customHeight="1">
      <c r="A25" s="30"/>
      <c r="B25" s="40" t="s">
        <v>868</v>
      </c>
      <c r="C25" s="1154">
        <v>9</v>
      </c>
      <c r="D25" s="303">
        <v>0</v>
      </c>
      <c r="E25" s="86">
        <v>90</v>
      </c>
      <c r="F25" s="274">
        <f t="shared" si="8"/>
        <v>2447</v>
      </c>
      <c r="G25" s="274">
        <f t="shared" si="9"/>
        <v>1263</v>
      </c>
      <c r="H25" s="274">
        <f t="shared" si="10"/>
        <v>1184</v>
      </c>
      <c r="I25" s="86">
        <v>185</v>
      </c>
      <c r="J25" s="86">
        <v>170</v>
      </c>
      <c r="K25" s="86">
        <v>224</v>
      </c>
      <c r="L25" s="86">
        <v>171</v>
      </c>
      <c r="M25" s="86">
        <v>210</v>
      </c>
      <c r="N25" s="86">
        <v>198</v>
      </c>
      <c r="O25" s="86">
        <v>213</v>
      </c>
      <c r="P25" s="86">
        <v>241</v>
      </c>
      <c r="Q25" s="86">
        <v>235</v>
      </c>
      <c r="R25" s="86">
        <v>208</v>
      </c>
      <c r="S25" s="86">
        <v>196</v>
      </c>
      <c r="T25" s="86">
        <v>196</v>
      </c>
      <c r="U25" s="86">
        <v>54</v>
      </c>
      <c r="V25" s="86">
        <v>72</v>
      </c>
      <c r="W25" s="86">
        <v>5</v>
      </c>
      <c r="X25" s="87">
        <v>17</v>
      </c>
    </row>
    <row r="26" spans="1:24" ht="13.5" customHeight="1">
      <c r="A26" s="30"/>
      <c r="B26" s="40" t="s">
        <v>871</v>
      </c>
      <c r="C26" s="1154">
        <v>6</v>
      </c>
      <c r="D26" s="303">
        <v>0</v>
      </c>
      <c r="E26" s="86">
        <v>88</v>
      </c>
      <c r="F26" s="274">
        <f t="shared" si="8"/>
        <v>2559</v>
      </c>
      <c r="G26" s="274">
        <f t="shared" si="9"/>
        <v>1358</v>
      </c>
      <c r="H26" s="274">
        <f t="shared" si="10"/>
        <v>1201</v>
      </c>
      <c r="I26" s="86">
        <v>206</v>
      </c>
      <c r="J26" s="86">
        <v>175</v>
      </c>
      <c r="K26" s="86">
        <v>229</v>
      </c>
      <c r="L26" s="86">
        <v>209</v>
      </c>
      <c r="M26" s="86">
        <v>217</v>
      </c>
      <c r="N26" s="86">
        <v>196</v>
      </c>
      <c r="O26" s="86">
        <v>228</v>
      </c>
      <c r="P26" s="86">
        <v>213</v>
      </c>
      <c r="Q26" s="86">
        <v>214</v>
      </c>
      <c r="R26" s="86">
        <v>209</v>
      </c>
      <c r="S26" s="86">
        <v>264</v>
      </c>
      <c r="T26" s="86">
        <v>199</v>
      </c>
      <c r="U26" s="86">
        <v>49</v>
      </c>
      <c r="V26" s="86">
        <v>76</v>
      </c>
      <c r="W26" s="86">
        <v>7</v>
      </c>
      <c r="X26" s="87">
        <v>12</v>
      </c>
    </row>
    <row r="27" spans="1:24" ht="13.5" customHeight="1">
      <c r="A27" s="30"/>
      <c r="B27" s="40" t="s">
        <v>873</v>
      </c>
      <c r="C27" s="1154">
        <v>13</v>
      </c>
      <c r="D27" s="303">
        <v>0</v>
      </c>
      <c r="E27" s="86">
        <v>161</v>
      </c>
      <c r="F27" s="274">
        <f t="shared" si="8"/>
        <v>4590</v>
      </c>
      <c r="G27" s="274">
        <f t="shared" si="9"/>
        <v>2388</v>
      </c>
      <c r="H27" s="274">
        <f t="shared" si="10"/>
        <v>2202</v>
      </c>
      <c r="I27" s="86">
        <v>378</v>
      </c>
      <c r="J27" s="86">
        <v>352</v>
      </c>
      <c r="K27" s="86">
        <v>365</v>
      </c>
      <c r="L27" s="86">
        <v>348</v>
      </c>
      <c r="M27" s="86">
        <v>401</v>
      </c>
      <c r="N27" s="86">
        <v>329</v>
      </c>
      <c r="O27" s="86">
        <v>395</v>
      </c>
      <c r="P27" s="86">
        <v>363</v>
      </c>
      <c r="Q27" s="86">
        <v>411</v>
      </c>
      <c r="R27" s="86">
        <v>417</v>
      </c>
      <c r="S27" s="86">
        <v>438</v>
      </c>
      <c r="T27" s="86">
        <v>393</v>
      </c>
      <c r="U27" s="86">
        <v>85</v>
      </c>
      <c r="V27" s="86">
        <v>141</v>
      </c>
      <c r="W27" s="86">
        <v>21</v>
      </c>
      <c r="X27" s="87">
        <v>16</v>
      </c>
    </row>
    <row r="28" spans="1:24" ht="13.5" customHeight="1">
      <c r="A28" s="30"/>
      <c r="B28" s="40" t="s">
        <v>875</v>
      </c>
      <c r="C28" s="1154">
        <v>7</v>
      </c>
      <c r="D28" s="303">
        <v>0</v>
      </c>
      <c r="E28" s="86">
        <v>113</v>
      </c>
      <c r="F28" s="274">
        <f t="shared" si="8"/>
        <v>3345</v>
      </c>
      <c r="G28" s="274">
        <f t="shared" si="9"/>
        <v>1714</v>
      </c>
      <c r="H28" s="274">
        <f t="shared" si="10"/>
        <v>1631</v>
      </c>
      <c r="I28" s="86">
        <v>293</v>
      </c>
      <c r="J28" s="86">
        <v>252</v>
      </c>
      <c r="K28" s="86">
        <v>254</v>
      </c>
      <c r="L28" s="86">
        <v>282</v>
      </c>
      <c r="M28" s="86">
        <v>292</v>
      </c>
      <c r="N28" s="86">
        <v>245</v>
      </c>
      <c r="O28" s="86">
        <v>268</v>
      </c>
      <c r="P28" s="86">
        <v>279</v>
      </c>
      <c r="Q28" s="86">
        <v>290</v>
      </c>
      <c r="R28" s="86">
        <v>288</v>
      </c>
      <c r="S28" s="86">
        <v>317</v>
      </c>
      <c r="T28" s="86">
        <v>285</v>
      </c>
      <c r="U28" s="86">
        <v>54</v>
      </c>
      <c r="V28" s="86">
        <v>100</v>
      </c>
      <c r="W28" s="86">
        <v>9</v>
      </c>
      <c r="X28" s="87">
        <v>15</v>
      </c>
    </row>
    <row r="29" spans="1:24" ht="13.5" customHeight="1">
      <c r="A29" s="30"/>
      <c r="B29" s="40" t="s">
        <v>877</v>
      </c>
      <c r="C29" s="1154">
        <v>12</v>
      </c>
      <c r="D29" s="303">
        <v>0</v>
      </c>
      <c r="E29" s="86">
        <v>83</v>
      </c>
      <c r="F29" s="274">
        <f t="shared" si="8"/>
        <v>1921</v>
      </c>
      <c r="G29" s="274">
        <f t="shared" si="9"/>
        <v>966</v>
      </c>
      <c r="H29" s="274">
        <f t="shared" si="10"/>
        <v>955</v>
      </c>
      <c r="I29" s="86">
        <v>164</v>
      </c>
      <c r="J29" s="86">
        <v>137</v>
      </c>
      <c r="K29" s="86">
        <v>175</v>
      </c>
      <c r="L29" s="86">
        <v>158</v>
      </c>
      <c r="M29" s="86">
        <v>149</v>
      </c>
      <c r="N29" s="86">
        <v>154</v>
      </c>
      <c r="O29" s="86">
        <v>173</v>
      </c>
      <c r="P29" s="86">
        <v>159</v>
      </c>
      <c r="Q29" s="86">
        <v>160</v>
      </c>
      <c r="R29" s="86">
        <v>180</v>
      </c>
      <c r="S29" s="86">
        <v>145</v>
      </c>
      <c r="T29" s="86">
        <v>167</v>
      </c>
      <c r="U29" s="86">
        <v>59</v>
      </c>
      <c r="V29" s="86">
        <v>67</v>
      </c>
      <c r="W29" s="86">
        <v>11</v>
      </c>
      <c r="X29" s="87">
        <v>28</v>
      </c>
    </row>
    <row r="30" spans="1:24" ht="13.5" customHeight="1">
      <c r="A30" s="30"/>
      <c r="B30" s="40" t="s">
        <v>879</v>
      </c>
      <c r="C30" s="1154">
        <v>8</v>
      </c>
      <c r="D30" s="86">
        <v>1</v>
      </c>
      <c r="E30" s="86">
        <v>100</v>
      </c>
      <c r="F30" s="274">
        <f t="shared" si="8"/>
        <v>2904</v>
      </c>
      <c r="G30" s="274">
        <f t="shared" si="9"/>
        <v>1513</v>
      </c>
      <c r="H30" s="274">
        <f t="shared" si="10"/>
        <v>1391</v>
      </c>
      <c r="I30" s="86">
        <v>253</v>
      </c>
      <c r="J30" s="86">
        <v>195</v>
      </c>
      <c r="K30" s="86">
        <v>223</v>
      </c>
      <c r="L30" s="86">
        <v>229</v>
      </c>
      <c r="M30" s="86">
        <v>262</v>
      </c>
      <c r="N30" s="86">
        <v>249</v>
      </c>
      <c r="O30" s="86">
        <v>264</v>
      </c>
      <c r="P30" s="86">
        <v>249</v>
      </c>
      <c r="Q30" s="86">
        <v>259</v>
      </c>
      <c r="R30" s="86">
        <v>248</v>
      </c>
      <c r="S30" s="86">
        <v>252</v>
      </c>
      <c r="T30" s="86">
        <v>221</v>
      </c>
      <c r="U30" s="86">
        <v>59</v>
      </c>
      <c r="V30" s="86">
        <v>81</v>
      </c>
      <c r="W30" s="86">
        <v>8</v>
      </c>
      <c r="X30" s="87">
        <v>37</v>
      </c>
    </row>
    <row r="31" spans="1:24" ht="13.5" customHeight="1">
      <c r="A31" s="30"/>
      <c r="B31" s="40" t="s">
        <v>882</v>
      </c>
      <c r="C31" s="1154">
        <v>5</v>
      </c>
      <c r="D31" s="303">
        <v>0</v>
      </c>
      <c r="E31" s="86">
        <v>46</v>
      </c>
      <c r="F31" s="274">
        <f t="shared" si="8"/>
        <v>1155</v>
      </c>
      <c r="G31" s="274">
        <f t="shared" si="9"/>
        <v>596</v>
      </c>
      <c r="H31" s="274">
        <f t="shared" si="10"/>
        <v>559</v>
      </c>
      <c r="I31" s="86">
        <v>92</v>
      </c>
      <c r="J31" s="86">
        <v>87</v>
      </c>
      <c r="K31" s="86">
        <v>87</v>
      </c>
      <c r="L31" s="86">
        <v>94</v>
      </c>
      <c r="M31" s="86">
        <v>107</v>
      </c>
      <c r="N31" s="86">
        <v>91</v>
      </c>
      <c r="O31" s="86">
        <v>108</v>
      </c>
      <c r="P31" s="86">
        <v>95</v>
      </c>
      <c r="Q31" s="86">
        <v>97</v>
      </c>
      <c r="R31" s="86">
        <v>101</v>
      </c>
      <c r="S31" s="86">
        <v>105</v>
      </c>
      <c r="T31" s="86">
        <v>91</v>
      </c>
      <c r="U31" s="86">
        <v>31</v>
      </c>
      <c r="V31" s="86">
        <v>37</v>
      </c>
      <c r="W31" s="86">
        <v>6</v>
      </c>
      <c r="X31" s="87">
        <v>3</v>
      </c>
    </row>
    <row r="32" spans="1:24" ht="13.5" customHeight="1">
      <c r="A32" s="30"/>
      <c r="B32" s="40" t="s">
        <v>884</v>
      </c>
      <c r="C32" s="1154">
        <v>2</v>
      </c>
      <c r="D32" s="303">
        <v>0</v>
      </c>
      <c r="E32" s="86">
        <v>31</v>
      </c>
      <c r="F32" s="274">
        <f t="shared" si="8"/>
        <v>979</v>
      </c>
      <c r="G32" s="274">
        <f t="shared" si="9"/>
        <v>481</v>
      </c>
      <c r="H32" s="274">
        <f t="shared" si="10"/>
        <v>498</v>
      </c>
      <c r="I32" s="86">
        <v>86</v>
      </c>
      <c r="J32" s="86">
        <v>78</v>
      </c>
      <c r="K32" s="86">
        <v>74</v>
      </c>
      <c r="L32" s="86">
        <v>84</v>
      </c>
      <c r="M32" s="86">
        <v>77</v>
      </c>
      <c r="N32" s="86">
        <v>75</v>
      </c>
      <c r="O32" s="86">
        <v>84</v>
      </c>
      <c r="P32" s="86">
        <v>82</v>
      </c>
      <c r="Q32" s="86">
        <v>74</v>
      </c>
      <c r="R32" s="86">
        <v>88</v>
      </c>
      <c r="S32" s="86">
        <v>86</v>
      </c>
      <c r="T32" s="86">
        <v>91</v>
      </c>
      <c r="U32" s="86">
        <v>15</v>
      </c>
      <c r="V32" s="86">
        <v>27</v>
      </c>
      <c r="W32" s="86">
        <v>4</v>
      </c>
      <c r="X32" s="87">
        <v>3</v>
      </c>
    </row>
    <row r="33" spans="1:24" ht="13.5" customHeight="1">
      <c r="A33" s="30"/>
      <c r="B33" s="40" t="s">
        <v>838</v>
      </c>
      <c r="C33" s="1154">
        <v>6</v>
      </c>
      <c r="D33" s="303">
        <v>0</v>
      </c>
      <c r="E33" s="86">
        <v>66</v>
      </c>
      <c r="F33" s="274">
        <f t="shared" si="8"/>
        <v>1844</v>
      </c>
      <c r="G33" s="274">
        <f t="shared" si="9"/>
        <v>932</v>
      </c>
      <c r="H33" s="274">
        <f t="shared" si="10"/>
        <v>912</v>
      </c>
      <c r="I33" s="86">
        <v>153</v>
      </c>
      <c r="J33" s="86">
        <v>146</v>
      </c>
      <c r="K33" s="86">
        <v>148</v>
      </c>
      <c r="L33" s="86">
        <v>149</v>
      </c>
      <c r="M33" s="86">
        <v>153</v>
      </c>
      <c r="N33" s="86">
        <v>142</v>
      </c>
      <c r="O33" s="86">
        <v>142</v>
      </c>
      <c r="P33" s="86">
        <v>162</v>
      </c>
      <c r="Q33" s="86">
        <v>174</v>
      </c>
      <c r="R33" s="86">
        <v>150</v>
      </c>
      <c r="S33" s="86">
        <v>162</v>
      </c>
      <c r="T33" s="86">
        <v>163</v>
      </c>
      <c r="U33" s="86">
        <v>39</v>
      </c>
      <c r="V33" s="86">
        <v>58</v>
      </c>
      <c r="W33" s="86">
        <v>7</v>
      </c>
      <c r="X33" s="87">
        <v>8</v>
      </c>
    </row>
    <row r="34" spans="1:24" ht="13.5" customHeight="1">
      <c r="A34" s="30"/>
      <c r="B34" s="40" t="s">
        <v>839</v>
      </c>
      <c r="C34" s="1154">
        <v>8</v>
      </c>
      <c r="D34" s="86">
        <v>2</v>
      </c>
      <c r="E34" s="86">
        <v>46</v>
      </c>
      <c r="F34" s="274">
        <f t="shared" si="8"/>
        <v>653</v>
      </c>
      <c r="G34" s="274">
        <f t="shared" si="9"/>
        <v>330</v>
      </c>
      <c r="H34" s="274">
        <f t="shared" si="10"/>
        <v>323</v>
      </c>
      <c r="I34" s="86">
        <v>58</v>
      </c>
      <c r="J34" s="86">
        <v>52</v>
      </c>
      <c r="K34" s="86">
        <v>44</v>
      </c>
      <c r="L34" s="86">
        <v>53</v>
      </c>
      <c r="M34" s="86">
        <v>61</v>
      </c>
      <c r="N34" s="86">
        <v>44</v>
      </c>
      <c r="O34" s="86">
        <v>59</v>
      </c>
      <c r="P34" s="86">
        <v>52</v>
      </c>
      <c r="Q34" s="86">
        <v>55</v>
      </c>
      <c r="R34" s="86">
        <v>57</v>
      </c>
      <c r="S34" s="86">
        <v>53</v>
      </c>
      <c r="T34" s="86">
        <v>65</v>
      </c>
      <c r="U34" s="86">
        <v>38</v>
      </c>
      <c r="V34" s="86">
        <v>37</v>
      </c>
      <c r="W34" s="86">
        <v>4</v>
      </c>
      <c r="X34" s="87">
        <v>15</v>
      </c>
    </row>
    <row r="35" spans="1:24" ht="13.5" customHeight="1">
      <c r="A35" s="30"/>
      <c r="B35" s="40" t="s">
        <v>840</v>
      </c>
      <c r="C35" s="1154">
        <v>8</v>
      </c>
      <c r="D35" s="86">
        <v>6</v>
      </c>
      <c r="E35" s="86">
        <v>56</v>
      </c>
      <c r="F35" s="274">
        <f t="shared" si="8"/>
        <v>811</v>
      </c>
      <c r="G35" s="274">
        <f t="shared" si="9"/>
        <v>415</v>
      </c>
      <c r="H35" s="274">
        <f t="shared" si="10"/>
        <v>396</v>
      </c>
      <c r="I35" s="86">
        <v>59</v>
      </c>
      <c r="J35" s="86">
        <v>63</v>
      </c>
      <c r="K35" s="86">
        <v>70</v>
      </c>
      <c r="L35" s="86">
        <v>70</v>
      </c>
      <c r="M35" s="86">
        <v>58</v>
      </c>
      <c r="N35" s="86">
        <v>57</v>
      </c>
      <c r="O35" s="86">
        <v>65</v>
      </c>
      <c r="P35" s="86">
        <v>62</v>
      </c>
      <c r="Q35" s="86">
        <v>78</v>
      </c>
      <c r="R35" s="86">
        <v>79</v>
      </c>
      <c r="S35" s="86">
        <v>85</v>
      </c>
      <c r="T35" s="86">
        <v>65</v>
      </c>
      <c r="U35" s="86">
        <v>44</v>
      </c>
      <c r="V35" s="86">
        <v>42</v>
      </c>
      <c r="W35" s="86">
        <v>4</v>
      </c>
      <c r="X35" s="87">
        <v>22</v>
      </c>
    </row>
    <row r="36" spans="1:24" ht="13.5" customHeight="1">
      <c r="A36" s="30"/>
      <c r="B36" s="40" t="s">
        <v>842</v>
      </c>
      <c r="C36" s="1154">
        <v>6</v>
      </c>
      <c r="D36" s="303">
        <v>1</v>
      </c>
      <c r="E36" s="86">
        <v>43</v>
      </c>
      <c r="F36" s="274">
        <f t="shared" si="8"/>
        <v>787</v>
      </c>
      <c r="G36" s="274">
        <f t="shared" si="9"/>
        <v>386</v>
      </c>
      <c r="H36" s="274">
        <f t="shared" si="10"/>
        <v>401</v>
      </c>
      <c r="I36" s="86">
        <v>58</v>
      </c>
      <c r="J36" s="86">
        <v>67</v>
      </c>
      <c r="K36" s="86">
        <v>60</v>
      </c>
      <c r="L36" s="86">
        <v>64</v>
      </c>
      <c r="M36" s="86">
        <v>50</v>
      </c>
      <c r="N36" s="86">
        <v>58</v>
      </c>
      <c r="O36" s="86">
        <v>75</v>
      </c>
      <c r="P36" s="86">
        <v>63</v>
      </c>
      <c r="Q36" s="86">
        <v>69</v>
      </c>
      <c r="R36" s="86">
        <v>72</v>
      </c>
      <c r="S36" s="86">
        <v>74</v>
      </c>
      <c r="T36" s="86">
        <v>77</v>
      </c>
      <c r="U36" s="86">
        <v>34</v>
      </c>
      <c r="V36" s="86">
        <v>37</v>
      </c>
      <c r="W36" s="86">
        <v>6</v>
      </c>
      <c r="X36" s="87">
        <v>12</v>
      </c>
    </row>
    <row r="37" spans="1:24" ht="13.5" customHeight="1">
      <c r="A37" s="30"/>
      <c r="B37" s="40" t="s">
        <v>844</v>
      </c>
      <c r="C37" s="1154">
        <v>8</v>
      </c>
      <c r="D37" s="303">
        <v>0</v>
      </c>
      <c r="E37" s="86">
        <v>53</v>
      </c>
      <c r="F37" s="274">
        <f t="shared" si="8"/>
        <v>883</v>
      </c>
      <c r="G37" s="274">
        <f t="shared" si="9"/>
        <v>455</v>
      </c>
      <c r="H37" s="274">
        <f t="shared" si="10"/>
        <v>428</v>
      </c>
      <c r="I37" s="86">
        <v>59</v>
      </c>
      <c r="J37" s="86">
        <v>72</v>
      </c>
      <c r="K37" s="86">
        <v>81</v>
      </c>
      <c r="L37" s="86">
        <v>73</v>
      </c>
      <c r="M37" s="86">
        <v>82</v>
      </c>
      <c r="N37" s="86">
        <v>57</v>
      </c>
      <c r="O37" s="86">
        <v>77</v>
      </c>
      <c r="P37" s="86">
        <v>73</v>
      </c>
      <c r="Q37" s="86">
        <v>81</v>
      </c>
      <c r="R37" s="86">
        <v>73</v>
      </c>
      <c r="S37" s="86">
        <v>75</v>
      </c>
      <c r="T37" s="86">
        <v>80</v>
      </c>
      <c r="U37" s="86">
        <v>42</v>
      </c>
      <c r="V37" s="86">
        <v>38</v>
      </c>
      <c r="W37" s="86">
        <v>3</v>
      </c>
      <c r="X37" s="87">
        <v>13</v>
      </c>
    </row>
    <row r="38" spans="1:24" ht="13.5" customHeight="1">
      <c r="A38" s="30"/>
      <c r="B38" s="40" t="s">
        <v>845</v>
      </c>
      <c r="C38" s="1154">
        <v>4</v>
      </c>
      <c r="D38" s="86">
        <v>4</v>
      </c>
      <c r="E38" s="86">
        <v>38</v>
      </c>
      <c r="F38" s="274">
        <f t="shared" si="8"/>
        <v>660</v>
      </c>
      <c r="G38" s="274">
        <f t="shared" si="9"/>
        <v>339</v>
      </c>
      <c r="H38" s="274">
        <f t="shared" si="10"/>
        <v>321</v>
      </c>
      <c r="I38" s="86">
        <v>60</v>
      </c>
      <c r="J38" s="86">
        <v>47</v>
      </c>
      <c r="K38" s="86">
        <v>43</v>
      </c>
      <c r="L38" s="86">
        <v>44</v>
      </c>
      <c r="M38" s="86">
        <v>57</v>
      </c>
      <c r="N38" s="86">
        <v>46</v>
      </c>
      <c r="O38" s="86">
        <v>58</v>
      </c>
      <c r="P38" s="86">
        <v>66</v>
      </c>
      <c r="Q38" s="86">
        <v>64</v>
      </c>
      <c r="R38" s="86">
        <v>58</v>
      </c>
      <c r="S38" s="86">
        <v>57</v>
      </c>
      <c r="T38" s="86">
        <v>60</v>
      </c>
      <c r="U38" s="86">
        <v>26</v>
      </c>
      <c r="V38" s="86">
        <v>31</v>
      </c>
      <c r="W38" s="86">
        <v>3</v>
      </c>
      <c r="X38" s="87">
        <v>4</v>
      </c>
    </row>
    <row r="39" spans="1:24" ht="13.5" customHeight="1">
      <c r="A39" s="30"/>
      <c r="B39" s="40" t="s">
        <v>847</v>
      </c>
      <c r="C39" s="1154">
        <v>8</v>
      </c>
      <c r="D39" s="303">
        <v>1</v>
      </c>
      <c r="E39" s="86">
        <v>57</v>
      </c>
      <c r="F39" s="274">
        <f t="shared" si="8"/>
        <v>1090</v>
      </c>
      <c r="G39" s="274">
        <f t="shared" si="9"/>
        <v>565</v>
      </c>
      <c r="H39" s="274">
        <f t="shared" si="10"/>
        <v>525</v>
      </c>
      <c r="I39" s="86">
        <v>92</v>
      </c>
      <c r="J39" s="86">
        <v>76</v>
      </c>
      <c r="K39" s="86">
        <v>84</v>
      </c>
      <c r="L39" s="86">
        <v>90</v>
      </c>
      <c r="M39" s="86">
        <v>91</v>
      </c>
      <c r="N39" s="86">
        <v>84</v>
      </c>
      <c r="O39" s="86">
        <v>107</v>
      </c>
      <c r="P39" s="86">
        <v>96</v>
      </c>
      <c r="Q39" s="86">
        <v>93</v>
      </c>
      <c r="R39" s="86">
        <v>86</v>
      </c>
      <c r="S39" s="86">
        <v>98</v>
      </c>
      <c r="T39" s="86">
        <v>93</v>
      </c>
      <c r="U39" s="86">
        <v>37</v>
      </c>
      <c r="V39" s="86">
        <v>46</v>
      </c>
      <c r="W39" s="86">
        <v>9</v>
      </c>
      <c r="X39" s="87">
        <v>3</v>
      </c>
    </row>
    <row r="40" spans="1:24" ht="13.5" customHeight="1">
      <c r="A40" s="30"/>
      <c r="B40" s="40" t="s">
        <v>849</v>
      </c>
      <c r="C40" s="1154">
        <v>4</v>
      </c>
      <c r="D40" s="303">
        <v>0</v>
      </c>
      <c r="E40" s="86">
        <v>32</v>
      </c>
      <c r="F40" s="274">
        <f t="shared" si="8"/>
        <v>665</v>
      </c>
      <c r="G40" s="274">
        <f t="shared" si="9"/>
        <v>372</v>
      </c>
      <c r="H40" s="274">
        <f t="shared" si="10"/>
        <v>293</v>
      </c>
      <c r="I40" s="86">
        <v>69</v>
      </c>
      <c r="J40" s="86">
        <v>42</v>
      </c>
      <c r="K40" s="86">
        <v>55</v>
      </c>
      <c r="L40" s="86">
        <v>57</v>
      </c>
      <c r="M40" s="86">
        <v>67</v>
      </c>
      <c r="N40" s="86">
        <v>40</v>
      </c>
      <c r="O40" s="86">
        <v>60</v>
      </c>
      <c r="P40" s="86">
        <v>44</v>
      </c>
      <c r="Q40" s="86">
        <v>67</v>
      </c>
      <c r="R40" s="86">
        <v>53</v>
      </c>
      <c r="S40" s="86">
        <v>54</v>
      </c>
      <c r="T40" s="86">
        <v>57</v>
      </c>
      <c r="U40" s="86">
        <v>23</v>
      </c>
      <c r="V40" s="86">
        <v>24</v>
      </c>
      <c r="W40" s="86">
        <v>2</v>
      </c>
      <c r="X40" s="87">
        <v>9</v>
      </c>
    </row>
    <row r="41" spans="1:24" ht="13.5" customHeight="1">
      <c r="A41" s="30"/>
      <c r="B41" s="40" t="s">
        <v>851</v>
      </c>
      <c r="C41" s="1154">
        <v>8</v>
      </c>
      <c r="D41" s="86">
        <v>1</v>
      </c>
      <c r="E41" s="86">
        <v>53</v>
      </c>
      <c r="F41" s="274">
        <f t="shared" si="8"/>
        <v>977</v>
      </c>
      <c r="G41" s="274">
        <f t="shared" si="9"/>
        <v>484</v>
      </c>
      <c r="H41" s="274">
        <f t="shared" si="10"/>
        <v>493</v>
      </c>
      <c r="I41" s="86">
        <v>73</v>
      </c>
      <c r="J41" s="86">
        <v>70</v>
      </c>
      <c r="K41" s="86">
        <v>65</v>
      </c>
      <c r="L41" s="86">
        <v>79</v>
      </c>
      <c r="M41" s="86">
        <v>86</v>
      </c>
      <c r="N41" s="86">
        <v>77</v>
      </c>
      <c r="O41" s="86">
        <v>83</v>
      </c>
      <c r="P41" s="86">
        <v>94</v>
      </c>
      <c r="Q41" s="86">
        <v>82</v>
      </c>
      <c r="R41" s="86">
        <v>84</v>
      </c>
      <c r="S41" s="86">
        <v>95</v>
      </c>
      <c r="T41" s="86">
        <v>89</v>
      </c>
      <c r="U41" s="86">
        <v>42</v>
      </c>
      <c r="V41" s="86">
        <v>38</v>
      </c>
      <c r="W41" s="86">
        <v>7</v>
      </c>
      <c r="X41" s="87">
        <v>20</v>
      </c>
    </row>
    <row r="42" spans="1:24" ht="13.5" customHeight="1">
      <c r="A42" s="30"/>
      <c r="B42" s="40" t="s">
        <v>853</v>
      </c>
      <c r="C42" s="1154">
        <v>5</v>
      </c>
      <c r="D42" s="303">
        <v>1</v>
      </c>
      <c r="E42" s="86">
        <v>29</v>
      </c>
      <c r="F42" s="274">
        <f t="shared" si="8"/>
        <v>416</v>
      </c>
      <c r="G42" s="274">
        <f t="shared" si="9"/>
        <v>206</v>
      </c>
      <c r="H42" s="274">
        <f t="shared" si="10"/>
        <v>210</v>
      </c>
      <c r="I42" s="86">
        <v>27</v>
      </c>
      <c r="J42" s="86">
        <v>29</v>
      </c>
      <c r="K42" s="86">
        <v>32</v>
      </c>
      <c r="L42" s="86">
        <v>29</v>
      </c>
      <c r="M42" s="86">
        <v>45</v>
      </c>
      <c r="N42" s="86">
        <v>35</v>
      </c>
      <c r="O42" s="86">
        <v>27</v>
      </c>
      <c r="P42" s="86">
        <v>39</v>
      </c>
      <c r="Q42" s="86">
        <v>32</v>
      </c>
      <c r="R42" s="86">
        <v>38</v>
      </c>
      <c r="S42" s="86">
        <v>43</v>
      </c>
      <c r="T42" s="86">
        <v>40</v>
      </c>
      <c r="U42" s="86">
        <v>24</v>
      </c>
      <c r="V42" s="86">
        <v>25</v>
      </c>
      <c r="W42" s="86">
        <v>2</v>
      </c>
      <c r="X42" s="87">
        <v>14</v>
      </c>
    </row>
    <row r="43" spans="1:24" ht="13.5" customHeight="1">
      <c r="A43" s="30"/>
      <c r="B43" s="40" t="s">
        <v>854</v>
      </c>
      <c r="C43" s="1154">
        <v>4</v>
      </c>
      <c r="D43" s="86">
        <v>4</v>
      </c>
      <c r="E43" s="86">
        <v>36</v>
      </c>
      <c r="F43" s="274">
        <f t="shared" si="8"/>
        <v>524</v>
      </c>
      <c r="G43" s="274">
        <f t="shared" si="9"/>
        <v>269</v>
      </c>
      <c r="H43" s="274">
        <f t="shared" si="10"/>
        <v>255</v>
      </c>
      <c r="I43" s="86">
        <v>41</v>
      </c>
      <c r="J43" s="86">
        <v>42</v>
      </c>
      <c r="K43" s="86">
        <v>35</v>
      </c>
      <c r="L43" s="86">
        <v>42</v>
      </c>
      <c r="M43" s="86">
        <v>53</v>
      </c>
      <c r="N43" s="86">
        <v>47</v>
      </c>
      <c r="O43" s="86">
        <v>52</v>
      </c>
      <c r="P43" s="86">
        <v>28</v>
      </c>
      <c r="Q43" s="86">
        <v>47</v>
      </c>
      <c r="R43" s="86">
        <v>44</v>
      </c>
      <c r="S43" s="86">
        <v>41</v>
      </c>
      <c r="T43" s="86">
        <v>52</v>
      </c>
      <c r="U43" s="86">
        <v>29</v>
      </c>
      <c r="V43" s="86">
        <v>28</v>
      </c>
      <c r="W43" s="86">
        <v>1</v>
      </c>
      <c r="X43" s="87">
        <v>17</v>
      </c>
    </row>
    <row r="44" spans="1:24" ht="13.5" customHeight="1">
      <c r="A44" s="30"/>
      <c r="B44" s="40" t="s">
        <v>856</v>
      </c>
      <c r="C44" s="1154">
        <v>4</v>
      </c>
      <c r="D44" s="303">
        <v>3</v>
      </c>
      <c r="E44" s="86">
        <v>32</v>
      </c>
      <c r="F44" s="274">
        <f t="shared" si="8"/>
        <v>590</v>
      </c>
      <c r="G44" s="274">
        <f t="shared" si="9"/>
        <v>304</v>
      </c>
      <c r="H44" s="274">
        <f t="shared" si="10"/>
        <v>286</v>
      </c>
      <c r="I44" s="86">
        <v>41</v>
      </c>
      <c r="J44" s="86">
        <v>51</v>
      </c>
      <c r="K44" s="86">
        <v>52</v>
      </c>
      <c r="L44" s="86">
        <v>44</v>
      </c>
      <c r="M44" s="86">
        <v>51</v>
      </c>
      <c r="N44" s="86">
        <v>41</v>
      </c>
      <c r="O44" s="86">
        <v>47</v>
      </c>
      <c r="P44" s="86">
        <v>42</v>
      </c>
      <c r="Q44" s="86">
        <v>52</v>
      </c>
      <c r="R44" s="86">
        <v>53</v>
      </c>
      <c r="S44" s="86">
        <v>61</v>
      </c>
      <c r="T44" s="86">
        <v>55</v>
      </c>
      <c r="U44" s="86">
        <v>23</v>
      </c>
      <c r="V44" s="86">
        <v>27</v>
      </c>
      <c r="W44" s="86">
        <v>4</v>
      </c>
      <c r="X44" s="87">
        <v>13</v>
      </c>
    </row>
    <row r="45" spans="1:24" ht="13.5" customHeight="1">
      <c r="A45" s="30"/>
      <c r="B45" s="40" t="s">
        <v>859</v>
      </c>
      <c r="C45" s="1154">
        <v>7</v>
      </c>
      <c r="D45" s="86">
        <v>1</v>
      </c>
      <c r="E45" s="86">
        <v>81</v>
      </c>
      <c r="F45" s="274">
        <f t="shared" si="8"/>
        <v>2357</v>
      </c>
      <c r="G45" s="274">
        <f t="shared" si="9"/>
        <v>1182</v>
      </c>
      <c r="H45" s="274">
        <f t="shared" si="10"/>
        <v>1175</v>
      </c>
      <c r="I45" s="86">
        <v>185</v>
      </c>
      <c r="J45" s="86">
        <v>186</v>
      </c>
      <c r="K45" s="86">
        <v>191</v>
      </c>
      <c r="L45" s="86">
        <v>182</v>
      </c>
      <c r="M45" s="86">
        <v>197</v>
      </c>
      <c r="N45" s="86">
        <v>186</v>
      </c>
      <c r="O45" s="86">
        <v>182</v>
      </c>
      <c r="P45" s="86">
        <v>209</v>
      </c>
      <c r="Q45" s="86">
        <v>223</v>
      </c>
      <c r="R45" s="86">
        <v>230</v>
      </c>
      <c r="S45" s="86">
        <v>204</v>
      </c>
      <c r="T45" s="86">
        <v>182</v>
      </c>
      <c r="U45" s="86">
        <v>50</v>
      </c>
      <c r="V45" s="86">
        <v>65</v>
      </c>
      <c r="W45" s="86">
        <v>9</v>
      </c>
      <c r="X45" s="87">
        <v>26</v>
      </c>
    </row>
    <row r="46" spans="1:24" ht="13.5" customHeight="1">
      <c r="A46" s="30"/>
      <c r="B46" s="40" t="s">
        <v>861</v>
      </c>
      <c r="C46" s="1154">
        <v>8</v>
      </c>
      <c r="D46" s="303">
        <v>0</v>
      </c>
      <c r="E46" s="86">
        <v>71</v>
      </c>
      <c r="F46" s="274">
        <f t="shared" si="8"/>
        <v>1695</v>
      </c>
      <c r="G46" s="274">
        <f t="shared" si="9"/>
        <v>870</v>
      </c>
      <c r="H46" s="274">
        <f t="shared" si="10"/>
        <v>825</v>
      </c>
      <c r="I46" s="86">
        <v>125</v>
      </c>
      <c r="J46" s="86">
        <v>118</v>
      </c>
      <c r="K46" s="86">
        <v>158</v>
      </c>
      <c r="L46" s="86">
        <v>160</v>
      </c>
      <c r="M46" s="86">
        <v>140</v>
      </c>
      <c r="N46" s="86">
        <v>134</v>
      </c>
      <c r="O46" s="86">
        <v>157</v>
      </c>
      <c r="P46" s="86">
        <v>130</v>
      </c>
      <c r="Q46" s="86">
        <v>130</v>
      </c>
      <c r="R46" s="86">
        <v>146</v>
      </c>
      <c r="S46" s="86">
        <v>160</v>
      </c>
      <c r="T46" s="86">
        <v>137</v>
      </c>
      <c r="U46" s="86">
        <v>46</v>
      </c>
      <c r="V46" s="86">
        <v>65</v>
      </c>
      <c r="W46" s="86">
        <v>10</v>
      </c>
      <c r="X46" s="87">
        <v>21</v>
      </c>
    </row>
    <row r="47" spans="1:24" ht="13.5" customHeight="1">
      <c r="A47" s="30"/>
      <c r="B47" s="40" t="s">
        <v>862</v>
      </c>
      <c r="C47" s="1154">
        <v>8</v>
      </c>
      <c r="D47" s="86">
        <v>1</v>
      </c>
      <c r="E47" s="86">
        <v>49</v>
      </c>
      <c r="F47" s="274">
        <f t="shared" si="8"/>
        <v>815</v>
      </c>
      <c r="G47" s="274">
        <f t="shared" si="9"/>
        <v>417</v>
      </c>
      <c r="H47" s="274">
        <f t="shared" si="10"/>
        <v>398</v>
      </c>
      <c r="I47" s="86">
        <v>76</v>
      </c>
      <c r="J47" s="86">
        <v>62</v>
      </c>
      <c r="K47" s="86">
        <v>75</v>
      </c>
      <c r="L47" s="86">
        <v>64</v>
      </c>
      <c r="M47" s="86">
        <v>63</v>
      </c>
      <c r="N47" s="86">
        <v>65</v>
      </c>
      <c r="O47" s="86">
        <v>52</v>
      </c>
      <c r="P47" s="86">
        <v>87</v>
      </c>
      <c r="Q47" s="86">
        <v>87</v>
      </c>
      <c r="R47" s="86">
        <v>71</v>
      </c>
      <c r="S47" s="86">
        <v>64</v>
      </c>
      <c r="T47" s="86">
        <v>49</v>
      </c>
      <c r="U47" s="86">
        <v>38</v>
      </c>
      <c r="V47" s="86">
        <v>38</v>
      </c>
      <c r="W47" s="303">
        <v>0</v>
      </c>
      <c r="X47" s="87">
        <v>22</v>
      </c>
    </row>
    <row r="48" spans="1:24" ht="13.5" customHeight="1">
      <c r="A48" s="30"/>
      <c r="B48" s="40" t="s">
        <v>864</v>
      </c>
      <c r="C48" s="1154">
        <v>8</v>
      </c>
      <c r="D48" s="303">
        <v>0</v>
      </c>
      <c r="E48" s="86">
        <v>73</v>
      </c>
      <c r="F48" s="274">
        <f t="shared" si="8"/>
        <v>1412</v>
      </c>
      <c r="G48" s="274">
        <f t="shared" si="9"/>
        <v>689</v>
      </c>
      <c r="H48" s="274">
        <f t="shared" si="10"/>
        <v>723</v>
      </c>
      <c r="I48" s="86">
        <v>109</v>
      </c>
      <c r="J48" s="86">
        <v>130</v>
      </c>
      <c r="K48" s="86">
        <v>131</v>
      </c>
      <c r="L48" s="86">
        <v>109</v>
      </c>
      <c r="M48" s="86">
        <v>108</v>
      </c>
      <c r="N48" s="86">
        <v>118</v>
      </c>
      <c r="O48" s="86">
        <v>112</v>
      </c>
      <c r="P48" s="86">
        <v>120</v>
      </c>
      <c r="Q48" s="86">
        <v>118</v>
      </c>
      <c r="R48" s="86">
        <v>110</v>
      </c>
      <c r="S48" s="86">
        <v>111</v>
      </c>
      <c r="T48" s="86">
        <v>136</v>
      </c>
      <c r="U48" s="86">
        <v>46</v>
      </c>
      <c r="V48" s="86">
        <v>60</v>
      </c>
      <c r="W48" s="86">
        <v>1</v>
      </c>
      <c r="X48" s="87">
        <v>8</v>
      </c>
    </row>
    <row r="49" spans="1:24" ht="13.5" customHeight="1">
      <c r="A49" s="30"/>
      <c r="B49" s="40" t="s">
        <v>866</v>
      </c>
      <c r="C49" s="1154">
        <v>5</v>
      </c>
      <c r="D49" s="86">
        <v>2</v>
      </c>
      <c r="E49" s="86">
        <v>39</v>
      </c>
      <c r="F49" s="274">
        <f t="shared" si="8"/>
        <v>854</v>
      </c>
      <c r="G49" s="274">
        <f t="shared" si="9"/>
        <v>425</v>
      </c>
      <c r="H49" s="274">
        <f t="shared" si="10"/>
        <v>429</v>
      </c>
      <c r="I49" s="86">
        <v>75</v>
      </c>
      <c r="J49" s="86">
        <v>77</v>
      </c>
      <c r="K49" s="86">
        <v>49</v>
      </c>
      <c r="L49" s="86">
        <v>72</v>
      </c>
      <c r="M49" s="86">
        <v>88</v>
      </c>
      <c r="N49" s="86">
        <v>74</v>
      </c>
      <c r="O49" s="86">
        <v>72</v>
      </c>
      <c r="P49" s="86">
        <v>73</v>
      </c>
      <c r="Q49" s="86">
        <v>63</v>
      </c>
      <c r="R49" s="86">
        <v>60</v>
      </c>
      <c r="S49" s="86">
        <v>78</v>
      </c>
      <c r="T49" s="86">
        <v>73</v>
      </c>
      <c r="U49" s="86">
        <v>28</v>
      </c>
      <c r="V49" s="86">
        <v>36</v>
      </c>
      <c r="W49" s="86">
        <v>6</v>
      </c>
      <c r="X49" s="87">
        <v>7</v>
      </c>
    </row>
    <row r="50" spans="1:24" ht="13.5" customHeight="1">
      <c r="A50" s="30"/>
      <c r="B50" s="40" t="s">
        <v>869</v>
      </c>
      <c r="C50" s="1154">
        <v>4</v>
      </c>
      <c r="D50" s="303">
        <v>0</v>
      </c>
      <c r="E50" s="86">
        <v>28</v>
      </c>
      <c r="F50" s="274">
        <f t="shared" si="8"/>
        <v>591</v>
      </c>
      <c r="G50" s="274">
        <f t="shared" si="9"/>
        <v>302</v>
      </c>
      <c r="H50" s="274">
        <f t="shared" si="10"/>
        <v>289</v>
      </c>
      <c r="I50" s="86">
        <v>33</v>
      </c>
      <c r="J50" s="86">
        <v>48</v>
      </c>
      <c r="K50" s="86">
        <v>46</v>
      </c>
      <c r="L50" s="86">
        <v>43</v>
      </c>
      <c r="M50" s="86">
        <v>51</v>
      </c>
      <c r="N50" s="86">
        <v>43</v>
      </c>
      <c r="O50" s="86">
        <v>50</v>
      </c>
      <c r="P50" s="86">
        <v>56</v>
      </c>
      <c r="Q50" s="86">
        <v>59</v>
      </c>
      <c r="R50" s="86">
        <v>51</v>
      </c>
      <c r="S50" s="86">
        <v>63</v>
      </c>
      <c r="T50" s="86">
        <v>48</v>
      </c>
      <c r="U50" s="86">
        <v>22</v>
      </c>
      <c r="V50" s="86">
        <v>19</v>
      </c>
      <c r="W50" s="86">
        <v>5</v>
      </c>
      <c r="X50" s="87">
        <v>4</v>
      </c>
    </row>
    <row r="51" spans="1:24" ht="13.5" customHeight="1">
      <c r="A51" s="30"/>
      <c r="B51" s="40" t="s">
        <v>870</v>
      </c>
      <c r="C51" s="1154">
        <v>4</v>
      </c>
      <c r="D51" s="303">
        <v>0</v>
      </c>
      <c r="E51" s="86">
        <v>49</v>
      </c>
      <c r="F51" s="274">
        <f t="shared" si="8"/>
        <v>1509</v>
      </c>
      <c r="G51" s="274">
        <f t="shared" si="9"/>
        <v>792</v>
      </c>
      <c r="H51" s="274">
        <f t="shared" si="10"/>
        <v>717</v>
      </c>
      <c r="I51" s="86">
        <v>117</v>
      </c>
      <c r="J51" s="86">
        <v>113</v>
      </c>
      <c r="K51" s="86">
        <v>119</v>
      </c>
      <c r="L51" s="86">
        <v>105</v>
      </c>
      <c r="M51" s="86">
        <v>138</v>
      </c>
      <c r="N51" s="86">
        <v>111</v>
      </c>
      <c r="O51" s="86">
        <v>136</v>
      </c>
      <c r="P51" s="86">
        <v>125</v>
      </c>
      <c r="Q51" s="86">
        <v>130</v>
      </c>
      <c r="R51" s="86">
        <v>128</v>
      </c>
      <c r="S51" s="86">
        <v>152</v>
      </c>
      <c r="T51" s="86">
        <v>135</v>
      </c>
      <c r="U51" s="86">
        <v>30</v>
      </c>
      <c r="V51" s="86">
        <v>39</v>
      </c>
      <c r="W51" s="86">
        <v>4</v>
      </c>
      <c r="X51" s="87">
        <v>17</v>
      </c>
    </row>
    <row r="52" spans="1:24" ht="13.5" customHeight="1">
      <c r="A52" s="30"/>
      <c r="B52" s="40" t="s">
        <v>872</v>
      </c>
      <c r="C52" s="1154">
        <v>4</v>
      </c>
      <c r="D52" s="303">
        <v>0</v>
      </c>
      <c r="E52" s="86">
        <v>37</v>
      </c>
      <c r="F52" s="274">
        <f t="shared" si="8"/>
        <v>1061</v>
      </c>
      <c r="G52" s="274">
        <f t="shared" si="9"/>
        <v>542</v>
      </c>
      <c r="H52" s="274">
        <f t="shared" si="10"/>
        <v>519</v>
      </c>
      <c r="I52" s="86">
        <v>79</v>
      </c>
      <c r="J52" s="86">
        <v>82</v>
      </c>
      <c r="K52" s="86">
        <v>83</v>
      </c>
      <c r="L52" s="86">
        <v>80</v>
      </c>
      <c r="M52" s="86">
        <v>86</v>
      </c>
      <c r="N52" s="86">
        <v>86</v>
      </c>
      <c r="O52" s="86">
        <v>98</v>
      </c>
      <c r="P52" s="86">
        <v>87</v>
      </c>
      <c r="Q52" s="86">
        <v>90</v>
      </c>
      <c r="R52" s="86">
        <v>95</v>
      </c>
      <c r="S52" s="86">
        <v>106</v>
      </c>
      <c r="T52" s="86">
        <v>89</v>
      </c>
      <c r="U52" s="86">
        <v>25</v>
      </c>
      <c r="V52" s="86">
        <v>31</v>
      </c>
      <c r="W52" s="86">
        <v>5</v>
      </c>
      <c r="X52" s="87">
        <v>5</v>
      </c>
    </row>
    <row r="53" spans="1:24" ht="13.5" customHeight="1">
      <c r="A53" s="30"/>
      <c r="B53" s="40" t="s">
        <v>874</v>
      </c>
      <c r="C53" s="1154">
        <v>4</v>
      </c>
      <c r="D53" s="303">
        <v>0</v>
      </c>
      <c r="E53" s="86">
        <v>33</v>
      </c>
      <c r="F53" s="274">
        <f t="shared" si="8"/>
        <v>836</v>
      </c>
      <c r="G53" s="274">
        <f t="shared" si="9"/>
        <v>425</v>
      </c>
      <c r="H53" s="274">
        <f t="shared" si="10"/>
        <v>411</v>
      </c>
      <c r="I53" s="86">
        <v>83</v>
      </c>
      <c r="J53" s="86">
        <v>68</v>
      </c>
      <c r="K53" s="86">
        <v>55</v>
      </c>
      <c r="L53" s="86">
        <v>61</v>
      </c>
      <c r="M53" s="86">
        <v>63</v>
      </c>
      <c r="N53" s="86">
        <v>65</v>
      </c>
      <c r="O53" s="86">
        <v>68</v>
      </c>
      <c r="P53" s="86">
        <v>82</v>
      </c>
      <c r="Q53" s="86">
        <v>77</v>
      </c>
      <c r="R53" s="86">
        <v>66</v>
      </c>
      <c r="S53" s="86">
        <v>79</v>
      </c>
      <c r="T53" s="86">
        <v>69</v>
      </c>
      <c r="U53" s="86">
        <v>24</v>
      </c>
      <c r="V53" s="86">
        <v>27</v>
      </c>
      <c r="W53" s="86">
        <v>8</v>
      </c>
      <c r="X53" s="87">
        <v>19</v>
      </c>
    </row>
    <row r="54" spans="1:24" ht="13.5" customHeight="1">
      <c r="A54" s="30"/>
      <c r="B54" s="40" t="s">
        <v>876</v>
      </c>
      <c r="C54" s="1154">
        <v>3</v>
      </c>
      <c r="D54" s="86">
        <v>1</v>
      </c>
      <c r="E54" s="86">
        <v>31</v>
      </c>
      <c r="F54" s="274">
        <f t="shared" si="8"/>
        <v>772</v>
      </c>
      <c r="G54" s="274">
        <f t="shared" si="9"/>
        <v>396</v>
      </c>
      <c r="H54" s="274">
        <f t="shared" si="10"/>
        <v>376</v>
      </c>
      <c r="I54" s="86">
        <v>56</v>
      </c>
      <c r="J54" s="86">
        <v>63</v>
      </c>
      <c r="K54" s="86">
        <v>61</v>
      </c>
      <c r="L54" s="86">
        <v>56</v>
      </c>
      <c r="M54" s="86">
        <v>63</v>
      </c>
      <c r="N54" s="86">
        <v>78</v>
      </c>
      <c r="O54" s="86">
        <v>66</v>
      </c>
      <c r="P54" s="86">
        <v>54</v>
      </c>
      <c r="Q54" s="86">
        <v>83</v>
      </c>
      <c r="R54" s="86">
        <v>57</v>
      </c>
      <c r="S54" s="86">
        <v>67</v>
      </c>
      <c r="T54" s="86">
        <v>68</v>
      </c>
      <c r="U54" s="86">
        <v>18</v>
      </c>
      <c r="V54" s="86">
        <v>28</v>
      </c>
      <c r="W54" s="86">
        <v>3</v>
      </c>
      <c r="X54" s="87">
        <v>4</v>
      </c>
    </row>
    <row r="55" spans="1:24" ht="13.5" customHeight="1">
      <c r="A55" s="30"/>
      <c r="B55" s="40" t="s">
        <v>878</v>
      </c>
      <c r="C55" s="1154">
        <v>3</v>
      </c>
      <c r="D55" s="303">
        <v>0</v>
      </c>
      <c r="E55" s="86">
        <v>24</v>
      </c>
      <c r="F55" s="274">
        <f t="shared" si="8"/>
        <v>640</v>
      </c>
      <c r="G55" s="274">
        <f t="shared" si="9"/>
        <v>318</v>
      </c>
      <c r="H55" s="274">
        <f t="shared" si="10"/>
        <v>322</v>
      </c>
      <c r="I55" s="86">
        <v>53</v>
      </c>
      <c r="J55" s="86">
        <v>48</v>
      </c>
      <c r="K55" s="86">
        <v>63</v>
      </c>
      <c r="L55" s="86">
        <v>41</v>
      </c>
      <c r="M55" s="86">
        <v>47</v>
      </c>
      <c r="N55" s="86">
        <v>54</v>
      </c>
      <c r="O55" s="86">
        <v>61</v>
      </c>
      <c r="P55" s="86">
        <v>55</v>
      </c>
      <c r="Q55" s="86">
        <v>46</v>
      </c>
      <c r="R55" s="86">
        <v>65</v>
      </c>
      <c r="S55" s="86">
        <v>48</v>
      </c>
      <c r="T55" s="86">
        <v>59</v>
      </c>
      <c r="U55" s="86">
        <v>16</v>
      </c>
      <c r="V55" s="86">
        <v>21</v>
      </c>
      <c r="W55" s="86">
        <v>3</v>
      </c>
      <c r="X55" s="87">
        <v>9</v>
      </c>
    </row>
    <row r="56" spans="1:24" ht="13.5" customHeight="1">
      <c r="A56" s="30"/>
      <c r="B56" s="40" t="s">
        <v>880</v>
      </c>
      <c r="C56" s="1154">
        <v>3</v>
      </c>
      <c r="D56" s="86">
        <v>1</v>
      </c>
      <c r="E56" s="86">
        <v>25</v>
      </c>
      <c r="F56" s="274">
        <f t="shared" si="8"/>
        <v>525</v>
      </c>
      <c r="G56" s="274">
        <f t="shared" si="9"/>
        <v>255</v>
      </c>
      <c r="H56" s="274">
        <f t="shared" si="10"/>
        <v>270</v>
      </c>
      <c r="I56" s="86">
        <v>42</v>
      </c>
      <c r="J56" s="86">
        <v>46</v>
      </c>
      <c r="K56" s="86">
        <v>46</v>
      </c>
      <c r="L56" s="86">
        <v>46</v>
      </c>
      <c r="M56" s="86">
        <v>44</v>
      </c>
      <c r="N56" s="86">
        <v>43</v>
      </c>
      <c r="O56" s="86">
        <v>43</v>
      </c>
      <c r="P56" s="86">
        <v>45</v>
      </c>
      <c r="Q56" s="86">
        <v>33</v>
      </c>
      <c r="R56" s="86">
        <v>48</v>
      </c>
      <c r="S56" s="86">
        <v>47</v>
      </c>
      <c r="T56" s="86">
        <v>42</v>
      </c>
      <c r="U56" s="86">
        <v>19</v>
      </c>
      <c r="V56" s="86">
        <v>18</v>
      </c>
      <c r="W56" s="86">
        <v>3</v>
      </c>
      <c r="X56" s="87">
        <v>11</v>
      </c>
    </row>
    <row r="57" spans="1:24" ht="13.5" customHeight="1">
      <c r="A57" s="30"/>
      <c r="B57" s="40" t="s">
        <v>881</v>
      </c>
      <c r="C57" s="1154">
        <v>6</v>
      </c>
      <c r="D57" s="303">
        <v>0</v>
      </c>
      <c r="E57" s="86">
        <v>43</v>
      </c>
      <c r="F57" s="274">
        <f t="shared" si="8"/>
        <v>929</v>
      </c>
      <c r="G57" s="274">
        <f t="shared" si="9"/>
        <v>483</v>
      </c>
      <c r="H57" s="274">
        <f t="shared" si="10"/>
        <v>446</v>
      </c>
      <c r="I57" s="86">
        <v>80</v>
      </c>
      <c r="J57" s="86">
        <v>62</v>
      </c>
      <c r="K57" s="86">
        <v>69</v>
      </c>
      <c r="L57" s="86">
        <v>75</v>
      </c>
      <c r="M57" s="86">
        <v>77</v>
      </c>
      <c r="N57" s="86">
        <v>67</v>
      </c>
      <c r="O57" s="86">
        <v>93</v>
      </c>
      <c r="P57" s="86">
        <v>64</v>
      </c>
      <c r="Q57" s="86">
        <v>80</v>
      </c>
      <c r="R57" s="86">
        <v>96</v>
      </c>
      <c r="S57" s="86">
        <v>84</v>
      </c>
      <c r="T57" s="86">
        <v>82</v>
      </c>
      <c r="U57" s="86">
        <v>32</v>
      </c>
      <c r="V57" s="86">
        <v>36</v>
      </c>
      <c r="W57" s="86">
        <v>4</v>
      </c>
      <c r="X57" s="87">
        <v>12</v>
      </c>
    </row>
    <row r="58" spans="1:24" ht="13.5" customHeight="1">
      <c r="A58" s="30"/>
      <c r="B58" s="40" t="s">
        <v>883</v>
      </c>
      <c r="C58" s="1154">
        <v>6</v>
      </c>
      <c r="D58" s="303">
        <v>0</v>
      </c>
      <c r="E58" s="86">
        <v>50</v>
      </c>
      <c r="F58" s="274">
        <f t="shared" si="8"/>
        <v>1467</v>
      </c>
      <c r="G58" s="274">
        <f t="shared" si="9"/>
        <v>749</v>
      </c>
      <c r="H58" s="274">
        <f t="shared" si="10"/>
        <v>718</v>
      </c>
      <c r="I58" s="86">
        <v>133</v>
      </c>
      <c r="J58" s="86">
        <v>120</v>
      </c>
      <c r="K58" s="86">
        <v>121</v>
      </c>
      <c r="L58" s="86">
        <v>112</v>
      </c>
      <c r="M58" s="86">
        <v>132</v>
      </c>
      <c r="N58" s="86">
        <v>110</v>
      </c>
      <c r="O58" s="86">
        <v>121</v>
      </c>
      <c r="P58" s="86">
        <v>121</v>
      </c>
      <c r="Q58" s="86">
        <v>135</v>
      </c>
      <c r="R58" s="86">
        <v>116</v>
      </c>
      <c r="S58" s="86">
        <v>107</v>
      </c>
      <c r="T58" s="86">
        <v>139</v>
      </c>
      <c r="U58" s="86">
        <v>34</v>
      </c>
      <c r="V58" s="86">
        <v>41</v>
      </c>
      <c r="W58" s="86">
        <v>6</v>
      </c>
      <c r="X58" s="87">
        <v>18</v>
      </c>
    </row>
    <row r="59" spans="1:24" ht="13.5" customHeight="1">
      <c r="A59" s="30"/>
      <c r="B59" s="40" t="s">
        <v>885</v>
      </c>
      <c r="C59" s="1154">
        <v>4</v>
      </c>
      <c r="D59" s="303">
        <v>0</v>
      </c>
      <c r="E59" s="86">
        <v>31</v>
      </c>
      <c r="F59" s="274">
        <f t="shared" si="8"/>
        <v>613</v>
      </c>
      <c r="G59" s="274">
        <f t="shared" si="9"/>
        <v>301</v>
      </c>
      <c r="H59" s="274">
        <f t="shared" si="10"/>
        <v>312</v>
      </c>
      <c r="I59" s="86">
        <v>47</v>
      </c>
      <c r="J59" s="86">
        <v>49</v>
      </c>
      <c r="K59" s="86">
        <v>35</v>
      </c>
      <c r="L59" s="86">
        <v>53</v>
      </c>
      <c r="M59" s="86">
        <v>56</v>
      </c>
      <c r="N59" s="86">
        <v>42</v>
      </c>
      <c r="O59" s="86">
        <v>51</v>
      </c>
      <c r="P59" s="86">
        <v>51</v>
      </c>
      <c r="Q59" s="86">
        <v>56</v>
      </c>
      <c r="R59" s="86">
        <v>49</v>
      </c>
      <c r="S59" s="86">
        <v>56</v>
      </c>
      <c r="T59" s="86">
        <v>68</v>
      </c>
      <c r="U59" s="86">
        <v>20</v>
      </c>
      <c r="V59" s="86">
        <v>24</v>
      </c>
      <c r="W59" s="86">
        <v>4</v>
      </c>
      <c r="X59" s="87">
        <v>10</v>
      </c>
    </row>
    <row r="60" spans="1:24" ht="13.5" customHeight="1">
      <c r="A60" s="30"/>
      <c r="B60" s="40" t="s">
        <v>886</v>
      </c>
      <c r="C60" s="1154">
        <v>3</v>
      </c>
      <c r="D60" s="303">
        <v>0</v>
      </c>
      <c r="E60" s="86">
        <v>20</v>
      </c>
      <c r="F60" s="274">
        <f t="shared" si="8"/>
        <v>464</v>
      </c>
      <c r="G60" s="274">
        <f t="shared" si="9"/>
        <v>240</v>
      </c>
      <c r="H60" s="274">
        <f t="shared" si="10"/>
        <v>224</v>
      </c>
      <c r="I60" s="86">
        <v>39</v>
      </c>
      <c r="J60" s="86">
        <v>33</v>
      </c>
      <c r="K60" s="86">
        <v>43</v>
      </c>
      <c r="L60" s="86">
        <v>41</v>
      </c>
      <c r="M60" s="86">
        <v>37</v>
      </c>
      <c r="N60" s="86">
        <v>35</v>
      </c>
      <c r="O60" s="86">
        <v>45</v>
      </c>
      <c r="P60" s="86">
        <v>39</v>
      </c>
      <c r="Q60" s="86">
        <v>26</v>
      </c>
      <c r="R60" s="86">
        <v>33</v>
      </c>
      <c r="S60" s="86">
        <v>50</v>
      </c>
      <c r="T60" s="86">
        <v>43</v>
      </c>
      <c r="U60" s="86">
        <v>14</v>
      </c>
      <c r="V60" s="86">
        <v>15</v>
      </c>
      <c r="W60" s="86">
        <v>3</v>
      </c>
      <c r="X60" s="87">
        <v>7</v>
      </c>
    </row>
    <row r="61" spans="1:24" ht="13.5" customHeight="1">
      <c r="A61" s="49"/>
      <c r="B61" s="52" t="s">
        <v>887</v>
      </c>
      <c r="C61" s="1155">
        <v>3</v>
      </c>
      <c r="D61" s="462">
        <v>0</v>
      </c>
      <c r="E61" s="92">
        <v>25</v>
      </c>
      <c r="F61" s="875">
        <f t="shared" si="8"/>
        <v>620</v>
      </c>
      <c r="G61" s="875">
        <f t="shared" si="9"/>
        <v>301</v>
      </c>
      <c r="H61" s="875">
        <f t="shared" si="10"/>
        <v>319</v>
      </c>
      <c r="I61" s="92">
        <v>48</v>
      </c>
      <c r="J61" s="92">
        <v>49</v>
      </c>
      <c r="K61" s="92">
        <v>47</v>
      </c>
      <c r="L61" s="92">
        <v>48</v>
      </c>
      <c r="M61" s="92">
        <v>46</v>
      </c>
      <c r="N61" s="92">
        <v>54</v>
      </c>
      <c r="O61" s="92">
        <v>54</v>
      </c>
      <c r="P61" s="92">
        <v>58</v>
      </c>
      <c r="Q61" s="92">
        <v>63</v>
      </c>
      <c r="R61" s="92">
        <v>56</v>
      </c>
      <c r="S61" s="92">
        <v>43</v>
      </c>
      <c r="T61" s="92">
        <v>54</v>
      </c>
      <c r="U61" s="92">
        <v>17</v>
      </c>
      <c r="V61" s="92">
        <v>19</v>
      </c>
      <c r="W61" s="92">
        <v>2</v>
      </c>
      <c r="X61" s="509">
        <v>4</v>
      </c>
    </row>
    <row r="62" spans="1:14" ht="12" customHeight="1">
      <c r="A62" s="17" t="s">
        <v>708</v>
      </c>
      <c r="E62" s="1151"/>
      <c r="F62" s="1151"/>
      <c r="I62" s="1156"/>
      <c r="J62" s="1156"/>
      <c r="K62" s="1156"/>
      <c r="L62" s="1156"/>
      <c r="M62" s="1156"/>
      <c r="N62" s="1156"/>
    </row>
    <row r="63" spans="1:14" ht="12">
      <c r="A63" s="132"/>
      <c r="E63" s="1151"/>
      <c r="F63" s="1151"/>
      <c r="I63" s="1156"/>
      <c r="J63" s="1156"/>
      <c r="K63" s="1156"/>
      <c r="L63" s="1156"/>
      <c r="M63" s="1156"/>
      <c r="N63" s="1156"/>
    </row>
    <row r="64" spans="9:14" ht="12">
      <c r="I64" s="1156"/>
      <c r="J64" s="1156"/>
      <c r="K64" s="1156"/>
      <c r="L64" s="1156"/>
      <c r="M64" s="1156"/>
      <c r="N64" s="1156"/>
    </row>
    <row r="65" spans="9:14" ht="12">
      <c r="I65" s="1156"/>
      <c r="J65" s="1156"/>
      <c r="K65" s="1156"/>
      <c r="L65" s="1156"/>
      <c r="M65" s="1156"/>
      <c r="N65" s="1156"/>
    </row>
    <row r="66" spans="9:14" ht="12">
      <c r="I66" s="1156"/>
      <c r="J66" s="1156"/>
      <c r="K66" s="1156"/>
      <c r="L66" s="1156"/>
      <c r="M66" s="1156"/>
      <c r="N66" s="1156"/>
    </row>
    <row r="67" spans="9:14" ht="12">
      <c r="I67" s="1156"/>
      <c r="J67" s="1156"/>
      <c r="K67" s="1156"/>
      <c r="L67" s="1156"/>
      <c r="M67" s="1156"/>
      <c r="N67" s="1156"/>
    </row>
    <row r="68" spans="9:14" ht="12">
      <c r="I68" s="1156"/>
      <c r="J68" s="1156"/>
      <c r="K68" s="1156"/>
      <c r="L68" s="1156"/>
      <c r="M68" s="1156"/>
      <c r="N68" s="1156"/>
    </row>
    <row r="69" spans="9:14" ht="12">
      <c r="I69" s="1156"/>
      <c r="J69" s="1156"/>
      <c r="K69" s="1156"/>
      <c r="L69" s="1156"/>
      <c r="M69" s="1156"/>
      <c r="N69" s="1156"/>
    </row>
    <row r="70" spans="9:14" ht="12">
      <c r="I70" s="1156"/>
      <c r="J70" s="1156"/>
      <c r="K70" s="1156"/>
      <c r="L70" s="1156"/>
      <c r="M70" s="1156"/>
      <c r="N70" s="1156"/>
    </row>
    <row r="71" spans="9:14" ht="12">
      <c r="I71" s="1156"/>
      <c r="J71" s="1156"/>
      <c r="K71" s="1156"/>
      <c r="L71" s="1156"/>
      <c r="M71" s="1156"/>
      <c r="N71" s="1156"/>
    </row>
    <row r="72" spans="9:14" ht="12">
      <c r="I72" s="1156"/>
      <c r="J72" s="1156"/>
      <c r="K72" s="1156"/>
      <c r="L72" s="1156"/>
      <c r="M72" s="1156"/>
      <c r="N72" s="1156"/>
    </row>
    <row r="73" spans="9:14" ht="12">
      <c r="I73" s="1156"/>
      <c r="J73" s="1156"/>
      <c r="K73" s="1156"/>
      <c r="L73" s="1156"/>
      <c r="M73" s="1156"/>
      <c r="N73" s="1156"/>
    </row>
    <row r="74" spans="9:14" ht="12">
      <c r="I74" s="1156"/>
      <c r="J74" s="1156"/>
      <c r="K74" s="1156"/>
      <c r="L74" s="1156"/>
      <c r="M74" s="1156"/>
      <c r="N74" s="1156"/>
    </row>
    <row r="75" spans="9:14" ht="12">
      <c r="I75" s="1156"/>
      <c r="J75" s="1156"/>
      <c r="K75" s="1156"/>
      <c r="L75" s="1156"/>
      <c r="M75" s="1156"/>
      <c r="N75" s="1156"/>
    </row>
    <row r="76" spans="9:14" ht="12">
      <c r="I76" s="1156"/>
      <c r="J76" s="1156"/>
      <c r="K76" s="1156"/>
      <c r="L76" s="1156"/>
      <c r="M76" s="1156"/>
      <c r="N76" s="1156"/>
    </row>
    <row r="77" spans="9:14" ht="12">
      <c r="I77" s="1156"/>
      <c r="J77" s="1156"/>
      <c r="K77" s="1156"/>
      <c r="L77" s="1156"/>
      <c r="M77" s="1156"/>
      <c r="N77" s="1156"/>
    </row>
    <row r="78" spans="9:14" ht="12">
      <c r="I78" s="1156"/>
      <c r="J78" s="1156"/>
      <c r="K78" s="1156"/>
      <c r="L78" s="1156"/>
      <c r="M78" s="1156"/>
      <c r="N78" s="1156"/>
    </row>
    <row r="79" spans="9:14" ht="12">
      <c r="I79" s="1156"/>
      <c r="J79" s="1156"/>
      <c r="K79" s="1156"/>
      <c r="L79" s="1156"/>
      <c r="M79" s="1156"/>
      <c r="N79" s="1156"/>
    </row>
    <row r="80" spans="9:14" ht="12">
      <c r="I80" s="1156"/>
      <c r="J80" s="1156"/>
      <c r="K80" s="1156"/>
      <c r="L80" s="1156"/>
      <c r="M80" s="1156"/>
      <c r="N80" s="1156"/>
    </row>
    <row r="81" spans="9:14" ht="12">
      <c r="I81" s="1156"/>
      <c r="J81" s="1156"/>
      <c r="K81" s="1156"/>
      <c r="L81" s="1156"/>
      <c r="M81" s="1156"/>
      <c r="N81" s="1156"/>
    </row>
    <row r="82" spans="9:14" ht="12">
      <c r="I82" s="1156"/>
      <c r="J82" s="1156"/>
      <c r="K82" s="1156"/>
      <c r="L82" s="1156"/>
      <c r="M82" s="1156"/>
      <c r="N82" s="1156"/>
    </row>
    <row r="83" spans="9:14" ht="12">
      <c r="I83" s="1156"/>
      <c r="J83" s="1156"/>
      <c r="K83" s="1156"/>
      <c r="L83" s="1156"/>
      <c r="M83" s="1156"/>
      <c r="N83" s="1156"/>
    </row>
    <row r="84" spans="9:14" ht="12">
      <c r="I84" s="1156"/>
      <c r="J84" s="1156"/>
      <c r="K84" s="1156"/>
      <c r="L84" s="1156"/>
      <c r="M84" s="1156"/>
      <c r="N84" s="1156"/>
    </row>
    <row r="85" spans="9:14" ht="12">
      <c r="I85" s="1156"/>
      <c r="J85" s="1156"/>
      <c r="K85" s="1156"/>
      <c r="L85" s="1156"/>
      <c r="M85" s="1156"/>
      <c r="N85" s="1156"/>
    </row>
    <row r="86" spans="9:14" ht="12">
      <c r="I86" s="1156"/>
      <c r="J86" s="1156"/>
      <c r="K86" s="1156"/>
      <c r="L86" s="1156"/>
      <c r="M86" s="1156"/>
      <c r="N86" s="1156"/>
    </row>
    <row r="87" spans="9:14" ht="12">
      <c r="I87" s="1156"/>
      <c r="J87" s="1156"/>
      <c r="K87" s="1156"/>
      <c r="L87" s="1156"/>
      <c r="M87" s="1156"/>
      <c r="N87" s="1156"/>
    </row>
    <row r="88" spans="9:14" ht="12">
      <c r="I88" s="1156"/>
      <c r="J88" s="1156"/>
      <c r="K88" s="1156"/>
      <c r="L88" s="1156"/>
      <c r="M88" s="1156"/>
      <c r="N88" s="1156"/>
    </row>
    <row r="89" spans="9:14" ht="12">
      <c r="I89" s="1156"/>
      <c r="J89" s="1156"/>
      <c r="K89" s="1156"/>
      <c r="L89" s="1156"/>
      <c r="M89" s="1156"/>
      <c r="N89" s="1156"/>
    </row>
    <row r="90" spans="9:14" ht="12">
      <c r="I90" s="1156"/>
      <c r="J90" s="1156"/>
      <c r="K90" s="1156"/>
      <c r="L90" s="1156"/>
      <c r="M90" s="1156"/>
      <c r="N90" s="1156"/>
    </row>
    <row r="91" spans="9:14" ht="12">
      <c r="I91" s="1156"/>
      <c r="J91" s="1156"/>
      <c r="K91" s="1156"/>
      <c r="L91" s="1156"/>
      <c r="M91" s="1156"/>
      <c r="N91" s="1156"/>
    </row>
    <row r="92" spans="9:14" ht="12">
      <c r="I92" s="1156"/>
      <c r="J92" s="1156"/>
      <c r="K92" s="1156"/>
      <c r="L92" s="1156"/>
      <c r="M92" s="1156"/>
      <c r="N92" s="1156"/>
    </row>
    <row r="93" spans="9:14" ht="12">
      <c r="I93" s="1156"/>
      <c r="J93" s="1156"/>
      <c r="K93" s="1156"/>
      <c r="L93" s="1156"/>
      <c r="M93" s="1156"/>
      <c r="N93" s="1156"/>
    </row>
    <row r="94" spans="9:14" ht="12">
      <c r="I94" s="1156"/>
      <c r="J94" s="1156"/>
      <c r="K94" s="1156"/>
      <c r="L94" s="1156"/>
      <c r="M94" s="1156"/>
      <c r="N94" s="1156"/>
    </row>
    <row r="95" spans="9:14" ht="12">
      <c r="I95" s="1156"/>
      <c r="J95" s="1156"/>
      <c r="K95" s="1156"/>
      <c r="L95" s="1156"/>
      <c r="M95" s="1156"/>
      <c r="N95" s="1156"/>
    </row>
    <row r="96" spans="9:14" ht="12">
      <c r="I96" s="1156"/>
      <c r="J96" s="1156"/>
      <c r="K96" s="1156"/>
      <c r="L96" s="1156"/>
      <c r="M96" s="1156"/>
      <c r="N96" s="1156"/>
    </row>
    <row r="97" spans="9:14" ht="12">
      <c r="I97" s="1156"/>
      <c r="J97" s="1156"/>
      <c r="K97" s="1156"/>
      <c r="L97" s="1156"/>
      <c r="M97" s="1156"/>
      <c r="N97" s="1156"/>
    </row>
    <row r="98" spans="9:14" ht="12">
      <c r="I98" s="1156"/>
      <c r="J98" s="1156"/>
      <c r="K98" s="1156"/>
      <c r="L98" s="1156"/>
      <c r="M98" s="1156"/>
      <c r="N98" s="1156"/>
    </row>
    <row r="99" spans="9:14" ht="12">
      <c r="I99" s="1156"/>
      <c r="J99" s="1156"/>
      <c r="K99" s="1156"/>
      <c r="L99" s="1156"/>
      <c r="M99" s="1156"/>
      <c r="N99" s="1156"/>
    </row>
    <row r="100" spans="9:14" ht="12">
      <c r="I100" s="1156"/>
      <c r="J100" s="1156"/>
      <c r="K100" s="1156"/>
      <c r="L100" s="1156"/>
      <c r="M100" s="1156"/>
      <c r="N100" s="1156"/>
    </row>
    <row r="101" spans="9:14" ht="12">
      <c r="I101" s="1156"/>
      <c r="J101" s="1156"/>
      <c r="K101" s="1156"/>
      <c r="L101" s="1156"/>
      <c r="M101" s="1156"/>
      <c r="N101" s="1156"/>
    </row>
    <row r="102" spans="9:14" ht="12">
      <c r="I102" s="1156"/>
      <c r="J102" s="1156"/>
      <c r="K102" s="1156"/>
      <c r="L102" s="1156"/>
      <c r="M102" s="1156"/>
      <c r="N102" s="1156"/>
    </row>
    <row r="103" spans="9:14" ht="12">
      <c r="I103" s="1156"/>
      <c r="J103" s="1156"/>
      <c r="K103" s="1156"/>
      <c r="L103" s="1156"/>
      <c r="M103" s="1156"/>
      <c r="N103" s="1156"/>
    </row>
    <row r="104" spans="9:14" ht="12">
      <c r="I104" s="1156"/>
      <c r="J104" s="1156"/>
      <c r="K104" s="1156"/>
      <c r="L104" s="1156"/>
      <c r="M104" s="1156"/>
      <c r="N104" s="1156"/>
    </row>
    <row r="105" spans="9:14" ht="12">
      <c r="I105" s="1156"/>
      <c r="J105" s="1156"/>
      <c r="K105" s="1156"/>
      <c r="L105" s="1156"/>
      <c r="M105" s="1156"/>
      <c r="N105" s="1156"/>
    </row>
    <row r="106" spans="9:14" ht="12">
      <c r="I106" s="1156"/>
      <c r="J106" s="1156"/>
      <c r="K106" s="1156"/>
      <c r="L106" s="1156"/>
      <c r="M106" s="1156"/>
      <c r="N106" s="1156"/>
    </row>
    <row r="107" spans="9:14" ht="12">
      <c r="I107" s="1156"/>
      <c r="J107" s="1156"/>
      <c r="K107" s="1156"/>
      <c r="L107" s="1156"/>
      <c r="M107" s="1156"/>
      <c r="N107" s="1156"/>
    </row>
    <row r="108" spans="9:14" ht="12">
      <c r="I108" s="1156"/>
      <c r="J108" s="1156"/>
      <c r="K108" s="1156"/>
      <c r="L108" s="1156"/>
      <c r="M108" s="1156"/>
      <c r="N108" s="1156"/>
    </row>
    <row r="109" spans="9:14" ht="12">
      <c r="I109" s="1156"/>
      <c r="J109" s="1156"/>
      <c r="K109" s="1156"/>
      <c r="L109" s="1156"/>
      <c r="M109" s="1156"/>
      <c r="N109" s="1156"/>
    </row>
    <row r="110" spans="9:14" ht="12">
      <c r="I110" s="1156"/>
      <c r="J110" s="1156"/>
      <c r="K110" s="1156"/>
      <c r="L110" s="1156"/>
      <c r="M110" s="1156"/>
      <c r="N110" s="1156"/>
    </row>
    <row r="111" spans="9:14" ht="12">
      <c r="I111" s="1156"/>
      <c r="J111" s="1156"/>
      <c r="K111" s="1156"/>
      <c r="L111" s="1156"/>
      <c r="M111" s="1156"/>
      <c r="N111" s="1156"/>
    </row>
    <row r="112" spans="9:14" ht="12">
      <c r="I112" s="1156"/>
      <c r="J112" s="1156"/>
      <c r="K112" s="1156"/>
      <c r="L112" s="1156"/>
      <c r="M112" s="1156"/>
      <c r="N112" s="1156"/>
    </row>
    <row r="113" spans="9:14" ht="12">
      <c r="I113" s="1156"/>
      <c r="J113" s="1156"/>
      <c r="K113" s="1156"/>
      <c r="L113" s="1156"/>
      <c r="M113" s="1156"/>
      <c r="N113" s="1156"/>
    </row>
    <row r="114" spans="9:14" ht="12">
      <c r="I114" s="1156"/>
      <c r="J114" s="1156"/>
      <c r="K114" s="1156"/>
      <c r="L114" s="1156"/>
      <c r="M114" s="1156"/>
      <c r="N114" s="1156"/>
    </row>
    <row r="115" spans="9:14" ht="12">
      <c r="I115" s="1156"/>
      <c r="J115" s="1156"/>
      <c r="K115" s="1156"/>
      <c r="L115" s="1156"/>
      <c r="M115" s="1156"/>
      <c r="N115" s="1156"/>
    </row>
    <row r="116" spans="9:14" ht="12">
      <c r="I116" s="1156"/>
      <c r="J116" s="1156"/>
      <c r="K116" s="1156"/>
      <c r="L116" s="1156"/>
      <c r="M116" s="1156"/>
      <c r="N116" s="1156"/>
    </row>
    <row r="117" spans="9:14" ht="12">
      <c r="I117" s="1156"/>
      <c r="J117" s="1156"/>
      <c r="K117" s="1156"/>
      <c r="L117" s="1156"/>
      <c r="M117" s="1156"/>
      <c r="N117" s="1156"/>
    </row>
    <row r="118" spans="9:14" ht="12">
      <c r="I118" s="1156"/>
      <c r="J118" s="1156"/>
      <c r="K118" s="1156"/>
      <c r="L118" s="1156"/>
      <c r="M118" s="1156"/>
      <c r="N118" s="1156"/>
    </row>
    <row r="119" spans="9:14" ht="12">
      <c r="I119" s="1156"/>
      <c r="J119" s="1156"/>
      <c r="K119" s="1156"/>
      <c r="L119" s="1156"/>
      <c r="M119" s="1156"/>
      <c r="N119" s="1156"/>
    </row>
    <row r="120" spans="9:14" ht="12">
      <c r="I120" s="1156"/>
      <c r="J120" s="1156"/>
      <c r="K120" s="1156"/>
      <c r="L120" s="1156"/>
      <c r="M120" s="1156"/>
      <c r="N120" s="1156"/>
    </row>
    <row r="121" spans="9:14" ht="12">
      <c r="I121" s="1156"/>
      <c r="J121" s="1156"/>
      <c r="K121" s="1156"/>
      <c r="L121" s="1156"/>
      <c r="M121" s="1156"/>
      <c r="N121" s="1156"/>
    </row>
    <row r="122" spans="9:14" ht="12">
      <c r="I122" s="1156"/>
      <c r="J122" s="1156"/>
      <c r="K122" s="1156"/>
      <c r="L122" s="1156"/>
      <c r="M122" s="1156"/>
      <c r="N122" s="1156"/>
    </row>
    <row r="123" spans="9:14" ht="12">
      <c r="I123" s="1156"/>
      <c r="J123" s="1156"/>
      <c r="K123" s="1156"/>
      <c r="L123" s="1156"/>
      <c r="M123" s="1156"/>
      <c r="N123" s="1156"/>
    </row>
    <row r="124" spans="9:14" ht="12">
      <c r="I124" s="1156"/>
      <c r="J124" s="1156"/>
      <c r="K124" s="1156"/>
      <c r="L124" s="1156"/>
      <c r="M124" s="1156"/>
      <c r="N124" s="1156"/>
    </row>
    <row r="125" spans="9:14" ht="12">
      <c r="I125" s="1156"/>
      <c r="J125" s="1156"/>
      <c r="K125" s="1156"/>
      <c r="L125" s="1156"/>
      <c r="M125" s="1156"/>
      <c r="N125" s="1156"/>
    </row>
    <row r="126" spans="9:14" ht="12">
      <c r="I126" s="1156"/>
      <c r="J126" s="1156"/>
      <c r="K126" s="1156"/>
      <c r="L126" s="1156"/>
      <c r="M126" s="1156"/>
      <c r="N126" s="1156"/>
    </row>
    <row r="127" spans="9:14" ht="12">
      <c r="I127" s="1156"/>
      <c r="J127" s="1156"/>
      <c r="K127" s="1156"/>
      <c r="L127" s="1156"/>
      <c r="M127" s="1156"/>
      <c r="N127" s="1156"/>
    </row>
    <row r="128" spans="9:14" ht="12">
      <c r="I128" s="1156"/>
      <c r="J128" s="1156"/>
      <c r="K128" s="1156"/>
      <c r="L128" s="1156"/>
      <c r="M128" s="1156"/>
      <c r="N128" s="1156"/>
    </row>
    <row r="129" spans="9:14" ht="12">
      <c r="I129" s="1156"/>
      <c r="J129" s="1156"/>
      <c r="K129" s="1156"/>
      <c r="L129" s="1156"/>
      <c r="M129" s="1156"/>
      <c r="N129" s="1156"/>
    </row>
    <row r="130" spans="9:14" ht="12">
      <c r="I130" s="1156"/>
      <c r="J130" s="1156"/>
      <c r="K130" s="1156"/>
      <c r="L130" s="1156"/>
      <c r="M130" s="1156"/>
      <c r="N130" s="1156"/>
    </row>
    <row r="131" spans="9:14" ht="12">
      <c r="I131" s="1156"/>
      <c r="J131" s="1156"/>
      <c r="K131" s="1156"/>
      <c r="L131" s="1156"/>
      <c r="M131" s="1156"/>
      <c r="N131" s="1156"/>
    </row>
    <row r="132" spans="9:14" ht="12">
      <c r="I132" s="1156"/>
      <c r="J132" s="1156"/>
      <c r="K132" s="1156"/>
      <c r="L132" s="1156"/>
      <c r="M132" s="1156"/>
      <c r="N132" s="1156"/>
    </row>
    <row r="133" spans="9:14" ht="12">
      <c r="I133" s="1156"/>
      <c r="J133" s="1156"/>
      <c r="K133" s="1156"/>
      <c r="L133" s="1156"/>
      <c r="M133" s="1156"/>
      <c r="N133" s="1156"/>
    </row>
    <row r="134" spans="9:14" ht="12">
      <c r="I134" s="1156"/>
      <c r="J134" s="1156"/>
      <c r="K134" s="1156"/>
      <c r="L134" s="1156"/>
      <c r="M134" s="1156"/>
      <c r="N134" s="1156"/>
    </row>
    <row r="135" spans="9:14" ht="12">
      <c r="I135" s="1156"/>
      <c r="J135" s="1156"/>
      <c r="K135" s="1156"/>
      <c r="L135" s="1156"/>
      <c r="M135" s="1156"/>
      <c r="N135" s="1156"/>
    </row>
    <row r="136" spans="9:14" ht="12">
      <c r="I136" s="1156"/>
      <c r="J136" s="1156"/>
      <c r="K136" s="1156"/>
      <c r="L136" s="1156"/>
      <c r="M136" s="1156"/>
      <c r="N136" s="1156"/>
    </row>
    <row r="137" spans="9:14" ht="12">
      <c r="I137" s="1156"/>
      <c r="J137" s="1156"/>
      <c r="K137" s="1156"/>
      <c r="L137" s="1156"/>
      <c r="M137" s="1156"/>
      <c r="N137" s="1156"/>
    </row>
    <row r="138" spans="9:14" ht="12">
      <c r="I138" s="1156"/>
      <c r="J138" s="1156"/>
      <c r="K138" s="1156"/>
      <c r="L138" s="1156"/>
      <c r="M138" s="1156"/>
      <c r="N138" s="1156"/>
    </row>
    <row r="139" spans="9:14" ht="12">
      <c r="I139" s="1156"/>
      <c r="J139" s="1156"/>
      <c r="K139" s="1156"/>
      <c r="L139" s="1156"/>
      <c r="M139" s="1156"/>
      <c r="N139" s="1156"/>
    </row>
    <row r="140" spans="9:14" ht="12">
      <c r="I140" s="1156"/>
      <c r="J140" s="1156"/>
      <c r="K140" s="1156"/>
      <c r="L140" s="1156"/>
      <c r="M140" s="1156"/>
      <c r="N140" s="1156"/>
    </row>
    <row r="141" spans="9:14" ht="12">
      <c r="I141" s="1156"/>
      <c r="J141" s="1156"/>
      <c r="K141" s="1156"/>
      <c r="L141" s="1156"/>
      <c r="M141" s="1156"/>
      <c r="N141" s="1156"/>
    </row>
    <row r="142" spans="9:14" ht="12">
      <c r="I142" s="1156"/>
      <c r="J142" s="1156"/>
      <c r="K142" s="1156"/>
      <c r="L142" s="1156"/>
      <c r="M142" s="1156"/>
      <c r="N142" s="1156"/>
    </row>
    <row r="143" spans="9:14" ht="12">
      <c r="I143" s="1156"/>
      <c r="J143" s="1156"/>
      <c r="K143" s="1156"/>
      <c r="L143" s="1156"/>
      <c r="M143" s="1156"/>
      <c r="N143" s="1156"/>
    </row>
    <row r="144" spans="9:14" ht="12">
      <c r="I144" s="1156"/>
      <c r="J144" s="1156"/>
      <c r="K144" s="1156"/>
      <c r="L144" s="1156"/>
      <c r="M144" s="1156"/>
      <c r="N144" s="1156"/>
    </row>
    <row r="145" spans="9:14" ht="12">
      <c r="I145" s="1156"/>
      <c r="J145" s="1156"/>
      <c r="K145" s="1156"/>
      <c r="L145" s="1156"/>
      <c r="M145" s="1156"/>
      <c r="N145" s="1156"/>
    </row>
    <row r="146" spans="9:14" ht="12">
      <c r="I146" s="1156"/>
      <c r="J146" s="1156"/>
      <c r="K146" s="1156"/>
      <c r="L146" s="1156"/>
      <c r="M146" s="1156"/>
      <c r="N146" s="1156"/>
    </row>
    <row r="147" spans="9:14" ht="12">
      <c r="I147" s="1156"/>
      <c r="J147" s="1156"/>
      <c r="K147" s="1156"/>
      <c r="L147" s="1156"/>
      <c r="M147" s="1156"/>
      <c r="N147" s="1156"/>
    </row>
    <row r="148" spans="9:14" ht="12">
      <c r="I148" s="1156"/>
      <c r="J148" s="1156"/>
      <c r="K148" s="1156"/>
      <c r="L148" s="1156"/>
      <c r="M148" s="1156"/>
      <c r="N148" s="1156"/>
    </row>
  </sheetData>
  <mergeCells count="23">
    <mergeCell ref="W4:X4"/>
    <mergeCell ref="U3:V3"/>
    <mergeCell ref="W3:X3"/>
    <mergeCell ref="S4:T4"/>
    <mergeCell ref="U4:V4"/>
    <mergeCell ref="A15:B15"/>
    <mergeCell ref="M4:N4"/>
    <mergeCell ref="A7:B7"/>
    <mergeCell ref="A12:B12"/>
    <mergeCell ref="A9:B9"/>
    <mergeCell ref="A10:B10"/>
    <mergeCell ref="A6:B6"/>
    <mergeCell ref="E3:E5"/>
    <mergeCell ref="C3:D4"/>
    <mergeCell ref="K4:L4"/>
    <mergeCell ref="A3:B5"/>
    <mergeCell ref="I4:J4"/>
    <mergeCell ref="A13:B13"/>
    <mergeCell ref="A14:B14"/>
    <mergeCell ref="F4:H4"/>
    <mergeCell ref="F3:T3"/>
    <mergeCell ref="O4:P4"/>
    <mergeCell ref="Q4:R4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scale="90" r:id="rId1"/>
  <colBreaks count="1" manualBreakCount="1">
    <brk id="24" max="6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"/>
    </sheetView>
  </sheetViews>
  <sheetFormatPr defaultColWidth="9.00390625" defaultRowHeight="13.5"/>
  <cols>
    <col min="1" max="1" width="10.125" style="1159" customWidth="1"/>
    <col min="2" max="2" width="5.50390625" style="1159" customWidth="1"/>
    <col min="3" max="3" width="4.75390625" style="1159" customWidth="1"/>
    <col min="4" max="4" width="8.375" style="1159" customWidth="1"/>
    <col min="5" max="7" width="8.125" style="1159" customWidth="1"/>
    <col min="8" max="15" width="7.625" style="1159" customWidth="1"/>
    <col min="16" max="16384" width="9.00390625" style="1159" customWidth="1"/>
  </cols>
  <sheetData>
    <row r="1" spans="1:10" s="132" customFormat="1" ht="14.25">
      <c r="A1" s="18" t="s">
        <v>721</v>
      </c>
      <c r="B1" s="1157"/>
      <c r="J1" s="38"/>
    </row>
    <row r="2" spans="1:15" s="132" customFormat="1" ht="12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58"/>
      <c r="O2" s="656" t="s">
        <v>717</v>
      </c>
    </row>
    <row r="3" spans="1:15" ht="13.5" customHeight="1" thickTop="1">
      <c r="A3" s="1626" t="s">
        <v>889</v>
      </c>
      <c r="B3" s="1629" t="s">
        <v>710</v>
      </c>
      <c r="C3" s="1630"/>
      <c r="D3" s="1551" t="s">
        <v>711</v>
      </c>
      <c r="E3" s="1315" t="s">
        <v>718</v>
      </c>
      <c r="F3" s="1635"/>
      <c r="G3" s="1635"/>
      <c r="H3" s="1635"/>
      <c r="I3" s="1635"/>
      <c r="J3" s="1635"/>
      <c r="K3" s="1635"/>
      <c r="L3" s="1635"/>
      <c r="M3" s="1636"/>
      <c r="N3" s="1048" t="s">
        <v>712</v>
      </c>
      <c r="O3" s="1048" t="s">
        <v>713</v>
      </c>
    </row>
    <row r="4" spans="1:15" ht="13.5" customHeight="1">
      <c r="A4" s="1627"/>
      <c r="B4" s="1631" t="s">
        <v>714</v>
      </c>
      <c r="C4" s="1631" t="s">
        <v>715</v>
      </c>
      <c r="D4" s="1624"/>
      <c r="E4" s="1607" t="s">
        <v>719</v>
      </c>
      <c r="F4" s="1633"/>
      <c r="G4" s="1634"/>
      <c r="H4" s="1212" t="s">
        <v>703</v>
      </c>
      <c r="I4" s="1625"/>
      <c r="J4" s="1607">
        <v>2</v>
      </c>
      <c r="K4" s="1637"/>
      <c r="L4" s="1607">
        <v>3</v>
      </c>
      <c r="M4" s="1637"/>
      <c r="N4" s="1160" t="s">
        <v>716</v>
      </c>
      <c r="O4" s="1160" t="s">
        <v>716</v>
      </c>
    </row>
    <row r="5" spans="1:15" ht="13.5" customHeight="1">
      <c r="A5" s="1628"/>
      <c r="B5" s="1632"/>
      <c r="C5" s="1632"/>
      <c r="D5" s="1533"/>
      <c r="E5" s="1161" t="s">
        <v>917</v>
      </c>
      <c r="F5" s="1162" t="s">
        <v>556</v>
      </c>
      <c r="G5" s="1162" t="s">
        <v>557</v>
      </c>
      <c r="H5" s="1162" t="s">
        <v>556</v>
      </c>
      <c r="I5" s="1162" t="s">
        <v>557</v>
      </c>
      <c r="J5" s="1162" t="s">
        <v>556</v>
      </c>
      <c r="K5" s="1162" t="s">
        <v>557</v>
      </c>
      <c r="L5" s="1162" t="s">
        <v>556</v>
      </c>
      <c r="M5" s="1162" t="s">
        <v>557</v>
      </c>
      <c r="N5" s="1163"/>
      <c r="O5" s="1163"/>
    </row>
    <row r="6" spans="1:15" s="1165" customFormat="1" ht="15" customHeight="1">
      <c r="A6" s="1164" t="s">
        <v>707</v>
      </c>
      <c r="B6" s="270">
        <v>145</v>
      </c>
      <c r="C6" s="271">
        <v>3</v>
      </c>
      <c r="D6" s="271">
        <v>1534</v>
      </c>
      <c r="E6" s="271">
        <f>SUM(F6:G6)</f>
        <v>53595</v>
      </c>
      <c r="F6" s="86">
        <f>SUM(H6,J6,L6)</f>
        <v>27438</v>
      </c>
      <c r="G6" s="86">
        <f>SUM(I6,K6,M6)</f>
        <v>26157</v>
      </c>
      <c r="H6" s="271">
        <v>9097</v>
      </c>
      <c r="I6" s="271">
        <v>8531</v>
      </c>
      <c r="J6" s="271">
        <v>8949</v>
      </c>
      <c r="K6" s="271">
        <v>8618</v>
      </c>
      <c r="L6" s="271">
        <v>9392</v>
      </c>
      <c r="M6" s="271">
        <v>9008</v>
      </c>
      <c r="N6" s="271">
        <v>2942</v>
      </c>
      <c r="O6" s="272">
        <v>421</v>
      </c>
    </row>
    <row r="7" spans="1:15" s="1167" customFormat="1" ht="15" customHeight="1">
      <c r="A7" s="1166">
        <v>2</v>
      </c>
      <c r="B7" s="486">
        <f aca="true" t="shared" si="0" ref="B7:O7">SUM(B12:B15)</f>
        <v>145</v>
      </c>
      <c r="C7" s="487">
        <f t="shared" si="0"/>
        <v>3</v>
      </c>
      <c r="D7" s="487">
        <f t="shared" si="0"/>
        <v>1563</v>
      </c>
      <c r="E7" s="487">
        <f t="shared" si="0"/>
        <v>52763</v>
      </c>
      <c r="F7" s="487">
        <f t="shared" si="0"/>
        <v>27077</v>
      </c>
      <c r="G7" s="487">
        <f t="shared" si="0"/>
        <v>25686</v>
      </c>
      <c r="H7" s="487">
        <f t="shared" si="0"/>
        <v>9029</v>
      </c>
      <c r="I7" s="487">
        <f t="shared" si="0"/>
        <v>8553</v>
      </c>
      <c r="J7" s="487">
        <f t="shared" si="0"/>
        <v>9095</v>
      </c>
      <c r="K7" s="487">
        <f t="shared" si="0"/>
        <v>8523</v>
      </c>
      <c r="L7" s="487">
        <f t="shared" si="0"/>
        <v>8953</v>
      </c>
      <c r="M7" s="487">
        <f t="shared" si="0"/>
        <v>8610</v>
      </c>
      <c r="N7" s="487">
        <f t="shared" si="0"/>
        <v>3022</v>
      </c>
      <c r="O7" s="488">
        <f t="shared" si="0"/>
        <v>425</v>
      </c>
    </row>
    <row r="8" spans="1:15" ht="15" customHeight="1">
      <c r="A8" s="1164"/>
      <c r="B8" s="1168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4"/>
    </row>
    <row r="9" spans="1:15" ht="15" customHeight="1">
      <c r="A9" s="1166" t="s">
        <v>918</v>
      </c>
      <c r="B9" s="486">
        <f>SUM(B18:B30)</f>
        <v>82</v>
      </c>
      <c r="C9" s="487">
        <f>SUM(C18:C30)</f>
        <v>3</v>
      </c>
      <c r="D9" s="487">
        <f>SUM(D18:D30)</f>
        <v>1062</v>
      </c>
      <c r="E9" s="487">
        <f>SUM(E18:E30)</f>
        <v>37386</v>
      </c>
      <c r="F9" s="487">
        <f>SUM(H9,J9,L9)</f>
        <v>19145</v>
      </c>
      <c r="G9" s="487">
        <f>SUM(I9,K9,M9)</f>
        <v>18241</v>
      </c>
      <c r="H9" s="487">
        <f aca="true" t="shared" si="1" ref="H9:O9">SUM(H18:H30)</f>
        <v>6347</v>
      </c>
      <c r="I9" s="487">
        <f t="shared" si="1"/>
        <v>6069</v>
      </c>
      <c r="J9" s="487">
        <f t="shared" si="1"/>
        <v>6424</v>
      </c>
      <c r="K9" s="487">
        <f t="shared" si="1"/>
        <v>6089</v>
      </c>
      <c r="L9" s="487">
        <f t="shared" si="1"/>
        <v>6374</v>
      </c>
      <c r="M9" s="487">
        <f t="shared" si="1"/>
        <v>6083</v>
      </c>
      <c r="N9" s="487">
        <f t="shared" si="1"/>
        <v>2000</v>
      </c>
      <c r="O9" s="488">
        <f t="shared" si="1"/>
        <v>245</v>
      </c>
    </row>
    <row r="10" spans="1:15" ht="15" customHeight="1">
      <c r="A10" s="1166" t="s">
        <v>551</v>
      </c>
      <c r="B10" s="486">
        <f>SUM(B31:B61)</f>
        <v>63</v>
      </c>
      <c r="C10" s="1169">
        <f>SUM(C31:C61)</f>
        <v>0</v>
      </c>
      <c r="D10" s="487">
        <f>SUM(D31:D61)</f>
        <v>501</v>
      </c>
      <c r="E10" s="487">
        <f>SUM(E31:E61)</f>
        <v>15377</v>
      </c>
      <c r="F10" s="487">
        <f>SUM(H10,J10,L10)</f>
        <v>7932</v>
      </c>
      <c r="G10" s="487">
        <f>SUM(I10,K10,M10)</f>
        <v>7445</v>
      </c>
      <c r="H10" s="487">
        <f aca="true" t="shared" si="2" ref="H10:O10">SUM(H31:H61)</f>
        <v>2682</v>
      </c>
      <c r="I10" s="487">
        <f t="shared" si="2"/>
        <v>2484</v>
      </c>
      <c r="J10" s="487">
        <f t="shared" si="2"/>
        <v>2671</v>
      </c>
      <c r="K10" s="487">
        <f t="shared" si="2"/>
        <v>2434</v>
      </c>
      <c r="L10" s="487">
        <f t="shared" si="2"/>
        <v>2579</v>
      </c>
      <c r="M10" s="487">
        <f t="shared" si="2"/>
        <v>2527</v>
      </c>
      <c r="N10" s="487">
        <f t="shared" si="2"/>
        <v>1022</v>
      </c>
      <c r="O10" s="488">
        <f t="shared" si="2"/>
        <v>180</v>
      </c>
    </row>
    <row r="11" spans="1:15" ht="15" customHeight="1">
      <c r="A11" s="1164"/>
      <c r="B11" s="1168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4"/>
    </row>
    <row r="12" spans="1:15" s="1167" customFormat="1" ht="15" customHeight="1">
      <c r="A12" s="1166" t="s">
        <v>846</v>
      </c>
      <c r="B12" s="486">
        <f aca="true" t="shared" si="3" ref="B12:O12">SUM(B18,B23:B25,B27:B29,B31:B37)</f>
        <v>55</v>
      </c>
      <c r="C12" s="487">
        <f t="shared" si="3"/>
        <v>0</v>
      </c>
      <c r="D12" s="487">
        <f t="shared" si="3"/>
        <v>680</v>
      </c>
      <c r="E12" s="487">
        <f t="shared" si="3"/>
        <v>24074</v>
      </c>
      <c r="F12" s="487">
        <f t="shared" si="3"/>
        <v>12376</v>
      </c>
      <c r="G12" s="487">
        <f t="shared" si="3"/>
        <v>11698</v>
      </c>
      <c r="H12" s="487">
        <f t="shared" si="3"/>
        <v>4203</v>
      </c>
      <c r="I12" s="487">
        <f t="shared" si="3"/>
        <v>3902</v>
      </c>
      <c r="J12" s="487">
        <f t="shared" si="3"/>
        <v>4157</v>
      </c>
      <c r="K12" s="487">
        <f t="shared" si="3"/>
        <v>3917</v>
      </c>
      <c r="L12" s="487">
        <f t="shared" si="3"/>
        <v>4016</v>
      </c>
      <c r="M12" s="487">
        <f t="shared" si="3"/>
        <v>3879</v>
      </c>
      <c r="N12" s="487">
        <f t="shared" si="3"/>
        <v>1295</v>
      </c>
      <c r="O12" s="488">
        <f t="shared" si="3"/>
        <v>153</v>
      </c>
    </row>
    <row r="13" spans="1:15" s="1167" customFormat="1" ht="15" customHeight="1">
      <c r="A13" s="1166" t="s">
        <v>848</v>
      </c>
      <c r="B13" s="486">
        <f aca="true" t="shared" si="4" ref="B13:O13">SUM(B22,B38:B44)</f>
        <v>18</v>
      </c>
      <c r="C13" s="487">
        <f t="shared" si="4"/>
        <v>0</v>
      </c>
      <c r="D13" s="487">
        <f t="shared" si="4"/>
        <v>149</v>
      </c>
      <c r="E13" s="487">
        <f t="shared" si="4"/>
        <v>4506</v>
      </c>
      <c r="F13" s="487">
        <f t="shared" si="4"/>
        <v>2295</v>
      </c>
      <c r="G13" s="487">
        <f t="shared" si="4"/>
        <v>2211</v>
      </c>
      <c r="H13" s="487">
        <f t="shared" si="4"/>
        <v>721</v>
      </c>
      <c r="I13" s="487">
        <f t="shared" si="4"/>
        <v>761</v>
      </c>
      <c r="J13" s="487">
        <f t="shared" si="4"/>
        <v>785</v>
      </c>
      <c r="K13" s="487">
        <f t="shared" si="4"/>
        <v>697</v>
      </c>
      <c r="L13" s="487">
        <f t="shared" si="4"/>
        <v>789</v>
      </c>
      <c r="M13" s="487">
        <f t="shared" si="4"/>
        <v>753</v>
      </c>
      <c r="N13" s="487">
        <f t="shared" si="4"/>
        <v>306</v>
      </c>
      <c r="O13" s="488">
        <f t="shared" si="4"/>
        <v>54</v>
      </c>
    </row>
    <row r="14" spans="1:15" s="1167" customFormat="1" ht="15" customHeight="1">
      <c r="A14" s="1166" t="s">
        <v>850</v>
      </c>
      <c r="B14" s="486">
        <f aca="true" t="shared" si="5" ref="B14:O14">SUM(B19,B26,B30,B45:B49)</f>
        <v>36</v>
      </c>
      <c r="C14" s="487">
        <f t="shared" si="5"/>
        <v>2</v>
      </c>
      <c r="D14" s="487">
        <f t="shared" si="5"/>
        <v>324</v>
      </c>
      <c r="E14" s="487">
        <f t="shared" si="5"/>
        <v>10158</v>
      </c>
      <c r="F14" s="487">
        <f t="shared" si="5"/>
        <v>5251</v>
      </c>
      <c r="G14" s="487">
        <f t="shared" si="5"/>
        <v>4907</v>
      </c>
      <c r="H14" s="487">
        <f t="shared" si="5"/>
        <v>1739</v>
      </c>
      <c r="I14" s="487">
        <f t="shared" si="5"/>
        <v>1635</v>
      </c>
      <c r="J14" s="487">
        <f t="shared" si="5"/>
        <v>1751</v>
      </c>
      <c r="K14" s="487">
        <f t="shared" si="5"/>
        <v>1607</v>
      </c>
      <c r="L14" s="487">
        <f t="shared" si="5"/>
        <v>1761</v>
      </c>
      <c r="M14" s="487">
        <f t="shared" si="5"/>
        <v>1665</v>
      </c>
      <c r="N14" s="487">
        <f t="shared" si="5"/>
        <v>646</v>
      </c>
      <c r="O14" s="488">
        <f t="shared" si="5"/>
        <v>82</v>
      </c>
    </row>
    <row r="15" spans="1:15" s="1167" customFormat="1" ht="15" customHeight="1">
      <c r="A15" s="1166" t="s">
        <v>852</v>
      </c>
      <c r="B15" s="486">
        <f aca="true" t="shared" si="6" ref="B15:O15">SUM(B20:B21,B50:B61)</f>
        <v>36</v>
      </c>
      <c r="C15" s="487">
        <f t="shared" si="6"/>
        <v>1</v>
      </c>
      <c r="D15" s="487">
        <f t="shared" si="6"/>
        <v>410</v>
      </c>
      <c r="E15" s="487">
        <f t="shared" si="6"/>
        <v>14025</v>
      </c>
      <c r="F15" s="487">
        <f t="shared" si="6"/>
        <v>7155</v>
      </c>
      <c r="G15" s="487">
        <f t="shared" si="6"/>
        <v>6870</v>
      </c>
      <c r="H15" s="487">
        <f t="shared" si="6"/>
        <v>2366</v>
      </c>
      <c r="I15" s="487">
        <f t="shared" si="6"/>
        <v>2255</v>
      </c>
      <c r="J15" s="487">
        <f t="shared" si="6"/>
        <v>2402</v>
      </c>
      <c r="K15" s="487">
        <f t="shared" si="6"/>
        <v>2302</v>
      </c>
      <c r="L15" s="487">
        <f t="shared" si="6"/>
        <v>2387</v>
      </c>
      <c r="M15" s="487">
        <f t="shared" si="6"/>
        <v>2313</v>
      </c>
      <c r="N15" s="487">
        <f t="shared" si="6"/>
        <v>775</v>
      </c>
      <c r="O15" s="488">
        <f t="shared" si="6"/>
        <v>136</v>
      </c>
    </row>
    <row r="16" spans="1:15" ht="6" customHeight="1">
      <c r="A16" s="1166"/>
      <c r="B16" s="1168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4"/>
    </row>
    <row r="17" spans="1:15" s="1167" customFormat="1" ht="6" customHeight="1">
      <c r="A17" s="1166"/>
      <c r="B17" s="486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58"/>
    </row>
    <row r="18" spans="1:15" s="1165" customFormat="1" ht="12" customHeight="1">
      <c r="A18" s="1164" t="s">
        <v>855</v>
      </c>
      <c r="B18" s="1154">
        <v>17</v>
      </c>
      <c r="C18" s="86">
        <v>0</v>
      </c>
      <c r="D18" s="303">
        <v>279</v>
      </c>
      <c r="E18" s="86">
        <f aca="true" t="shared" si="7" ref="E18:E61">SUM(F18:G18)</f>
        <v>10448</v>
      </c>
      <c r="F18" s="86">
        <f aca="true" t="shared" si="8" ref="F18:F61">SUM(H18,J18,L18)</f>
        <v>5363</v>
      </c>
      <c r="G18" s="86">
        <f aca="true" t="shared" si="9" ref="G18:G61">SUM(I18,K18,M18)</f>
        <v>5085</v>
      </c>
      <c r="H18" s="86">
        <v>1745</v>
      </c>
      <c r="I18" s="86">
        <v>1714</v>
      </c>
      <c r="J18" s="86">
        <v>1812</v>
      </c>
      <c r="K18" s="86">
        <v>1640</v>
      </c>
      <c r="L18" s="86">
        <v>1806</v>
      </c>
      <c r="M18" s="86">
        <v>1731</v>
      </c>
      <c r="N18" s="86">
        <v>509</v>
      </c>
      <c r="O18" s="87">
        <v>49</v>
      </c>
    </row>
    <row r="19" spans="1:15" s="1165" customFormat="1" ht="12" customHeight="1">
      <c r="A19" s="1164" t="s">
        <v>857</v>
      </c>
      <c r="B19" s="1154">
        <v>8</v>
      </c>
      <c r="C19" s="86">
        <v>2</v>
      </c>
      <c r="D19" s="86">
        <v>111</v>
      </c>
      <c r="E19" s="86">
        <f t="shared" si="7"/>
        <v>3797</v>
      </c>
      <c r="F19" s="86">
        <f t="shared" si="8"/>
        <v>1957</v>
      </c>
      <c r="G19" s="86">
        <f t="shared" si="9"/>
        <v>1840</v>
      </c>
      <c r="H19" s="86">
        <v>662</v>
      </c>
      <c r="I19" s="86">
        <v>644</v>
      </c>
      <c r="J19" s="86">
        <v>648</v>
      </c>
      <c r="K19" s="86">
        <v>590</v>
      </c>
      <c r="L19" s="86">
        <v>647</v>
      </c>
      <c r="M19" s="86">
        <v>606</v>
      </c>
      <c r="N19" s="86">
        <v>207</v>
      </c>
      <c r="O19" s="87">
        <v>26</v>
      </c>
    </row>
    <row r="20" spans="1:15" s="1165" customFormat="1" ht="12" customHeight="1">
      <c r="A20" s="1164" t="s">
        <v>858</v>
      </c>
      <c r="B20" s="1154">
        <v>8</v>
      </c>
      <c r="C20" s="86">
        <v>1</v>
      </c>
      <c r="D20" s="86">
        <v>117</v>
      </c>
      <c r="E20" s="86">
        <f t="shared" si="7"/>
        <v>4132</v>
      </c>
      <c r="F20" s="86">
        <f t="shared" si="8"/>
        <v>2048</v>
      </c>
      <c r="G20" s="86">
        <f t="shared" si="9"/>
        <v>2084</v>
      </c>
      <c r="H20" s="86">
        <v>660</v>
      </c>
      <c r="I20" s="86">
        <v>648</v>
      </c>
      <c r="J20" s="86">
        <v>699</v>
      </c>
      <c r="K20" s="86">
        <v>730</v>
      </c>
      <c r="L20" s="86">
        <v>689</v>
      </c>
      <c r="M20" s="86">
        <v>706</v>
      </c>
      <c r="N20" s="86">
        <v>212</v>
      </c>
      <c r="O20" s="87">
        <v>33</v>
      </c>
    </row>
    <row r="21" spans="1:15" s="1165" customFormat="1" ht="12" customHeight="1">
      <c r="A21" s="1164" t="s">
        <v>860</v>
      </c>
      <c r="B21" s="1154">
        <v>9</v>
      </c>
      <c r="C21" s="86">
        <v>0</v>
      </c>
      <c r="D21" s="303">
        <v>127</v>
      </c>
      <c r="E21" s="86">
        <f t="shared" si="7"/>
        <v>4516</v>
      </c>
      <c r="F21" s="86">
        <f t="shared" si="8"/>
        <v>2362</v>
      </c>
      <c r="G21" s="86">
        <f t="shared" si="9"/>
        <v>2154</v>
      </c>
      <c r="H21" s="86">
        <v>794</v>
      </c>
      <c r="I21" s="86">
        <v>735</v>
      </c>
      <c r="J21" s="86">
        <v>768</v>
      </c>
      <c r="K21" s="86">
        <v>699</v>
      </c>
      <c r="L21" s="86">
        <v>800</v>
      </c>
      <c r="M21" s="86">
        <v>720</v>
      </c>
      <c r="N21" s="86">
        <v>232</v>
      </c>
      <c r="O21" s="87">
        <v>25</v>
      </c>
    </row>
    <row r="22" spans="1:15" s="1165" customFormat="1" ht="12" customHeight="1">
      <c r="A22" s="1164" t="s">
        <v>863</v>
      </c>
      <c r="B22" s="1154">
        <v>5</v>
      </c>
      <c r="C22" s="86">
        <v>0</v>
      </c>
      <c r="D22" s="303">
        <v>56</v>
      </c>
      <c r="E22" s="86">
        <f t="shared" si="7"/>
        <v>1873</v>
      </c>
      <c r="F22" s="86">
        <f t="shared" si="8"/>
        <v>949</v>
      </c>
      <c r="G22" s="86">
        <f t="shared" si="9"/>
        <v>924</v>
      </c>
      <c r="H22" s="86">
        <v>313</v>
      </c>
      <c r="I22" s="86">
        <v>302</v>
      </c>
      <c r="J22" s="86">
        <v>313</v>
      </c>
      <c r="K22" s="86">
        <v>296</v>
      </c>
      <c r="L22" s="86">
        <v>323</v>
      </c>
      <c r="M22" s="86">
        <v>326</v>
      </c>
      <c r="N22" s="86">
        <v>111</v>
      </c>
      <c r="O22" s="87">
        <v>13</v>
      </c>
    </row>
    <row r="23" spans="1:15" s="1165" customFormat="1" ht="12" customHeight="1">
      <c r="A23" s="1164" t="s">
        <v>865</v>
      </c>
      <c r="B23" s="1154">
        <v>3</v>
      </c>
      <c r="C23" s="86">
        <v>0</v>
      </c>
      <c r="D23" s="303">
        <v>49</v>
      </c>
      <c r="E23" s="86">
        <f t="shared" si="7"/>
        <v>1792</v>
      </c>
      <c r="F23" s="86">
        <f t="shared" si="8"/>
        <v>903</v>
      </c>
      <c r="G23" s="86">
        <f t="shared" si="9"/>
        <v>889</v>
      </c>
      <c r="H23" s="86">
        <v>313</v>
      </c>
      <c r="I23" s="86">
        <v>292</v>
      </c>
      <c r="J23" s="86">
        <v>308</v>
      </c>
      <c r="K23" s="86">
        <v>305</v>
      </c>
      <c r="L23" s="86">
        <v>282</v>
      </c>
      <c r="M23" s="86">
        <v>292</v>
      </c>
      <c r="N23" s="86">
        <v>90</v>
      </c>
      <c r="O23" s="87">
        <v>9</v>
      </c>
    </row>
    <row r="24" spans="1:15" s="1165" customFormat="1" ht="12" customHeight="1">
      <c r="A24" s="1164" t="s">
        <v>867</v>
      </c>
      <c r="B24" s="1154">
        <v>4</v>
      </c>
      <c r="C24" s="86">
        <v>0</v>
      </c>
      <c r="D24" s="303">
        <v>48</v>
      </c>
      <c r="E24" s="86">
        <f t="shared" si="7"/>
        <v>1599</v>
      </c>
      <c r="F24" s="86">
        <f t="shared" si="8"/>
        <v>866</v>
      </c>
      <c r="G24" s="86">
        <f t="shared" si="9"/>
        <v>733</v>
      </c>
      <c r="H24" s="86">
        <v>312</v>
      </c>
      <c r="I24" s="86">
        <v>229</v>
      </c>
      <c r="J24" s="86">
        <v>281</v>
      </c>
      <c r="K24" s="86">
        <v>270</v>
      </c>
      <c r="L24" s="86">
        <v>273</v>
      </c>
      <c r="M24" s="86">
        <v>234</v>
      </c>
      <c r="N24" s="86">
        <v>91</v>
      </c>
      <c r="O24" s="87">
        <v>11</v>
      </c>
    </row>
    <row r="25" spans="1:15" s="1165" customFormat="1" ht="12" customHeight="1">
      <c r="A25" s="1164" t="s">
        <v>868</v>
      </c>
      <c r="B25" s="1154">
        <v>6</v>
      </c>
      <c r="C25" s="86">
        <v>0</v>
      </c>
      <c r="D25" s="303">
        <v>38</v>
      </c>
      <c r="E25" s="86">
        <f t="shared" si="7"/>
        <v>1252</v>
      </c>
      <c r="F25" s="86">
        <f t="shared" si="8"/>
        <v>624</v>
      </c>
      <c r="G25" s="86">
        <f t="shared" si="9"/>
        <v>628</v>
      </c>
      <c r="H25" s="86">
        <v>207</v>
      </c>
      <c r="I25" s="86">
        <v>196</v>
      </c>
      <c r="J25" s="86">
        <v>207</v>
      </c>
      <c r="K25" s="86">
        <v>227</v>
      </c>
      <c r="L25" s="86">
        <v>210</v>
      </c>
      <c r="M25" s="86">
        <v>205</v>
      </c>
      <c r="N25" s="86">
        <v>84</v>
      </c>
      <c r="O25" s="87">
        <v>15</v>
      </c>
    </row>
    <row r="26" spans="1:15" s="1165" customFormat="1" ht="12" customHeight="1">
      <c r="A26" s="1164" t="s">
        <v>871</v>
      </c>
      <c r="B26" s="1154">
        <v>2</v>
      </c>
      <c r="C26" s="86">
        <v>0</v>
      </c>
      <c r="D26" s="303">
        <v>36</v>
      </c>
      <c r="E26" s="86">
        <f t="shared" si="7"/>
        <v>1264</v>
      </c>
      <c r="F26" s="86">
        <f t="shared" si="8"/>
        <v>656</v>
      </c>
      <c r="G26" s="86">
        <f t="shared" si="9"/>
        <v>608</v>
      </c>
      <c r="H26" s="86">
        <v>219</v>
      </c>
      <c r="I26" s="86">
        <v>182</v>
      </c>
      <c r="J26" s="86">
        <v>218</v>
      </c>
      <c r="K26" s="86">
        <v>207</v>
      </c>
      <c r="L26" s="86">
        <v>219</v>
      </c>
      <c r="M26" s="86">
        <v>219</v>
      </c>
      <c r="N26" s="86">
        <v>67</v>
      </c>
      <c r="O26" s="87">
        <v>8</v>
      </c>
    </row>
    <row r="27" spans="1:15" s="1165" customFormat="1" ht="12" customHeight="1">
      <c r="A27" s="1164" t="s">
        <v>873</v>
      </c>
      <c r="B27" s="1154">
        <v>3</v>
      </c>
      <c r="C27" s="86">
        <v>0</v>
      </c>
      <c r="D27" s="303">
        <v>68</v>
      </c>
      <c r="E27" s="86">
        <f t="shared" si="7"/>
        <v>2485</v>
      </c>
      <c r="F27" s="86">
        <f t="shared" si="8"/>
        <v>1256</v>
      </c>
      <c r="G27" s="86">
        <f t="shared" si="9"/>
        <v>1229</v>
      </c>
      <c r="H27" s="86">
        <v>413</v>
      </c>
      <c r="I27" s="86">
        <v>404</v>
      </c>
      <c r="J27" s="86">
        <v>432</v>
      </c>
      <c r="K27" s="86">
        <v>450</v>
      </c>
      <c r="L27" s="86">
        <v>411</v>
      </c>
      <c r="M27" s="86">
        <v>375</v>
      </c>
      <c r="N27" s="86">
        <v>124</v>
      </c>
      <c r="O27" s="87">
        <v>14</v>
      </c>
    </row>
    <row r="28" spans="1:15" s="1165" customFormat="1" ht="12" customHeight="1">
      <c r="A28" s="1164" t="s">
        <v>875</v>
      </c>
      <c r="B28" s="1154">
        <v>4</v>
      </c>
      <c r="C28" s="86">
        <v>0</v>
      </c>
      <c r="D28" s="303">
        <v>50</v>
      </c>
      <c r="E28" s="86">
        <f t="shared" si="7"/>
        <v>1754</v>
      </c>
      <c r="F28" s="86">
        <f t="shared" si="8"/>
        <v>893</v>
      </c>
      <c r="G28" s="86">
        <f t="shared" si="9"/>
        <v>861</v>
      </c>
      <c r="H28" s="86">
        <v>298</v>
      </c>
      <c r="I28" s="86">
        <v>309</v>
      </c>
      <c r="J28" s="86">
        <v>306</v>
      </c>
      <c r="K28" s="86">
        <v>276</v>
      </c>
      <c r="L28" s="86">
        <v>289</v>
      </c>
      <c r="M28" s="86">
        <v>276</v>
      </c>
      <c r="N28" s="86">
        <v>93</v>
      </c>
      <c r="O28" s="87">
        <v>14</v>
      </c>
    </row>
    <row r="29" spans="1:15" s="1165" customFormat="1" ht="12" customHeight="1">
      <c r="A29" s="1164" t="s">
        <v>877</v>
      </c>
      <c r="B29" s="1154">
        <v>6</v>
      </c>
      <c r="C29" s="86">
        <v>0</v>
      </c>
      <c r="D29" s="303">
        <v>33</v>
      </c>
      <c r="E29" s="86">
        <f t="shared" si="7"/>
        <v>990</v>
      </c>
      <c r="F29" s="86">
        <f t="shared" si="8"/>
        <v>526</v>
      </c>
      <c r="G29" s="86">
        <f t="shared" si="9"/>
        <v>464</v>
      </c>
      <c r="H29" s="86">
        <v>190</v>
      </c>
      <c r="I29" s="86">
        <v>163</v>
      </c>
      <c r="J29" s="86">
        <v>175</v>
      </c>
      <c r="K29" s="86">
        <v>143</v>
      </c>
      <c r="L29" s="86">
        <v>161</v>
      </c>
      <c r="M29" s="86">
        <v>158</v>
      </c>
      <c r="N29" s="86">
        <v>77</v>
      </c>
      <c r="O29" s="87">
        <v>11</v>
      </c>
    </row>
    <row r="30" spans="1:15" s="1165" customFormat="1" ht="12" customHeight="1">
      <c r="A30" s="1164" t="s">
        <v>879</v>
      </c>
      <c r="B30" s="1154">
        <v>7</v>
      </c>
      <c r="C30" s="86">
        <v>0</v>
      </c>
      <c r="D30" s="303">
        <v>50</v>
      </c>
      <c r="E30" s="86">
        <f t="shared" si="7"/>
        <v>1484</v>
      </c>
      <c r="F30" s="86">
        <f t="shared" si="8"/>
        <v>742</v>
      </c>
      <c r="G30" s="86">
        <f t="shared" si="9"/>
        <v>742</v>
      </c>
      <c r="H30" s="86">
        <v>221</v>
      </c>
      <c r="I30" s="86">
        <v>251</v>
      </c>
      <c r="J30" s="86">
        <v>257</v>
      </c>
      <c r="K30" s="86">
        <v>256</v>
      </c>
      <c r="L30" s="86">
        <v>264</v>
      </c>
      <c r="M30" s="86">
        <v>235</v>
      </c>
      <c r="N30" s="86">
        <v>103</v>
      </c>
      <c r="O30" s="87">
        <v>17</v>
      </c>
    </row>
    <row r="31" spans="1:15" s="1165" customFormat="1" ht="12" customHeight="1">
      <c r="A31" s="1164" t="s">
        <v>882</v>
      </c>
      <c r="B31" s="1154">
        <v>3</v>
      </c>
      <c r="C31" s="86">
        <v>0</v>
      </c>
      <c r="D31" s="303">
        <v>21</v>
      </c>
      <c r="E31" s="86">
        <f t="shared" si="7"/>
        <v>610</v>
      </c>
      <c r="F31" s="86">
        <f t="shared" si="8"/>
        <v>318</v>
      </c>
      <c r="G31" s="86">
        <f t="shared" si="9"/>
        <v>292</v>
      </c>
      <c r="H31" s="86">
        <v>119</v>
      </c>
      <c r="I31" s="86">
        <v>100</v>
      </c>
      <c r="J31" s="86">
        <v>97</v>
      </c>
      <c r="K31" s="86">
        <v>86</v>
      </c>
      <c r="L31" s="86">
        <v>102</v>
      </c>
      <c r="M31" s="86">
        <v>106</v>
      </c>
      <c r="N31" s="86">
        <v>42</v>
      </c>
      <c r="O31" s="87">
        <v>3</v>
      </c>
    </row>
    <row r="32" spans="1:15" s="1165" customFormat="1" ht="12" customHeight="1">
      <c r="A32" s="1164" t="s">
        <v>884</v>
      </c>
      <c r="B32" s="1154">
        <v>1</v>
      </c>
      <c r="C32" s="86">
        <v>0</v>
      </c>
      <c r="D32" s="303">
        <v>15</v>
      </c>
      <c r="E32" s="86">
        <f t="shared" si="7"/>
        <v>542</v>
      </c>
      <c r="F32" s="86">
        <f t="shared" si="8"/>
        <v>297</v>
      </c>
      <c r="G32" s="86">
        <f t="shared" si="9"/>
        <v>245</v>
      </c>
      <c r="H32" s="86">
        <v>109</v>
      </c>
      <c r="I32" s="86">
        <v>89</v>
      </c>
      <c r="J32" s="86">
        <v>108</v>
      </c>
      <c r="K32" s="86">
        <v>85</v>
      </c>
      <c r="L32" s="86">
        <v>80</v>
      </c>
      <c r="M32" s="86">
        <v>71</v>
      </c>
      <c r="N32" s="86">
        <v>27</v>
      </c>
      <c r="O32" s="87">
        <v>5</v>
      </c>
    </row>
    <row r="33" spans="1:15" s="1165" customFormat="1" ht="12" customHeight="1">
      <c r="A33" s="1164" t="s">
        <v>838</v>
      </c>
      <c r="B33" s="1154">
        <v>1</v>
      </c>
      <c r="C33" s="86">
        <v>0</v>
      </c>
      <c r="D33" s="303">
        <v>24</v>
      </c>
      <c r="E33" s="86">
        <f t="shared" si="7"/>
        <v>918</v>
      </c>
      <c r="F33" s="86">
        <f t="shared" si="8"/>
        <v>486</v>
      </c>
      <c r="G33" s="86">
        <f t="shared" si="9"/>
        <v>432</v>
      </c>
      <c r="H33" s="86">
        <v>167</v>
      </c>
      <c r="I33" s="86">
        <v>142</v>
      </c>
      <c r="J33" s="86">
        <v>170</v>
      </c>
      <c r="K33" s="86">
        <v>140</v>
      </c>
      <c r="L33" s="86">
        <v>149</v>
      </c>
      <c r="M33" s="86">
        <v>150</v>
      </c>
      <c r="N33" s="86">
        <v>42</v>
      </c>
      <c r="O33" s="87">
        <v>4</v>
      </c>
    </row>
    <row r="34" spans="1:15" s="1165" customFormat="1" ht="12" customHeight="1">
      <c r="A34" s="1164" t="s">
        <v>839</v>
      </c>
      <c r="B34" s="1154">
        <v>3</v>
      </c>
      <c r="C34" s="86">
        <v>0</v>
      </c>
      <c r="D34" s="303">
        <v>15</v>
      </c>
      <c r="E34" s="86">
        <f t="shared" si="7"/>
        <v>339</v>
      </c>
      <c r="F34" s="86">
        <f t="shared" si="8"/>
        <v>170</v>
      </c>
      <c r="G34" s="86">
        <f t="shared" si="9"/>
        <v>169</v>
      </c>
      <c r="H34" s="86">
        <v>70</v>
      </c>
      <c r="I34" s="86">
        <v>48</v>
      </c>
      <c r="J34" s="86">
        <v>41</v>
      </c>
      <c r="K34" s="86">
        <v>54</v>
      </c>
      <c r="L34" s="86">
        <v>59</v>
      </c>
      <c r="M34" s="86">
        <v>67</v>
      </c>
      <c r="N34" s="86">
        <v>35</v>
      </c>
      <c r="O34" s="87">
        <v>4</v>
      </c>
    </row>
    <row r="35" spans="1:15" s="1165" customFormat="1" ht="12" customHeight="1">
      <c r="A35" s="1164" t="s">
        <v>840</v>
      </c>
      <c r="B35" s="1154">
        <v>1</v>
      </c>
      <c r="C35" s="86">
        <v>0</v>
      </c>
      <c r="D35" s="303">
        <v>13</v>
      </c>
      <c r="E35" s="86">
        <f t="shared" si="7"/>
        <v>432</v>
      </c>
      <c r="F35" s="86">
        <f t="shared" si="8"/>
        <v>228</v>
      </c>
      <c r="G35" s="86">
        <f t="shared" si="9"/>
        <v>204</v>
      </c>
      <c r="H35" s="86">
        <v>83</v>
      </c>
      <c r="I35" s="86">
        <v>65</v>
      </c>
      <c r="J35" s="86">
        <v>70</v>
      </c>
      <c r="K35" s="86">
        <v>75</v>
      </c>
      <c r="L35" s="86">
        <v>75</v>
      </c>
      <c r="M35" s="86">
        <v>64</v>
      </c>
      <c r="N35" s="86">
        <v>25</v>
      </c>
      <c r="O35" s="87">
        <v>4</v>
      </c>
    </row>
    <row r="36" spans="1:15" s="1165" customFormat="1" ht="12" customHeight="1">
      <c r="A36" s="1164" t="s">
        <v>842</v>
      </c>
      <c r="B36" s="1154">
        <v>1</v>
      </c>
      <c r="C36" s="86">
        <v>0</v>
      </c>
      <c r="D36" s="303">
        <v>12</v>
      </c>
      <c r="E36" s="86">
        <f t="shared" si="7"/>
        <v>445</v>
      </c>
      <c r="F36" s="86">
        <f t="shared" si="8"/>
        <v>215</v>
      </c>
      <c r="G36" s="86">
        <f t="shared" si="9"/>
        <v>230</v>
      </c>
      <c r="H36" s="86">
        <v>85</v>
      </c>
      <c r="I36" s="86">
        <v>74</v>
      </c>
      <c r="J36" s="86">
        <v>74</v>
      </c>
      <c r="K36" s="86">
        <v>84</v>
      </c>
      <c r="L36" s="86">
        <v>56</v>
      </c>
      <c r="M36" s="86">
        <v>72</v>
      </c>
      <c r="N36" s="86">
        <v>23</v>
      </c>
      <c r="O36" s="87">
        <v>4</v>
      </c>
    </row>
    <row r="37" spans="1:15" s="1165" customFormat="1" ht="12" customHeight="1">
      <c r="A37" s="1164" t="s">
        <v>844</v>
      </c>
      <c r="B37" s="1154">
        <v>2</v>
      </c>
      <c r="C37" s="86">
        <v>0</v>
      </c>
      <c r="D37" s="303">
        <v>15</v>
      </c>
      <c r="E37" s="86">
        <f t="shared" si="7"/>
        <v>468</v>
      </c>
      <c r="F37" s="86">
        <f t="shared" si="8"/>
        <v>231</v>
      </c>
      <c r="G37" s="86">
        <f t="shared" si="9"/>
        <v>237</v>
      </c>
      <c r="H37" s="86">
        <v>92</v>
      </c>
      <c r="I37" s="86">
        <v>77</v>
      </c>
      <c r="J37" s="86">
        <v>76</v>
      </c>
      <c r="K37" s="86">
        <v>82</v>
      </c>
      <c r="L37" s="86">
        <v>63</v>
      </c>
      <c r="M37" s="86">
        <v>78</v>
      </c>
      <c r="N37" s="86">
        <v>33</v>
      </c>
      <c r="O37" s="87">
        <v>6</v>
      </c>
    </row>
    <row r="38" spans="1:15" s="1165" customFormat="1" ht="12" customHeight="1">
      <c r="A38" s="1164" t="s">
        <v>845</v>
      </c>
      <c r="B38" s="1154">
        <v>1</v>
      </c>
      <c r="C38" s="86">
        <v>0</v>
      </c>
      <c r="D38" s="303">
        <v>12</v>
      </c>
      <c r="E38" s="86">
        <f t="shared" si="7"/>
        <v>370</v>
      </c>
      <c r="F38" s="86">
        <f t="shared" si="8"/>
        <v>176</v>
      </c>
      <c r="G38" s="86">
        <f t="shared" si="9"/>
        <v>194</v>
      </c>
      <c r="H38" s="86">
        <v>46</v>
      </c>
      <c r="I38" s="86">
        <v>69</v>
      </c>
      <c r="J38" s="86">
        <v>67</v>
      </c>
      <c r="K38" s="86">
        <v>66</v>
      </c>
      <c r="L38" s="86">
        <v>63</v>
      </c>
      <c r="M38" s="86">
        <v>59</v>
      </c>
      <c r="N38" s="86">
        <v>23</v>
      </c>
      <c r="O38" s="87">
        <v>3</v>
      </c>
    </row>
    <row r="39" spans="1:15" s="1165" customFormat="1" ht="12" customHeight="1">
      <c r="A39" s="1164" t="s">
        <v>847</v>
      </c>
      <c r="B39" s="1154">
        <v>1</v>
      </c>
      <c r="C39" s="86">
        <v>0</v>
      </c>
      <c r="D39" s="303">
        <v>15</v>
      </c>
      <c r="E39" s="86">
        <f t="shared" si="7"/>
        <v>545</v>
      </c>
      <c r="F39" s="86">
        <f t="shared" si="8"/>
        <v>287</v>
      </c>
      <c r="G39" s="86">
        <f t="shared" si="9"/>
        <v>258</v>
      </c>
      <c r="H39" s="86">
        <v>97</v>
      </c>
      <c r="I39" s="86">
        <v>88</v>
      </c>
      <c r="J39" s="86">
        <v>106</v>
      </c>
      <c r="K39" s="86">
        <v>80</v>
      </c>
      <c r="L39" s="86">
        <v>84</v>
      </c>
      <c r="M39" s="86">
        <v>90</v>
      </c>
      <c r="N39" s="86">
        <v>27</v>
      </c>
      <c r="O39" s="87">
        <v>4</v>
      </c>
    </row>
    <row r="40" spans="1:15" s="1165" customFormat="1" ht="12" customHeight="1">
      <c r="A40" s="1164" t="s">
        <v>849</v>
      </c>
      <c r="B40" s="1154">
        <v>2</v>
      </c>
      <c r="C40" s="86">
        <v>0</v>
      </c>
      <c r="D40" s="303">
        <v>12</v>
      </c>
      <c r="E40" s="86">
        <f t="shared" si="7"/>
        <v>312</v>
      </c>
      <c r="F40" s="86">
        <f t="shared" si="8"/>
        <v>159</v>
      </c>
      <c r="G40" s="86">
        <f t="shared" si="9"/>
        <v>153</v>
      </c>
      <c r="H40" s="86">
        <v>46</v>
      </c>
      <c r="I40" s="86">
        <v>54</v>
      </c>
      <c r="J40" s="86">
        <v>55</v>
      </c>
      <c r="K40" s="86">
        <v>48</v>
      </c>
      <c r="L40" s="86">
        <v>58</v>
      </c>
      <c r="M40" s="86">
        <v>51</v>
      </c>
      <c r="N40" s="86">
        <v>26</v>
      </c>
      <c r="O40" s="87">
        <v>7</v>
      </c>
    </row>
    <row r="41" spans="1:15" s="1165" customFormat="1" ht="12" customHeight="1">
      <c r="A41" s="1164" t="s">
        <v>851</v>
      </c>
      <c r="B41" s="1154">
        <v>2</v>
      </c>
      <c r="C41" s="86">
        <v>0</v>
      </c>
      <c r="D41" s="303">
        <v>18</v>
      </c>
      <c r="E41" s="86">
        <f t="shared" si="7"/>
        <v>560</v>
      </c>
      <c r="F41" s="86">
        <f t="shared" si="8"/>
        <v>280</v>
      </c>
      <c r="G41" s="86">
        <f t="shared" si="9"/>
        <v>280</v>
      </c>
      <c r="H41" s="86">
        <v>96</v>
      </c>
      <c r="I41" s="86">
        <v>97</v>
      </c>
      <c r="J41" s="86">
        <v>97</v>
      </c>
      <c r="K41" s="86">
        <v>88</v>
      </c>
      <c r="L41" s="86">
        <v>87</v>
      </c>
      <c r="M41" s="86">
        <v>95</v>
      </c>
      <c r="N41" s="86">
        <v>38</v>
      </c>
      <c r="O41" s="87">
        <v>6</v>
      </c>
    </row>
    <row r="42" spans="1:15" s="1165" customFormat="1" ht="12" customHeight="1">
      <c r="A42" s="1164" t="s">
        <v>853</v>
      </c>
      <c r="B42" s="1154">
        <v>3</v>
      </c>
      <c r="C42" s="86">
        <v>0</v>
      </c>
      <c r="D42" s="303">
        <v>12</v>
      </c>
      <c r="E42" s="86">
        <f t="shared" si="7"/>
        <v>232</v>
      </c>
      <c r="F42" s="86">
        <f t="shared" si="8"/>
        <v>124</v>
      </c>
      <c r="G42" s="86">
        <f t="shared" si="9"/>
        <v>108</v>
      </c>
      <c r="H42" s="86">
        <v>31</v>
      </c>
      <c r="I42" s="86">
        <v>37</v>
      </c>
      <c r="J42" s="86">
        <v>43</v>
      </c>
      <c r="K42" s="86">
        <v>33</v>
      </c>
      <c r="L42" s="86">
        <v>50</v>
      </c>
      <c r="M42" s="86">
        <v>38</v>
      </c>
      <c r="N42" s="86">
        <v>28</v>
      </c>
      <c r="O42" s="87">
        <v>5</v>
      </c>
    </row>
    <row r="43" spans="1:15" s="1165" customFormat="1" ht="12" customHeight="1">
      <c r="A43" s="1164" t="s">
        <v>854</v>
      </c>
      <c r="B43" s="1154">
        <v>2</v>
      </c>
      <c r="C43" s="86">
        <v>0</v>
      </c>
      <c r="D43" s="303">
        <v>12</v>
      </c>
      <c r="E43" s="86">
        <f t="shared" si="7"/>
        <v>291</v>
      </c>
      <c r="F43" s="86">
        <f t="shared" si="8"/>
        <v>148</v>
      </c>
      <c r="G43" s="86">
        <f t="shared" si="9"/>
        <v>143</v>
      </c>
      <c r="H43" s="86">
        <v>54</v>
      </c>
      <c r="I43" s="86">
        <v>55</v>
      </c>
      <c r="J43" s="86">
        <v>41</v>
      </c>
      <c r="K43" s="86">
        <v>48</v>
      </c>
      <c r="L43" s="86">
        <v>53</v>
      </c>
      <c r="M43" s="86">
        <v>40</v>
      </c>
      <c r="N43" s="86">
        <v>25</v>
      </c>
      <c r="O43" s="87">
        <v>9</v>
      </c>
    </row>
    <row r="44" spans="1:15" s="1165" customFormat="1" ht="12" customHeight="1">
      <c r="A44" s="1164" t="s">
        <v>856</v>
      </c>
      <c r="B44" s="1154">
        <v>2</v>
      </c>
      <c r="C44" s="86">
        <v>0</v>
      </c>
      <c r="D44" s="303">
        <v>12</v>
      </c>
      <c r="E44" s="86">
        <f t="shared" si="7"/>
        <v>323</v>
      </c>
      <c r="F44" s="86">
        <f t="shared" si="8"/>
        <v>172</v>
      </c>
      <c r="G44" s="86">
        <f t="shared" si="9"/>
        <v>151</v>
      </c>
      <c r="H44" s="86">
        <v>38</v>
      </c>
      <c r="I44" s="86">
        <v>59</v>
      </c>
      <c r="J44" s="86">
        <v>63</v>
      </c>
      <c r="K44" s="86">
        <v>38</v>
      </c>
      <c r="L44" s="86">
        <v>71</v>
      </c>
      <c r="M44" s="86">
        <v>54</v>
      </c>
      <c r="N44" s="86">
        <v>28</v>
      </c>
      <c r="O44" s="87">
        <v>7</v>
      </c>
    </row>
    <row r="45" spans="1:15" s="1165" customFormat="1" ht="12" customHeight="1">
      <c r="A45" s="1164" t="s">
        <v>859</v>
      </c>
      <c r="B45" s="1154">
        <v>4</v>
      </c>
      <c r="C45" s="86">
        <v>0</v>
      </c>
      <c r="D45" s="303">
        <v>40</v>
      </c>
      <c r="E45" s="86">
        <f t="shared" si="7"/>
        <v>1243</v>
      </c>
      <c r="F45" s="86">
        <f t="shared" si="8"/>
        <v>649</v>
      </c>
      <c r="G45" s="86">
        <f t="shared" si="9"/>
        <v>594</v>
      </c>
      <c r="H45" s="86">
        <v>219</v>
      </c>
      <c r="I45" s="86">
        <v>190</v>
      </c>
      <c r="J45" s="86">
        <v>231</v>
      </c>
      <c r="K45" s="86">
        <v>181</v>
      </c>
      <c r="L45" s="86">
        <v>199</v>
      </c>
      <c r="M45" s="86">
        <v>223</v>
      </c>
      <c r="N45" s="86">
        <v>81</v>
      </c>
      <c r="O45" s="87">
        <v>8</v>
      </c>
    </row>
    <row r="46" spans="1:15" s="1165" customFormat="1" ht="12" customHeight="1">
      <c r="A46" s="1164" t="s">
        <v>861</v>
      </c>
      <c r="B46" s="1154">
        <v>5</v>
      </c>
      <c r="C46" s="86">
        <v>0</v>
      </c>
      <c r="D46" s="303">
        <v>30</v>
      </c>
      <c r="E46" s="86">
        <f t="shared" si="7"/>
        <v>874</v>
      </c>
      <c r="F46" s="86">
        <f t="shared" si="8"/>
        <v>465</v>
      </c>
      <c r="G46" s="86">
        <f t="shared" si="9"/>
        <v>409</v>
      </c>
      <c r="H46" s="86">
        <v>169</v>
      </c>
      <c r="I46" s="86">
        <v>138</v>
      </c>
      <c r="J46" s="86">
        <v>140</v>
      </c>
      <c r="K46" s="86">
        <v>128</v>
      </c>
      <c r="L46" s="86">
        <v>156</v>
      </c>
      <c r="M46" s="86">
        <v>143</v>
      </c>
      <c r="N46" s="86">
        <v>64</v>
      </c>
      <c r="O46" s="87">
        <v>11</v>
      </c>
    </row>
    <row r="47" spans="1:15" s="1165" customFormat="1" ht="12" customHeight="1">
      <c r="A47" s="1164" t="s">
        <v>862</v>
      </c>
      <c r="B47" s="1154">
        <v>6</v>
      </c>
      <c r="C47" s="86">
        <v>0</v>
      </c>
      <c r="D47" s="303">
        <v>21</v>
      </c>
      <c r="E47" s="86">
        <f t="shared" si="7"/>
        <v>413</v>
      </c>
      <c r="F47" s="86">
        <f t="shared" si="8"/>
        <v>212</v>
      </c>
      <c r="G47" s="86">
        <f t="shared" si="9"/>
        <v>201</v>
      </c>
      <c r="H47" s="86">
        <v>76</v>
      </c>
      <c r="I47" s="86">
        <v>67</v>
      </c>
      <c r="J47" s="86">
        <v>68</v>
      </c>
      <c r="K47" s="86">
        <v>60</v>
      </c>
      <c r="L47" s="86">
        <v>68</v>
      </c>
      <c r="M47" s="86">
        <v>74</v>
      </c>
      <c r="N47" s="86">
        <v>52</v>
      </c>
      <c r="O47" s="87">
        <v>2</v>
      </c>
    </row>
    <row r="48" spans="1:15" s="1165" customFormat="1" ht="12" customHeight="1">
      <c r="A48" s="1164" t="s">
        <v>864</v>
      </c>
      <c r="B48" s="1154">
        <v>2</v>
      </c>
      <c r="C48" s="86">
        <v>0</v>
      </c>
      <c r="D48" s="303">
        <v>23</v>
      </c>
      <c r="E48" s="86">
        <f t="shared" si="7"/>
        <v>721</v>
      </c>
      <c r="F48" s="86">
        <f t="shared" si="8"/>
        <v>385</v>
      </c>
      <c r="G48" s="86">
        <f t="shared" si="9"/>
        <v>336</v>
      </c>
      <c r="H48" s="86">
        <v>116</v>
      </c>
      <c r="I48" s="86">
        <v>107</v>
      </c>
      <c r="J48" s="86">
        <v>126</v>
      </c>
      <c r="K48" s="86">
        <v>120</v>
      </c>
      <c r="L48" s="86">
        <v>143</v>
      </c>
      <c r="M48" s="86">
        <v>109</v>
      </c>
      <c r="N48" s="86">
        <v>43</v>
      </c>
      <c r="O48" s="87">
        <v>4</v>
      </c>
    </row>
    <row r="49" spans="1:15" s="1165" customFormat="1" ht="12" customHeight="1">
      <c r="A49" s="1164" t="s">
        <v>866</v>
      </c>
      <c r="B49" s="1154">
        <v>2</v>
      </c>
      <c r="C49" s="86">
        <v>0</v>
      </c>
      <c r="D49" s="303">
        <v>13</v>
      </c>
      <c r="E49" s="86">
        <f t="shared" si="7"/>
        <v>362</v>
      </c>
      <c r="F49" s="86">
        <f t="shared" si="8"/>
        <v>185</v>
      </c>
      <c r="G49" s="86">
        <f t="shared" si="9"/>
        <v>177</v>
      </c>
      <c r="H49" s="86">
        <v>57</v>
      </c>
      <c r="I49" s="86">
        <v>56</v>
      </c>
      <c r="J49" s="86">
        <v>63</v>
      </c>
      <c r="K49" s="86">
        <v>65</v>
      </c>
      <c r="L49" s="86">
        <v>65</v>
      </c>
      <c r="M49" s="86">
        <v>56</v>
      </c>
      <c r="N49" s="86">
        <v>29</v>
      </c>
      <c r="O49" s="87">
        <v>6</v>
      </c>
    </row>
    <row r="50" spans="1:15" s="1165" customFormat="1" ht="12" customHeight="1">
      <c r="A50" s="1164" t="s">
        <v>869</v>
      </c>
      <c r="B50" s="1154">
        <v>1</v>
      </c>
      <c r="C50" s="86">
        <v>0</v>
      </c>
      <c r="D50" s="303">
        <v>9</v>
      </c>
      <c r="E50" s="86">
        <f t="shared" si="7"/>
        <v>327</v>
      </c>
      <c r="F50" s="86">
        <f t="shared" si="8"/>
        <v>165</v>
      </c>
      <c r="G50" s="86">
        <f t="shared" si="9"/>
        <v>162</v>
      </c>
      <c r="H50" s="86">
        <v>47</v>
      </c>
      <c r="I50" s="86">
        <v>51</v>
      </c>
      <c r="J50" s="86">
        <v>64</v>
      </c>
      <c r="K50" s="86">
        <v>49</v>
      </c>
      <c r="L50" s="86">
        <v>54</v>
      </c>
      <c r="M50" s="86">
        <v>62</v>
      </c>
      <c r="N50" s="86">
        <v>17</v>
      </c>
      <c r="O50" s="87">
        <v>2</v>
      </c>
    </row>
    <row r="51" spans="1:15" s="1165" customFormat="1" ht="12" customHeight="1">
      <c r="A51" s="1164" t="s">
        <v>870</v>
      </c>
      <c r="B51" s="1154">
        <v>1</v>
      </c>
      <c r="C51" s="86">
        <v>0</v>
      </c>
      <c r="D51" s="303">
        <v>21</v>
      </c>
      <c r="E51" s="86">
        <f t="shared" si="7"/>
        <v>773</v>
      </c>
      <c r="F51" s="86">
        <f t="shared" si="8"/>
        <v>403</v>
      </c>
      <c r="G51" s="86">
        <f t="shared" si="9"/>
        <v>370</v>
      </c>
      <c r="H51" s="86">
        <v>130</v>
      </c>
      <c r="I51" s="86">
        <v>105</v>
      </c>
      <c r="J51" s="86">
        <v>139</v>
      </c>
      <c r="K51" s="86">
        <v>136</v>
      </c>
      <c r="L51" s="86">
        <v>134</v>
      </c>
      <c r="M51" s="86">
        <v>129</v>
      </c>
      <c r="N51" s="86">
        <v>39</v>
      </c>
      <c r="O51" s="87">
        <v>6</v>
      </c>
    </row>
    <row r="52" spans="1:15" s="1165" customFormat="1" ht="12" customHeight="1">
      <c r="A52" s="1164" t="s">
        <v>872</v>
      </c>
      <c r="B52" s="1154">
        <v>1</v>
      </c>
      <c r="C52" s="86">
        <v>0</v>
      </c>
      <c r="D52" s="303">
        <v>16</v>
      </c>
      <c r="E52" s="86">
        <f t="shared" si="7"/>
        <v>559</v>
      </c>
      <c r="F52" s="86">
        <f t="shared" si="8"/>
        <v>298</v>
      </c>
      <c r="G52" s="86">
        <f t="shared" si="9"/>
        <v>261</v>
      </c>
      <c r="H52" s="86">
        <v>100</v>
      </c>
      <c r="I52" s="86">
        <v>88</v>
      </c>
      <c r="J52" s="86">
        <v>96</v>
      </c>
      <c r="K52" s="86">
        <v>77</v>
      </c>
      <c r="L52" s="86">
        <v>102</v>
      </c>
      <c r="M52" s="86">
        <v>96</v>
      </c>
      <c r="N52" s="86">
        <v>30</v>
      </c>
      <c r="O52" s="87">
        <v>5</v>
      </c>
    </row>
    <row r="53" spans="1:15" s="1165" customFormat="1" ht="12" customHeight="1">
      <c r="A53" s="1164" t="s">
        <v>874</v>
      </c>
      <c r="B53" s="1154">
        <v>1</v>
      </c>
      <c r="C53" s="86">
        <v>0</v>
      </c>
      <c r="D53" s="303">
        <v>12</v>
      </c>
      <c r="E53" s="86">
        <f t="shared" si="7"/>
        <v>435</v>
      </c>
      <c r="F53" s="86">
        <f t="shared" si="8"/>
        <v>234</v>
      </c>
      <c r="G53" s="86">
        <f t="shared" si="9"/>
        <v>201</v>
      </c>
      <c r="H53" s="86">
        <v>84</v>
      </c>
      <c r="I53" s="86">
        <v>66</v>
      </c>
      <c r="J53" s="86">
        <v>79</v>
      </c>
      <c r="K53" s="86">
        <v>72</v>
      </c>
      <c r="L53" s="86">
        <v>71</v>
      </c>
      <c r="M53" s="86">
        <v>63</v>
      </c>
      <c r="N53" s="86">
        <v>21</v>
      </c>
      <c r="O53" s="87">
        <v>9</v>
      </c>
    </row>
    <row r="54" spans="1:15" s="1165" customFormat="1" ht="12" customHeight="1">
      <c r="A54" s="1164" t="s">
        <v>876</v>
      </c>
      <c r="B54" s="1154">
        <v>1</v>
      </c>
      <c r="C54" s="86">
        <v>0</v>
      </c>
      <c r="D54" s="303">
        <v>11</v>
      </c>
      <c r="E54" s="86">
        <f t="shared" si="7"/>
        <v>382</v>
      </c>
      <c r="F54" s="86">
        <f t="shared" si="8"/>
        <v>182</v>
      </c>
      <c r="G54" s="86">
        <f t="shared" si="9"/>
        <v>200</v>
      </c>
      <c r="H54" s="86">
        <v>56</v>
      </c>
      <c r="I54" s="86">
        <v>65</v>
      </c>
      <c r="J54" s="86">
        <v>61</v>
      </c>
      <c r="K54" s="86">
        <v>74</v>
      </c>
      <c r="L54" s="86">
        <v>65</v>
      </c>
      <c r="M54" s="86">
        <v>61</v>
      </c>
      <c r="N54" s="86">
        <v>20</v>
      </c>
      <c r="O54" s="87">
        <v>3</v>
      </c>
    </row>
    <row r="55" spans="1:15" s="1165" customFormat="1" ht="12" customHeight="1">
      <c r="A55" s="1164" t="s">
        <v>878</v>
      </c>
      <c r="B55" s="1154">
        <v>1</v>
      </c>
      <c r="C55" s="86">
        <v>0</v>
      </c>
      <c r="D55" s="303">
        <v>10</v>
      </c>
      <c r="E55" s="86">
        <f t="shared" si="7"/>
        <v>360</v>
      </c>
      <c r="F55" s="86">
        <f t="shared" si="8"/>
        <v>175</v>
      </c>
      <c r="G55" s="86">
        <f t="shared" si="9"/>
        <v>185</v>
      </c>
      <c r="H55" s="86">
        <v>63</v>
      </c>
      <c r="I55" s="86">
        <v>57</v>
      </c>
      <c r="J55" s="86">
        <v>65</v>
      </c>
      <c r="K55" s="86">
        <v>64</v>
      </c>
      <c r="L55" s="86">
        <v>47</v>
      </c>
      <c r="M55" s="86">
        <v>64</v>
      </c>
      <c r="N55" s="86">
        <v>22</v>
      </c>
      <c r="O55" s="87">
        <v>8</v>
      </c>
    </row>
    <row r="56" spans="1:15" s="1165" customFormat="1" ht="12" customHeight="1">
      <c r="A56" s="1164" t="s">
        <v>880</v>
      </c>
      <c r="B56" s="1154">
        <v>1</v>
      </c>
      <c r="C56" s="86">
        <v>0</v>
      </c>
      <c r="D56" s="303">
        <v>8</v>
      </c>
      <c r="E56" s="86">
        <f t="shared" si="7"/>
        <v>259</v>
      </c>
      <c r="F56" s="86">
        <f t="shared" si="8"/>
        <v>152</v>
      </c>
      <c r="G56" s="86">
        <f t="shared" si="9"/>
        <v>107</v>
      </c>
      <c r="H56" s="86">
        <v>59</v>
      </c>
      <c r="I56" s="86">
        <v>35</v>
      </c>
      <c r="J56" s="86">
        <v>45</v>
      </c>
      <c r="K56" s="86">
        <v>35</v>
      </c>
      <c r="L56" s="86">
        <v>48</v>
      </c>
      <c r="M56" s="86">
        <v>37</v>
      </c>
      <c r="N56" s="86">
        <v>17</v>
      </c>
      <c r="O56" s="87">
        <v>5</v>
      </c>
    </row>
    <row r="57" spans="1:15" s="1165" customFormat="1" ht="12" customHeight="1">
      <c r="A57" s="1164" t="s">
        <v>881</v>
      </c>
      <c r="B57" s="1154">
        <v>6</v>
      </c>
      <c r="C57" s="86">
        <v>0</v>
      </c>
      <c r="D57" s="303">
        <v>25</v>
      </c>
      <c r="E57" s="86">
        <f t="shared" si="7"/>
        <v>556</v>
      </c>
      <c r="F57" s="86">
        <f t="shared" si="8"/>
        <v>292</v>
      </c>
      <c r="G57" s="86">
        <f t="shared" si="9"/>
        <v>264</v>
      </c>
      <c r="H57" s="86">
        <v>101</v>
      </c>
      <c r="I57" s="86">
        <v>87</v>
      </c>
      <c r="J57" s="86">
        <v>91</v>
      </c>
      <c r="K57" s="86">
        <v>85</v>
      </c>
      <c r="L57" s="86">
        <v>100</v>
      </c>
      <c r="M57" s="86">
        <v>92</v>
      </c>
      <c r="N57" s="86">
        <v>59</v>
      </c>
      <c r="O57" s="87">
        <v>9</v>
      </c>
    </row>
    <row r="58" spans="1:15" s="1165" customFormat="1" ht="12" customHeight="1">
      <c r="A58" s="1164" t="s">
        <v>883</v>
      </c>
      <c r="B58" s="1154">
        <v>3</v>
      </c>
      <c r="C58" s="86">
        <v>0</v>
      </c>
      <c r="D58" s="303">
        <v>25</v>
      </c>
      <c r="E58" s="86">
        <f t="shared" si="7"/>
        <v>805</v>
      </c>
      <c r="F58" s="86">
        <f t="shared" si="8"/>
        <v>402</v>
      </c>
      <c r="G58" s="86">
        <f t="shared" si="9"/>
        <v>403</v>
      </c>
      <c r="H58" s="86">
        <v>140</v>
      </c>
      <c r="I58" s="86">
        <v>149</v>
      </c>
      <c r="J58" s="86">
        <v>129</v>
      </c>
      <c r="K58" s="86">
        <v>134</v>
      </c>
      <c r="L58" s="86">
        <v>133</v>
      </c>
      <c r="M58" s="86">
        <v>120</v>
      </c>
      <c r="N58" s="86">
        <v>50</v>
      </c>
      <c r="O58" s="87">
        <v>18</v>
      </c>
    </row>
    <row r="59" spans="1:15" s="1165" customFormat="1" ht="12" customHeight="1">
      <c r="A59" s="1164" t="s">
        <v>885</v>
      </c>
      <c r="B59" s="1154">
        <v>1</v>
      </c>
      <c r="C59" s="86">
        <v>0</v>
      </c>
      <c r="D59" s="303">
        <v>11</v>
      </c>
      <c r="E59" s="86">
        <f t="shared" si="7"/>
        <v>356</v>
      </c>
      <c r="F59" s="86">
        <f t="shared" si="8"/>
        <v>175</v>
      </c>
      <c r="G59" s="86">
        <f t="shared" si="9"/>
        <v>181</v>
      </c>
      <c r="H59" s="86">
        <v>49</v>
      </c>
      <c r="I59" s="86">
        <v>70</v>
      </c>
      <c r="J59" s="86">
        <v>71</v>
      </c>
      <c r="K59" s="86">
        <v>56</v>
      </c>
      <c r="L59" s="86">
        <v>55</v>
      </c>
      <c r="M59" s="86">
        <v>55</v>
      </c>
      <c r="N59" s="86">
        <v>21</v>
      </c>
      <c r="O59" s="87">
        <v>6</v>
      </c>
    </row>
    <row r="60" spans="1:15" s="1165" customFormat="1" ht="12" customHeight="1">
      <c r="A60" s="1164" t="s">
        <v>886</v>
      </c>
      <c r="B60" s="1154">
        <v>1</v>
      </c>
      <c r="C60" s="86">
        <v>0</v>
      </c>
      <c r="D60" s="303">
        <v>7</v>
      </c>
      <c r="E60" s="86">
        <f t="shared" si="7"/>
        <v>216</v>
      </c>
      <c r="F60" s="86">
        <f t="shared" si="8"/>
        <v>104</v>
      </c>
      <c r="G60" s="86">
        <f t="shared" si="9"/>
        <v>112</v>
      </c>
      <c r="H60" s="86">
        <v>26</v>
      </c>
      <c r="I60" s="86">
        <v>30</v>
      </c>
      <c r="J60" s="86">
        <v>37</v>
      </c>
      <c r="K60" s="86">
        <v>42</v>
      </c>
      <c r="L60" s="86">
        <v>41</v>
      </c>
      <c r="M60" s="86">
        <v>40</v>
      </c>
      <c r="N60" s="86">
        <v>14</v>
      </c>
      <c r="O60" s="87">
        <v>4</v>
      </c>
    </row>
    <row r="61" spans="1:15" s="1165" customFormat="1" ht="12" customHeight="1">
      <c r="A61" s="1170" t="s">
        <v>887</v>
      </c>
      <c r="B61" s="1155">
        <v>1</v>
      </c>
      <c r="C61" s="92">
        <v>0</v>
      </c>
      <c r="D61" s="462">
        <v>11</v>
      </c>
      <c r="E61" s="92">
        <f t="shared" si="7"/>
        <v>349</v>
      </c>
      <c r="F61" s="92">
        <f t="shared" si="8"/>
        <v>163</v>
      </c>
      <c r="G61" s="92">
        <f t="shared" si="9"/>
        <v>186</v>
      </c>
      <c r="H61" s="92">
        <v>57</v>
      </c>
      <c r="I61" s="92">
        <v>69</v>
      </c>
      <c r="J61" s="92">
        <v>58</v>
      </c>
      <c r="K61" s="92">
        <v>49</v>
      </c>
      <c r="L61" s="92">
        <v>48</v>
      </c>
      <c r="M61" s="92">
        <v>68</v>
      </c>
      <c r="N61" s="92">
        <v>21</v>
      </c>
      <c r="O61" s="509">
        <v>3</v>
      </c>
    </row>
    <row r="62" ht="12" customHeight="1">
      <c r="A62" s="132" t="s">
        <v>720</v>
      </c>
    </row>
    <row r="63" ht="12" customHeight="1">
      <c r="A63" s="17"/>
    </row>
  </sheetData>
  <mergeCells count="10">
    <mergeCell ref="D3:D5"/>
    <mergeCell ref="H4:I4"/>
    <mergeCell ref="A3:A5"/>
    <mergeCell ref="B3:C3"/>
    <mergeCell ref="B4:B5"/>
    <mergeCell ref="C4:C5"/>
    <mergeCell ref="E4:G4"/>
    <mergeCell ref="E3:M3"/>
    <mergeCell ref="J4:K4"/>
    <mergeCell ref="L4:M4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"/>
  <dimension ref="B1:K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10.625" style="17" customWidth="1"/>
    <col min="4" max="5" width="9.00390625" style="17" customWidth="1"/>
    <col min="6" max="6" width="10.125" style="17" customWidth="1"/>
    <col min="7" max="8" width="9.00390625" style="17" customWidth="1"/>
    <col min="9" max="9" width="10.125" style="17" customWidth="1"/>
    <col min="10" max="16384" width="9.00390625" style="17" customWidth="1"/>
  </cols>
  <sheetData>
    <row r="1" spans="2:8" ht="14.25">
      <c r="B1" s="1171" t="s">
        <v>737</v>
      </c>
      <c r="F1" s="1172"/>
      <c r="G1" s="1172"/>
      <c r="H1" s="1172"/>
    </row>
    <row r="2" spans="2:3" ht="12">
      <c r="B2" s="21" t="s">
        <v>729</v>
      </c>
      <c r="C2" s="21"/>
    </row>
    <row r="3" spans="2:11" ht="12.75" thickBot="1">
      <c r="B3" s="21"/>
      <c r="C3" s="21"/>
      <c r="K3" s="17" t="s">
        <v>730</v>
      </c>
    </row>
    <row r="4" spans="2:11" ht="20.25" customHeight="1" thickTop="1">
      <c r="B4" s="1629" t="s">
        <v>722</v>
      </c>
      <c r="C4" s="1629" t="s">
        <v>723</v>
      </c>
      <c r="D4" s="1629"/>
      <c r="E4" s="1629"/>
      <c r="F4" s="1638" t="s">
        <v>731</v>
      </c>
      <c r="G4" s="1638"/>
      <c r="H4" s="1638"/>
      <c r="I4" s="1638" t="s">
        <v>732</v>
      </c>
      <c r="J4" s="1638"/>
      <c r="K4" s="1638"/>
    </row>
    <row r="5" spans="2:11" ht="22.5" customHeight="1">
      <c r="B5" s="1534"/>
      <c r="C5" s="745" t="s">
        <v>733</v>
      </c>
      <c r="D5" s="745" t="s">
        <v>734</v>
      </c>
      <c r="E5" s="745">
        <v>2</v>
      </c>
      <c r="F5" s="745" t="s">
        <v>733</v>
      </c>
      <c r="G5" s="745" t="s">
        <v>734</v>
      </c>
      <c r="H5" s="745">
        <v>2</v>
      </c>
      <c r="I5" s="745" t="s">
        <v>733</v>
      </c>
      <c r="J5" s="745" t="s">
        <v>734</v>
      </c>
      <c r="K5" s="745">
        <v>2</v>
      </c>
    </row>
    <row r="6" spans="2:11" ht="9" customHeight="1">
      <c r="B6" s="748"/>
      <c r="C6" s="1173"/>
      <c r="D6" s="1174"/>
      <c r="E6" s="1174"/>
      <c r="F6" s="1174"/>
      <c r="G6" s="1174"/>
      <c r="H6" s="1174"/>
      <c r="I6" s="1174"/>
      <c r="J6" s="1174"/>
      <c r="K6" s="1175"/>
    </row>
    <row r="7" spans="2:11" s="132" customFormat="1" ht="28.5" customHeight="1">
      <c r="B7" s="353" t="s">
        <v>837</v>
      </c>
      <c r="C7" s="26">
        <f>SUM(C9:C17)</f>
        <v>352004</v>
      </c>
      <c r="D7" s="41">
        <f>SUM(D9:D17)</f>
        <v>380445</v>
      </c>
      <c r="E7" s="41">
        <f>SUM(E9:E17)</f>
        <v>398106</v>
      </c>
      <c r="F7" s="41">
        <f aca="true" t="shared" si="0" ref="F7:K7">SUM(F9:F16)</f>
        <v>185312</v>
      </c>
      <c r="G7" s="41">
        <f t="shared" si="0"/>
        <v>198716</v>
      </c>
      <c r="H7" s="41">
        <f t="shared" si="0"/>
        <v>206273</v>
      </c>
      <c r="I7" s="41">
        <f t="shared" si="0"/>
        <v>166692</v>
      </c>
      <c r="J7" s="41">
        <f t="shared" si="0"/>
        <v>181729</v>
      </c>
      <c r="K7" s="28">
        <f t="shared" si="0"/>
        <v>191833</v>
      </c>
    </row>
    <row r="8" spans="2:11" ht="9" customHeight="1">
      <c r="B8" s="25"/>
      <c r="C8" s="109"/>
      <c r="D8" s="110"/>
      <c r="E8" s="110"/>
      <c r="F8" s="110"/>
      <c r="G8" s="110"/>
      <c r="H8" s="110"/>
      <c r="I8" s="110"/>
      <c r="J8" s="110"/>
      <c r="K8" s="1176"/>
    </row>
    <row r="9" spans="2:11" ht="19.5" customHeight="1">
      <c r="B9" s="29" t="s">
        <v>724</v>
      </c>
      <c r="C9" s="45">
        <v>11969</v>
      </c>
      <c r="D9" s="46">
        <v>12658</v>
      </c>
      <c r="E9" s="46">
        <v>12905</v>
      </c>
      <c r="F9" s="46">
        <v>6137</v>
      </c>
      <c r="G9" s="46">
        <v>6285</v>
      </c>
      <c r="H9" s="46">
        <v>6583</v>
      </c>
      <c r="I9" s="46">
        <v>5832</v>
      </c>
      <c r="J9" s="46">
        <v>6373</v>
      </c>
      <c r="K9" s="47">
        <v>6322</v>
      </c>
    </row>
    <row r="10" spans="2:11" ht="19.5" customHeight="1">
      <c r="B10" s="29" t="s">
        <v>725</v>
      </c>
      <c r="C10" s="45">
        <v>101754</v>
      </c>
      <c r="D10" s="46">
        <v>106312</v>
      </c>
      <c r="E10" s="46">
        <v>108945</v>
      </c>
      <c r="F10" s="46">
        <v>51339</v>
      </c>
      <c r="G10" s="46">
        <v>55015</v>
      </c>
      <c r="H10" s="46">
        <v>54614</v>
      </c>
      <c r="I10" s="46">
        <v>50415</v>
      </c>
      <c r="J10" s="46">
        <v>51297</v>
      </c>
      <c r="K10" s="47">
        <v>54331</v>
      </c>
    </row>
    <row r="11" spans="2:11" ht="19.5" customHeight="1">
      <c r="B11" s="29" t="s">
        <v>726</v>
      </c>
      <c r="C11" s="45">
        <v>30773</v>
      </c>
      <c r="D11" s="46">
        <v>31257</v>
      </c>
      <c r="E11" s="46">
        <v>34686</v>
      </c>
      <c r="F11" s="46">
        <v>13438</v>
      </c>
      <c r="G11" s="46">
        <v>13774</v>
      </c>
      <c r="H11" s="46">
        <v>16160</v>
      </c>
      <c r="I11" s="46">
        <v>17335</v>
      </c>
      <c r="J11" s="46">
        <v>17483</v>
      </c>
      <c r="K11" s="47">
        <v>18526</v>
      </c>
    </row>
    <row r="12" spans="2:11" ht="19.5" customHeight="1">
      <c r="B12" s="29" t="s">
        <v>727</v>
      </c>
      <c r="C12" s="45">
        <v>19857</v>
      </c>
      <c r="D12" s="46">
        <v>19783</v>
      </c>
      <c r="E12" s="46">
        <v>22565</v>
      </c>
      <c r="F12" s="46">
        <v>15044</v>
      </c>
      <c r="G12" s="46">
        <v>14836</v>
      </c>
      <c r="H12" s="46">
        <v>16957</v>
      </c>
      <c r="I12" s="46">
        <v>4813</v>
      </c>
      <c r="J12" s="46">
        <v>4947</v>
      </c>
      <c r="K12" s="47">
        <v>5608</v>
      </c>
    </row>
    <row r="13" spans="2:11" ht="19.5" customHeight="1">
      <c r="B13" s="29"/>
      <c r="C13" s="30"/>
      <c r="D13" s="21"/>
      <c r="F13" s="20"/>
      <c r="G13" s="20"/>
      <c r="H13" s="20"/>
      <c r="I13" s="46"/>
      <c r="J13" s="46"/>
      <c r="K13" s="47"/>
    </row>
    <row r="14" spans="2:11" ht="19.5" customHeight="1">
      <c r="B14" s="29" t="s">
        <v>728</v>
      </c>
      <c r="C14" s="30">
        <v>123653</v>
      </c>
      <c r="D14" s="21">
        <v>139027</v>
      </c>
      <c r="E14" s="21">
        <v>143232</v>
      </c>
      <c r="F14" s="46">
        <v>67638</v>
      </c>
      <c r="G14" s="46">
        <v>72729</v>
      </c>
      <c r="H14" s="46">
        <v>74522</v>
      </c>
      <c r="I14" s="46">
        <v>56015</v>
      </c>
      <c r="J14" s="46">
        <v>66298</v>
      </c>
      <c r="K14" s="47">
        <v>68710</v>
      </c>
    </row>
    <row r="15" spans="2:11" ht="19.5" customHeight="1">
      <c r="B15" s="29" t="s">
        <v>735</v>
      </c>
      <c r="C15" s="45">
        <v>31267</v>
      </c>
      <c r="D15" s="46">
        <v>35741</v>
      </c>
      <c r="E15" s="46">
        <v>40504</v>
      </c>
      <c r="F15" s="46">
        <v>13125</v>
      </c>
      <c r="G15" s="46">
        <v>15337</v>
      </c>
      <c r="H15" s="46">
        <v>16882</v>
      </c>
      <c r="I15" s="46">
        <v>18142</v>
      </c>
      <c r="J15" s="46">
        <v>20404</v>
      </c>
      <c r="K15" s="47">
        <v>23622</v>
      </c>
    </row>
    <row r="16" spans="2:11" ht="19.5" customHeight="1">
      <c r="B16" s="29" t="s">
        <v>477</v>
      </c>
      <c r="C16" s="45">
        <v>32731</v>
      </c>
      <c r="D16" s="46">
        <v>35667</v>
      </c>
      <c r="E16" s="46">
        <v>35269</v>
      </c>
      <c r="F16" s="46">
        <v>18591</v>
      </c>
      <c r="G16" s="46">
        <v>20740</v>
      </c>
      <c r="H16" s="46">
        <v>20555</v>
      </c>
      <c r="I16" s="46">
        <v>14140</v>
      </c>
      <c r="J16" s="46">
        <v>14927</v>
      </c>
      <c r="K16" s="47">
        <v>14714</v>
      </c>
    </row>
    <row r="17" spans="2:11" ht="10.5" customHeight="1">
      <c r="B17" s="137"/>
      <c r="C17" s="1177"/>
      <c r="D17" s="50"/>
      <c r="E17" s="50"/>
      <c r="F17" s="50"/>
      <c r="G17" s="50"/>
      <c r="H17" s="50"/>
      <c r="I17" s="1178"/>
      <c r="J17" s="1178"/>
      <c r="K17" s="51"/>
    </row>
    <row r="18" spans="2:8" ht="19.5" customHeight="1">
      <c r="B18" s="17" t="s">
        <v>736</v>
      </c>
      <c r="H18" s="1179"/>
    </row>
  </sheetData>
  <mergeCells count="4">
    <mergeCell ref="B4:B5"/>
    <mergeCell ref="C4:E4"/>
    <mergeCell ref="F4:H4"/>
    <mergeCell ref="I4:K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Z48"/>
  <sheetViews>
    <sheetView workbookViewId="0" topLeftCell="A1">
      <selection activeCell="A1" sqref="A1"/>
    </sheetView>
  </sheetViews>
  <sheetFormatPr defaultColWidth="9.00390625" defaultRowHeight="13.5"/>
  <cols>
    <col min="1" max="1" width="2.625" style="132" customWidth="1"/>
    <col min="2" max="2" width="9.375" style="132" customWidth="1"/>
    <col min="3" max="7" width="6.625" style="132" customWidth="1"/>
    <col min="8" max="19" width="7.375" style="132" customWidth="1"/>
    <col min="20" max="16384" width="6.625" style="132" customWidth="1"/>
  </cols>
  <sheetData>
    <row r="1" ht="14.25">
      <c r="B1" s="18" t="s">
        <v>790</v>
      </c>
    </row>
    <row r="2" spans="3:18" ht="15.75" customHeight="1">
      <c r="C2" s="18"/>
      <c r="D2" s="18"/>
      <c r="E2" s="18"/>
      <c r="F2" s="18"/>
      <c r="G2" s="18"/>
      <c r="H2" s="18"/>
      <c r="I2" s="1180"/>
      <c r="J2" s="1180"/>
      <c r="K2" s="1180"/>
      <c r="L2" s="1180"/>
      <c r="M2" s="1180"/>
      <c r="P2" s="1639" t="s">
        <v>759</v>
      </c>
      <c r="Q2" s="1181" t="s">
        <v>760</v>
      </c>
      <c r="R2" s="1182"/>
    </row>
    <row r="3" spans="2:19" ht="15.75" customHeight="1" thickBot="1">
      <c r="B3" s="17" t="s">
        <v>761</v>
      </c>
      <c r="P3" s="1640"/>
      <c r="Q3" s="1641" t="s">
        <v>762</v>
      </c>
      <c r="R3" s="1641"/>
      <c r="S3" s="1641"/>
    </row>
    <row r="4" spans="2:21" s="17" customFormat="1" ht="15.75" customHeight="1" thickTop="1">
      <c r="B4" s="1409" t="s">
        <v>763</v>
      </c>
      <c r="C4" s="1644" t="s">
        <v>764</v>
      </c>
      <c r="D4" s="1645"/>
      <c r="E4" s="1645"/>
      <c r="F4" s="1645"/>
      <c r="G4" s="1645"/>
      <c r="H4" s="1645"/>
      <c r="I4" s="1646"/>
      <c r="J4" s="1647" t="s">
        <v>765</v>
      </c>
      <c r="K4" s="1645"/>
      <c r="L4" s="1645"/>
      <c r="M4" s="1646"/>
      <c r="N4" s="1647" t="s">
        <v>766</v>
      </c>
      <c r="O4" s="1646"/>
      <c r="P4" s="1648" t="s">
        <v>767</v>
      </c>
      <c r="Q4" s="1648" t="s">
        <v>768</v>
      </c>
      <c r="R4" s="1651" t="s">
        <v>769</v>
      </c>
      <c r="S4" s="1652"/>
      <c r="T4" s="1094"/>
      <c r="U4" s="578"/>
    </row>
    <row r="5" spans="2:20" s="17" customFormat="1" ht="15.75" customHeight="1">
      <c r="B5" s="1642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4"/>
      <c r="O5" s="1183"/>
      <c r="P5" s="1649"/>
      <c r="Q5" s="1649"/>
      <c r="R5" s="1185"/>
      <c r="S5" s="1186"/>
      <c r="T5" s="578"/>
    </row>
    <row r="6" spans="2:20" s="17" customFormat="1" ht="15.75" customHeight="1">
      <c r="B6" s="1643"/>
      <c r="C6" s="1187" t="s">
        <v>837</v>
      </c>
      <c r="D6" s="1187" t="s">
        <v>738</v>
      </c>
      <c r="E6" s="1187" t="s">
        <v>739</v>
      </c>
      <c r="F6" s="1187" t="s">
        <v>740</v>
      </c>
      <c r="G6" s="1187" t="s">
        <v>741</v>
      </c>
      <c r="H6" s="1187" t="s">
        <v>742</v>
      </c>
      <c r="I6" s="1187" t="s">
        <v>477</v>
      </c>
      <c r="J6" s="1187" t="s">
        <v>837</v>
      </c>
      <c r="K6" s="1187" t="s">
        <v>770</v>
      </c>
      <c r="L6" s="1187" t="s">
        <v>771</v>
      </c>
      <c r="M6" s="1187" t="s">
        <v>772</v>
      </c>
      <c r="N6" s="1188" t="s">
        <v>738</v>
      </c>
      <c r="O6" s="1187" t="s">
        <v>739</v>
      </c>
      <c r="P6" s="1650"/>
      <c r="Q6" s="1650"/>
      <c r="R6" s="1188" t="s">
        <v>773</v>
      </c>
      <c r="S6" s="52" t="s">
        <v>774</v>
      </c>
      <c r="T6" s="578"/>
    </row>
    <row r="7" spans="2:19" s="17" customFormat="1" ht="15.75" customHeight="1">
      <c r="B7" s="29"/>
      <c r="C7" s="34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52"/>
    </row>
    <row r="8" spans="2:26" s="17" customFormat="1" ht="16.5" customHeight="1">
      <c r="B8" s="748" t="s">
        <v>775</v>
      </c>
      <c r="C8" s="30">
        <f>SUM(D8:I8)</f>
        <v>593</v>
      </c>
      <c r="D8" s="21">
        <v>407</v>
      </c>
      <c r="E8" s="21">
        <v>60</v>
      </c>
      <c r="F8" s="21">
        <v>32</v>
      </c>
      <c r="G8" s="46">
        <v>2</v>
      </c>
      <c r="H8" s="46" t="s">
        <v>776</v>
      </c>
      <c r="I8" s="21">
        <v>92</v>
      </c>
      <c r="J8" s="21">
        <f>SUM(K8:M8)</f>
        <v>525</v>
      </c>
      <c r="K8" s="21">
        <v>168</v>
      </c>
      <c r="L8" s="21">
        <v>50</v>
      </c>
      <c r="M8" s="21">
        <v>307</v>
      </c>
      <c r="N8" s="21">
        <v>26065</v>
      </c>
      <c r="O8" s="21">
        <v>3669</v>
      </c>
      <c r="P8" s="21">
        <v>39</v>
      </c>
      <c r="Q8" s="46">
        <v>2</v>
      </c>
      <c r="R8" s="21">
        <v>16</v>
      </c>
      <c r="S8" s="32">
        <v>73</v>
      </c>
      <c r="T8" s="21"/>
      <c r="W8" s="21"/>
      <c r="X8" s="21"/>
      <c r="Y8" s="21"/>
      <c r="Z8" s="21"/>
    </row>
    <row r="9" spans="2:20" s="17" customFormat="1" ht="16.5" customHeight="1">
      <c r="B9" s="29"/>
      <c r="C9" s="30"/>
      <c r="D9" s="21"/>
      <c r="E9" s="21"/>
      <c r="F9" s="21"/>
      <c r="G9" s="21"/>
      <c r="H9" s="46"/>
      <c r="I9" s="21"/>
      <c r="J9" s="21"/>
      <c r="K9" s="21"/>
      <c r="L9" s="21"/>
      <c r="M9" s="21"/>
      <c r="N9" s="21"/>
      <c r="O9" s="21"/>
      <c r="P9" s="21"/>
      <c r="Q9" s="21"/>
      <c r="R9" s="21"/>
      <c r="S9" s="32"/>
      <c r="T9" s="21"/>
    </row>
    <row r="10" spans="2:26" s="579" customFormat="1" ht="16.5" customHeight="1">
      <c r="B10" s="1189">
        <v>2</v>
      </c>
      <c r="C10" s="145">
        <f>SUM(D10:I10)</f>
        <v>486</v>
      </c>
      <c r="D10" s="147">
        <f>SUM(D12:D24)</f>
        <v>353</v>
      </c>
      <c r="E10" s="147">
        <f>SUM(E12:E24)</f>
        <v>38</v>
      </c>
      <c r="F10" s="147">
        <f>SUM(F12:F24)</f>
        <v>28</v>
      </c>
      <c r="G10" s="147">
        <f>SUM(G12:G24)</f>
        <v>2</v>
      </c>
      <c r="H10" s="41" t="s">
        <v>776</v>
      </c>
      <c r="I10" s="147">
        <f>SUM(I12:I24)</f>
        <v>65</v>
      </c>
      <c r="J10" s="147">
        <f>SUM(K10:M10)</f>
        <v>486</v>
      </c>
      <c r="K10" s="147">
        <f aca="true" t="shared" si="0" ref="K10:S10">SUM(K12:K24)</f>
        <v>174</v>
      </c>
      <c r="L10" s="147">
        <f t="shared" si="0"/>
        <v>42</v>
      </c>
      <c r="M10" s="147">
        <f t="shared" si="0"/>
        <v>270</v>
      </c>
      <c r="N10" s="147">
        <f t="shared" si="0"/>
        <v>26738</v>
      </c>
      <c r="O10" s="147">
        <f t="shared" si="0"/>
        <v>3519</v>
      </c>
      <c r="P10" s="147">
        <f t="shared" si="0"/>
        <v>41</v>
      </c>
      <c r="Q10" s="147">
        <f t="shared" si="0"/>
        <v>2</v>
      </c>
      <c r="R10" s="147">
        <f t="shared" si="0"/>
        <v>24</v>
      </c>
      <c r="S10" s="543">
        <f t="shared" si="0"/>
        <v>117</v>
      </c>
      <c r="T10" s="147"/>
      <c r="W10" s="147"/>
      <c r="X10" s="147"/>
      <c r="Y10" s="147"/>
      <c r="Z10" s="147"/>
    </row>
    <row r="11" spans="2:20" s="17" customFormat="1" ht="16.5" customHeight="1">
      <c r="B11" s="29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21"/>
    </row>
    <row r="12" spans="2:20" s="17" customFormat="1" ht="16.5" customHeight="1">
      <c r="B12" s="1190" t="s">
        <v>743</v>
      </c>
      <c r="C12" s="30">
        <v>35</v>
      </c>
      <c r="D12" s="46">
        <v>31</v>
      </c>
      <c r="E12" s="46" t="s">
        <v>776</v>
      </c>
      <c r="F12" s="46">
        <v>1</v>
      </c>
      <c r="G12" s="46">
        <v>1</v>
      </c>
      <c r="H12" s="46" t="s">
        <v>776</v>
      </c>
      <c r="I12" s="46">
        <v>2</v>
      </c>
      <c r="J12" s="21">
        <f aca="true" t="shared" si="1" ref="J12:J17">SUM(K12:M12)</f>
        <v>45</v>
      </c>
      <c r="K12" s="46">
        <v>15</v>
      </c>
      <c r="L12" s="46">
        <v>5</v>
      </c>
      <c r="M12" s="46">
        <v>25</v>
      </c>
      <c r="N12" s="46">
        <v>2540</v>
      </c>
      <c r="O12" s="46" t="s">
        <v>776</v>
      </c>
      <c r="P12" s="46">
        <v>2</v>
      </c>
      <c r="Q12" s="46">
        <v>1</v>
      </c>
      <c r="R12" s="21">
        <v>3</v>
      </c>
      <c r="S12" s="47">
        <v>10</v>
      </c>
      <c r="T12" s="21"/>
    </row>
    <row r="13" spans="2:20" s="17" customFormat="1" ht="16.5" customHeight="1">
      <c r="B13" s="1191" t="s">
        <v>744</v>
      </c>
      <c r="C13" s="30">
        <v>37</v>
      </c>
      <c r="D13" s="46">
        <v>31</v>
      </c>
      <c r="E13" s="46" t="s">
        <v>776</v>
      </c>
      <c r="F13" s="46">
        <v>3</v>
      </c>
      <c r="G13" s="46" t="s">
        <v>776</v>
      </c>
      <c r="H13" s="46" t="s">
        <v>776</v>
      </c>
      <c r="I13" s="46">
        <v>3</v>
      </c>
      <c r="J13" s="21">
        <f t="shared" si="1"/>
        <v>42</v>
      </c>
      <c r="K13" s="46">
        <v>15</v>
      </c>
      <c r="L13" s="46">
        <v>2</v>
      </c>
      <c r="M13" s="46">
        <v>25</v>
      </c>
      <c r="N13" s="46">
        <v>1793</v>
      </c>
      <c r="O13" s="46" t="s">
        <v>776</v>
      </c>
      <c r="P13" s="46">
        <v>6</v>
      </c>
      <c r="Q13" s="46" t="s">
        <v>776</v>
      </c>
      <c r="R13" s="21">
        <v>5</v>
      </c>
      <c r="S13" s="47">
        <v>4</v>
      </c>
      <c r="T13" s="21"/>
    </row>
    <row r="14" spans="2:20" s="17" customFormat="1" ht="16.5" customHeight="1">
      <c r="B14" s="1191" t="s">
        <v>745</v>
      </c>
      <c r="C14" s="30">
        <v>64</v>
      </c>
      <c r="D14" s="46">
        <v>35</v>
      </c>
      <c r="E14" s="46">
        <v>6</v>
      </c>
      <c r="F14" s="46">
        <v>6</v>
      </c>
      <c r="G14" s="46">
        <v>1</v>
      </c>
      <c r="H14" s="46" t="s">
        <v>776</v>
      </c>
      <c r="I14" s="46">
        <v>16</v>
      </c>
      <c r="J14" s="21">
        <f t="shared" si="1"/>
        <v>48</v>
      </c>
      <c r="K14" s="46">
        <v>14</v>
      </c>
      <c r="L14" s="46">
        <v>4</v>
      </c>
      <c r="M14" s="46">
        <v>30</v>
      </c>
      <c r="N14" s="46">
        <v>2597</v>
      </c>
      <c r="O14" s="46">
        <v>158</v>
      </c>
      <c r="P14" s="46">
        <v>6</v>
      </c>
      <c r="Q14" s="46">
        <v>1</v>
      </c>
      <c r="R14" s="46">
        <v>3</v>
      </c>
      <c r="S14" s="47">
        <v>13</v>
      </c>
      <c r="T14" s="21"/>
    </row>
    <row r="15" spans="2:20" s="17" customFormat="1" ht="16.5" customHeight="1">
      <c r="B15" s="1191" t="s">
        <v>746</v>
      </c>
      <c r="C15" s="30">
        <v>56</v>
      </c>
      <c r="D15" s="46">
        <v>32</v>
      </c>
      <c r="E15" s="46">
        <v>16</v>
      </c>
      <c r="F15" s="46">
        <v>3</v>
      </c>
      <c r="G15" s="46" t="s">
        <v>776</v>
      </c>
      <c r="H15" s="46" t="s">
        <v>776</v>
      </c>
      <c r="I15" s="46">
        <v>5</v>
      </c>
      <c r="J15" s="21">
        <f t="shared" si="1"/>
        <v>46</v>
      </c>
      <c r="K15" s="46">
        <v>17</v>
      </c>
      <c r="L15" s="46">
        <v>6</v>
      </c>
      <c r="M15" s="46">
        <v>23</v>
      </c>
      <c r="N15" s="46">
        <v>3281</v>
      </c>
      <c r="O15" s="46">
        <v>749</v>
      </c>
      <c r="P15" s="46">
        <v>4</v>
      </c>
      <c r="Q15" s="46" t="s">
        <v>776</v>
      </c>
      <c r="R15" s="21">
        <v>1</v>
      </c>
      <c r="S15" s="47">
        <v>7</v>
      </c>
      <c r="T15" s="21"/>
    </row>
    <row r="16" spans="2:20" s="17" customFormat="1" ht="16.5" customHeight="1">
      <c r="B16" s="1191" t="s">
        <v>747</v>
      </c>
      <c r="C16" s="30">
        <v>48</v>
      </c>
      <c r="D16" s="46">
        <v>35</v>
      </c>
      <c r="E16" s="46">
        <v>4</v>
      </c>
      <c r="F16" s="46">
        <v>2</v>
      </c>
      <c r="G16" s="46" t="s">
        <v>776</v>
      </c>
      <c r="H16" s="46" t="s">
        <v>776</v>
      </c>
      <c r="I16" s="46">
        <v>7</v>
      </c>
      <c r="J16" s="21">
        <f t="shared" si="1"/>
        <v>49</v>
      </c>
      <c r="K16" s="46">
        <v>21</v>
      </c>
      <c r="L16" s="46">
        <v>1</v>
      </c>
      <c r="M16" s="46">
        <v>27</v>
      </c>
      <c r="N16" s="46">
        <v>3302</v>
      </c>
      <c r="O16" s="46">
        <v>42</v>
      </c>
      <c r="P16" s="46">
        <v>3</v>
      </c>
      <c r="Q16" s="46" t="s">
        <v>776</v>
      </c>
      <c r="R16" s="21">
        <v>3</v>
      </c>
      <c r="S16" s="47">
        <v>18</v>
      </c>
      <c r="T16" s="21"/>
    </row>
    <row r="17" spans="2:20" s="17" customFormat="1" ht="15.75" customHeight="1">
      <c r="B17" s="1191" t="s">
        <v>748</v>
      </c>
      <c r="C17" s="30">
        <v>44</v>
      </c>
      <c r="D17" s="46">
        <v>33</v>
      </c>
      <c r="E17" s="46">
        <v>3</v>
      </c>
      <c r="F17" s="46">
        <v>2</v>
      </c>
      <c r="G17" s="46" t="s">
        <v>776</v>
      </c>
      <c r="H17" s="46" t="s">
        <v>776</v>
      </c>
      <c r="I17" s="46">
        <v>6</v>
      </c>
      <c r="J17" s="21">
        <f t="shared" si="1"/>
        <v>60</v>
      </c>
      <c r="K17" s="46">
        <v>32</v>
      </c>
      <c r="L17" s="46">
        <v>6</v>
      </c>
      <c r="M17" s="46">
        <v>22</v>
      </c>
      <c r="N17" s="46">
        <v>3881</v>
      </c>
      <c r="O17" s="46">
        <v>171</v>
      </c>
      <c r="P17" s="46">
        <v>7</v>
      </c>
      <c r="Q17" s="46" t="s">
        <v>776</v>
      </c>
      <c r="R17" s="21">
        <v>2</v>
      </c>
      <c r="S17" s="47">
        <v>35</v>
      </c>
      <c r="T17" s="21"/>
    </row>
    <row r="18" spans="2:20" s="17" customFormat="1" ht="15.75" customHeight="1">
      <c r="B18" s="1190"/>
      <c r="C18" s="30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21"/>
      <c r="S18" s="47"/>
      <c r="T18" s="21"/>
    </row>
    <row r="19" spans="2:20" s="17" customFormat="1" ht="15.75" customHeight="1">
      <c r="B19" s="1191" t="s">
        <v>749</v>
      </c>
      <c r="C19" s="30">
        <v>36</v>
      </c>
      <c r="D19" s="46">
        <v>27</v>
      </c>
      <c r="E19" s="46">
        <v>1</v>
      </c>
      <c r="F19" s="46">
        <v>2</v>
      </c>
      <c r="G19" s="46" t="s">
        <v>776</v>
      </c>
      <c r="H19" s="46" t="s">
        <v>776</v>
      </c>
      <c r="I19" s="46">
        <v>6</v>
      </c>
      <c r="J19" s="21">
        <f aca="true" t="shared" si="2" ref="J19:J24">SUM(K19:M19)</f>
        <v>38</v>
      </c>
      <c r="K19" s="46">
        <v>14</v>
      </c>
      <c r="L19" s="46">
        <v>1</v>
      </c>
      <c r="M19" s="46">
        <v>23</v>
      </c>
      <c r="N19" s="46">
        <v>1987</v>
      </c>
      <c r="O19" s="46">
        <v>300</v>
      </c>
      <c r="P19" s="46">
        <v>2</v>
      </c>
      <c r="Q19" s="46" t="s">
        <v>776</v>
      </c>
      <c r="R19" s="46">
        <v>3</v>
      </c>
      <c r="S19" s="47">
        <v>10</v>
      </c>
      <c r="T19" s="21"/>
    </row>
    <row r="20" spans="2:20" s="17" customFormat="1" ht="15.75" customHeight="1">
      <c r="B20" s="1191" t="s">
        <v>750</v>
      </c>
      <c r="C20" s="30">
        <v>48</v>
      </c>
      <c r="D20" s="46">
        <v>34</v>
      </c>
      <c r="E20" s="46">
        <v>5</v>
      </c>
      <c r="F20" s="46">
        <v>2</v>
      </c>
      <c r="G20" s="46" t="s">
        <v>776</v>
      </c>
      <c r="H20" s="46" t="s">
        <v>776</v>
      </c>
      <c r="I20" s="46">
        <v>7</v>
      </c>
      <c r="J20" s="21">
        <f t="shared" si="2"/>
        <v>41</v>
      </c>
      <c r="K20" s="46">
        <v>9</v>
      </c>
      <c r="L20" s="46">
        <v>3</v>
      </c>
      <c r="M20" s="46">
        <v>29</v>
      </c>
      <c r="N20" s="46">
        <v>1680</v>
      </c>
      <c r="O20" s="46">
        <v>2084</v>
      </c>
      <c r="P20" s="46">
        <v>2</v>
      </c>
      <c r="Q20" s="46" t="s">
        <v>776</v>
      </c>
      <c r="R20" s="46">
        <v>3</v>
      </c>
      <c r="S20" s="47">
        <v>5</v>
      </c>
      <c r="T20" s="21"/>
    </row>
    <row r="21" spans="2:20" s="17" customFormat="1" ht="15.75" customHeight="1">
      <c r="B21" s="1191" t="s">
        <v>751</v>
      </c>
      <c r="C21" s="30">
        <v>32</v>
      </c>
      <c r="D21" s="46">
        <v>27</v>
      </c>
      <c r="E21" s="46">
        <v>1</v>
      </c>
      <c r="F21" s="46">
        <v>1</v>
      </c>
      <c r="G21" s="46" t="s">
        <v>776</v>
      </c>
      <c r="H21" s="46" t="s">
        <v>776</v>
      </c>
      <c r="I21" s="46">
        <v>3</v>
      </c>
      <c r="J21" s="21">
        <f t="shared" si="2"/>
        <v>31</v>
      </c>
      <c r="K21" s="46">
        <v>12</v>
      </c>
      <c r="L21" s="46">
        <v>1</v>
      </c>
      <c r="M21" s="46">
        <v>18</v>
      </c>
      <c r="N21" s="46">
        <v>1464</v>
      </c>
      <c r="O21" s="46">
        <v>15</v>
      </c>
      <c r="P21" s="46">
        <v>1</v>
      </c>
      <c r="Q21" s="46" t="s">
        <v>776</v>
      </c>
      <c r="R21" s="46" t="s">
        <v>776</v>
      </c>
      <c r="S21" s="47">
        <v>5</v>
      </c>
      <c r="T21" s="21"/>
    </row>
    <row r="22" spans="2:20" s="17" customFormat="1" ht="15.75" customHeight="1">
      <c r="B22" s="1191" t="s">
        <v>752</v>
      </c>
      <c r="C22" s="30">
        <v>32</v>
      </c>
      <c r="D22" s="46">
        <v>22</v>
      </c>
      <c r="E22" s="46">
        <v>2</v>
      </c>
      <c r="F22" s="46">
        <v>3</v>
      </c>
      <c r="G22" s="46" t="s">
        <v>776</v>
      </c>
      <c r="H22" s="46" t="s">
        <v>776</v>
      </c>
      <c r="I22" s="46">
        <v>5</v>
      </c>
      <c r="J22" s="21">
        <f t="shared" si="2"/>
        <v>28</v>
      </c>
      <c r="K22" s="46">
        <v>5</v>
      </c>
      <c r="L22" s="46">
        <v>5</v>
      </c>
      <c r="M22" s="46">
        <v>18</v>
      </c>
      <c r="N22" s="46">
        <v>979</v>
      </c>
      <c r="O22" s="46" t="s">
        <v>776</v>
      </c>
      <c r="P22" s="46">
        <v>4</v>
      </c>
      <c r="Q22" s="46" t="s">
        <v>776</v>
      </c>
      <c r="R22" s="46" t="s">
        <v>776</v>
      </c>
      <c r="S22" s="47">
        <v>5</v>
      </c>
      <c r="T22" s="21"/>
    </row>
    <row r="23" spans="2:20" s="17" customFormat="1" ht="15.75" customHeight="1">
      <c r="B23" s="1191" t="s">
        <v>753</v>
      </c>
      <c r="C23" s="30">
        <v>29</v>
      </c>
      <c r="D23" s="46">
        <v>24</v>
      </c>
      <c r="E23" s="46" t="s">
        <v>776</v>
      </c>
      <c r="F23" s="46">
        <v>3</v>
      </c>
      <c r="G23" s="46" t="s">
        <v>776</v>
      </c>
      <c r="H23" s="46" t="s">
        <v>776</v>
      </c>
      <c r="I23" s="46">
        <v>2</v>
      </c>
      <c r="J23" s="21">
        <f t="shared" si="2"/>
        <v>28</v>
      </c>
      <c r="K23" s="46">
        <v>8</v>
      </c>
      <c r="L23" s="46">
        <v>4</v>
      </c>
      <c r="M23" s="46">
        <v>16</v>
      </c>
      <c r="N23" s="46">
        <v>1276</v>
      </c>
      <c r="O23" s="46" t="s">
        <v>776</v>
      </c>
      <c r="P23" s="46">
        <v>4</v>
      </c>
      <c r="Q23" s="46" t="s">
        <v>776</v>
      </c>
      <c r="R23" s="21">
        <v>1</v>
      </c>
      <c r="S23" s="47">
        <v>3</v>
      </c>
      <c r="T23" s="21"/>
    </row>
    <row r="24" spans="2:20" s="17" customFormat="1" ht="15.75" customHeight="1">
      <c r="B24" s="1191" t="s">
        <v>754</v>
      </c>
      <c r="C24" s="30">
        <v>25</v>
      </c>
      <c r="D24" s="46">
        <v>22</v>
      </c>
      <c r="E24" s="46" t="s">
        <v>776</v>
      </c>
      <c r="F24" s="46" t="s">
        <v>776</v>
      </c>
      <c r="G24" s="46" t="s">
        <v>776</v>
      </c>
      <c r="H24" s="46" t="s">
        <v>776</v>
      </c>
      <c r="I24" s="46">
        <v>3</v>
      </c>
      <c r="J24" s="21">
        <f t="shared" si="2"/>
        <v>30</v>
      </c>
      <c r="K24" s="46">
        <v>12</v>
      </c>
      <c r="L24" s="46">
        <v>4</v>
      </c>
      <c r="M24" s="46">
        <v>14</v>
      </c>
      <c r="N24" s="46">
        <v>1958</v>
      </c>
      <c r="O24" s="46" t="s">
        <v>776</v>
      </c>
      <c r="P24" s="46" t="s">
        <v>776</v>
      </c>
      <c r="Q24" s="46" t="s">
        <v>776</v>
      </c>
      <c r="R24" s="46" t="s">
        <v>776</v>
      </c>
      <c r="S24" s="47">
        <v>2</v>
      </c>
      <c r="T24" s="21"/>
    </row>
    <row r="25" spans="2:20" s="17" customFormat="1" ht="15.75" customHeight="1" thickBot="1">
      <c r="B25" s="137"/>
      <c r="C25" s="1177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192"/>
      <c r="T25" s="21"/>
    </row>
    <row r="26" spans="2:21" s="17" customFormat="1" ht="15.75" customHeight="1" thickTop="1">
      <c r="B26" s="1409" t="s">
        <v>763</v>
      </c>
      <c r="C26" s="1645" t="s">
        <v>777</v>
      </c>
      <c r="D26" s="1645"/>
      <c r="E26" s="1645"/>
      <c r="F26" s="1646"/>
      <c r="G26" s="1648" t="s">
        <v>778</v>
      </c>
      <c r="H26" s="1653" t="s">
        <v>779</v>
      </c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5"/>
      <c r="T26" s="21"/>
      <c r="U26" s="21"/>
    </row>
    <row r="27" spans="2:19" s="17" customFormat="1" ht="15.75" customHeight="1">
      <c r="B27" s="1642"/>
      <c r="C27" s="1193"/>
      <c r="D27" s="1184"/>
      <c r="E27" s="1184"/>
      <c r="F27" s="1183"/>
      <c r="G27" s="1649"/>
      <c r="H27" s="1656" t="s">
        <v>780</v>
      </c>
      <c r="I27" s="1657"/>
      <c r="J27" s="1660" t="s">
        <v>755</v>
      </c>
      <c r="K27" s="1661"/>
      <c r="L27" s="1661"/>
      <c r="M27" s="1661"/>
      <c r="N27" s="1661"/>
      <c r="O27" s="1662"/>
      <c r="P27" s="1194" t="s">
        <v>781</v>
      </c>
      <c r="Q27" s="1194" t="s">
        <v>782</v>
      </c>
      <c r="R27" s="1195" t="s">
        <v>783</v>
      </c>
      <c r="S27" s="1196" t="s">
        <v>1033</v>
      </c>
    </row>
    <row r="28" spans="2:19" s="17" customFormat="1" ht="15.75" customHeight="1">
      <c r="B28" s="1643"/>
      <c r="C28" s="1187" t="s">
        <v>917</v>
      </c>
      <c r="D28" s="1187" t="s">
        <v>756</v>
      </c>
      <c r="E28" s="1187" t="s">
        <v>757</v>
      </c>
      <c r="F28" s="1188" t="s">
        <v>784</v>
      </c>
      <c r="G28" s="1650"/>
      <c r="H28" s="1658"/>
      <c r="I28" s="1659"/>
      <c r="J28" s="1663" t="s">
        <v>785</v>
      </c>
      <c r="K28" s="1664"/>
      <c r="L28" s="1663" t="s">
        <v>786</v>
      </c>
      <c r="M28" s="1664"/>
      <c r="N28" s="1663" t="s">
        <v>787</v>
      </c>
      <c r="O28" s="1665"/>
      <c r="P28" s="1187" t="s">
        <v>1676</v>
      </c>
      <c r="Q28" s="1187" t="s">
        <v>1676</v>
      </c>
      <c r="R28" s="1197" t="s">
        <v>788</v>
      </c>
      <c r="S28" s="1099" t="s">
        <v>789</v>
      </c>
    </row>
    <row r="29" spans="2:19" s="17" customFormat="1" ht="15.75" customHeight="1">
      <c r="B29" s="29"/>
      <c r="C29" s="349"/>
      <c r="D29" s="591"/>
      <c r="E29" s="591"/>
      <c r="F29" s="31"/>
      <c r="G29" s="31"/>
      <c r="H29" s="1666"/>
      <c r="I29" s="1666"/>
      <c r="J29" s="1667"/>
      <c r="K29" s="1668"/>
      <c r="L29" s="1667"/>
      <c r="M29" s="1668"/>
      <c r="N29" s="1667"/>
      <c r="O29" s="1667"/>
      <c r="P29" s="31"/>
      <c r="Q29" s="31"/>
      <c r="R29" s="591"/>
      <c r="S29" s="747"/>
    </row>
    <row r="30" spans="2:19" s="17" customFormat="1" ht="15.75" customHeight="1">
      <c r="B30" s="748" t="s">
        <v>775</v>
      </c>
      <c r="C30" s="45">
        <f>SUM(D30:F30)</f>
        <v>348</v>
      </c>
      <c r="D30" s="46">
        <v>104</v>
      </c>
      <c r="E30" s="46">
        <v>27</v>
      </c>
      <c r="F30" s="46">
        <v>217</v>
      </c>
      <c r="G30" s="46">
        <v>1387</v>
      </c>
      <c r="H30" s="1669">
        <f>SUM(J30,P30:S30)</f>
        <v>1449500</v>
      </c>
      <c r="I30" s="1669"/>
      <c r="J30" s="1670">
        <f>SUM(L30:N30)</f>
        <v>1412754</v>
      </c>
      <c r="K30" s="1671"/>
      <c r="L30" s="1670">
        <v>814320</v>
      </c>
      <c r="M30" s="1671"/>
      <c r="N30" s="1672">
        <v>598434</v>
      </c>
      <c r="O30" s="1673"/>
      <c r="P30" s="46">
        <v>5005</v>
      </c>
      <c r="Q30" s="46">
        <v>13706</v>
      </c>
      <c r="R30" s="356">
        <v>6675</v>
      </c>
      <c r="S30" s="47">
        <v>11360</v>
      </c>
    </row>
    <row r="31" spans="2:19" s="17" customFormat="1" ht="15.75" customHeight="1">
      <c r="B31" s="29"/>
      <c r="C31" s="45"/>
      <c r="D31" s="46"/>
      <c r="E31" s="46"/>
      <c r="F31" s="46"/>
      <c r="G31" s="46"/>
      <c r="H31" s="1674"/>
      <c r="I31" s="1674"/>
      <c r="J31" s="1670"/>
      <c r="K31" s="1675"/>
      <c r="L31" s="1670"/>
      <c r="M31" s="1675"/>
      <c r="N31" s="1669"/>
      <c r="O31" s="1675"/>
      <c r="P31" s="46"/>
      <c r="Q31" s="46"/>
      <c r="R31" s="46"/>
      <c r="S31" s="47"/>
    </row>
    <row r="32" spans="2:19" s="579" customFormat="1" ht="15.75" customHeight="1">
      <c r="B32" s="1189">
        <v>2</v>
      </c>
      <c r="C32" s="26">
        <f>SUM(D32:F32)</f>
        <v>329</v>
      </c>
      <c r="D32" s="41">
        <f>SUM(D34:D46)</f>
        <v>114</v>
      </c>
      <c r="E32" s="41">
        <f>SUM(E34:E46)</f>
        <v>31</v>
      </c>
      <c r="F32" s="41">
        <f>SUM(F34:F46)</f>
        <v>184</v>
      </c>
      <c r="G32" s="41">
        <f>SUM(G34:G46)</f>
        <v>1142</v>
      </c>
      <c r="H32" s="1676">
        <f>SUM(H34:I46)</f>
        <v>1731353</v>
      </c>
      <c r="I32" s="1676"/>
      <c r="J32" s="1677">
        <f>SUM(L32:N32)</f>
        <v>1676432</v>
      </c>
      <c r="K32" s="1678"/>
      <c r="L32" s="1677">
        <f>SUM(L34:M46)</f>
        <v>1019581</v>
      </c>
      <c r="M32" s="1678"/>
      <c r="N32" s="1677">
        <f>SUM(N34:O46)</f>
        <v>656851</v>
      </c>
      <c r="O32" s="1678"/>
      <c r="P32" s="41">
        <f>SUM(P34:P46)</f>
        <v>3205</v>
      </c>
      <c r="Q32" s="41">
        <f>SUM(Q34:Q46)</f>
        <v>8564</v>
      </c>
      <c r="R32" s="41">
        <f>SUM(R34:R46)</f>
        <v>4994</v>
      </c>
      <c r="S32" s="28">
        <f>SUM(S34:S46)</f>
        <v>18158</v>
      </c>
    </row>
    <row r="33" spans="2:19" s="17" customFormat="1" ht="15.75" customHeight="1">
      <c r="B33" s="29"/>
      <c r="C33" s="45"/>
      <c r="D33" s="46"/>
      <c r="E33" s="46"/>
      <c r="F33" s="46"/>
      <c r="G33" s="46"/>
      <c r="H33" s="1674"/>
      <c r="I33" s="1674"/>
      <c r="J33" s="1670"/>
      <c r="K33" s="1675"/>
      <c r="L33" s="1670"/>
      <c r="M33" s="1675"/>
      <c r="N33" s="1669"/>
      <c r="O33" s="1675"/>
      <c r="P33" s="46"/>
      <c r="Q33" s="46"/>
      <c r="R33" s="46"/>
      <c r="S33" s="47"/>
    </row>
    <row r="34" spans="2:19" s="17" customFormat="1" ht="15.75" customHeight="1">
      <c r="B34" s="1190" t="s">
        <v>743</v>
      </c>
      <c r="C34" s="45">
        <v>33</v>
      </c>
      <c r="D34" s="46">
        <v>12</v>
      </c>
      <c r="E34" s="46">
        <v>4</v>
      </c>
      <c r="F34" s="46">
        <v>17</v>
      </c>
      <c r="G34" s="46">
        <v>92</v>
      </c>
      <c r="H34" s="1669">
        <f>SUM(J34,P34:S34)</f>
        <v>147294</v>
      </c>
      <c r="I34" s="1669"/>
      <c r="J34" s="1670">
        <f>SUM(L34:O34)</f>
        <v>143078</v>
      </c>
      <c r="K34" s="1671"/>
      <c r="L34" s="1670">
        <v>89030</v>
      </c>
      <c r="M34" s="1671"/>
      <c r="N34" s="1669">
        <v>54048</v>
      </c>
      <c r="O34" s="1671"/>
      <c r="P34" s="356">
        <v>0</v>
      </c>
      <c r="Q34" s="46">
        <v>417</v>
      </c>
      <c r="R34" s="46">
        <v>3258</v>
      </c>
      <c r="S34" s="47">
        <v>541</v>
      </c>
    </row>
    <row r="35" spans="2:19" s="17" customFormat="1" ht="15.75" customHeight="1">
      <c r="B35" s="1191" t="s">
        <v>744</v>
      </c>
      <c r="C35" s="45">
        <v>23</v>
      </c>
      <c r="D35" s="46">
        <v>9</v>
      </c>
      <c r="E35" s="46">
        <v>1</v>
      </c>
      <c r="F35" s="46">
        <v>13</v>
      </c>
      <c r="G35" s="46">
        <v>71</v>
      </c>
      <c r="H35" s="1669">
        <f>SUM(J35,P35:S35)</f>
        <v>73157</v>
      </c>
      <c r="I35" s="1669"/>
      <c r="J35" s="1670">
        <f>SUM(L35:N35)</f>
        <v>72054</v>
      </c>
      <c r="K35" s="1671"/>
      <c r="L35" s="1670">
        <v>41333</v>
      </c>
      <c r="M35" s="1671"/>
      <c r="N35" s="1669">
        <v>30721</v>
      </c>
      <c r="O35" s="1671"/>
      <c r="P35" s="356">
        <v>0</v>
      </c>
      <c r="Q35" s="46">
        <v>1090</v>
      </c>
      <c r="R35" s="356">
        <v>0</v>
      </c>
      <c r="S35" s="47">
        <v>13</v>
      </c>
    </row>
    <row r="36" spans="2:19" s="17" customFormat="1" ht="15.75" customHeight="1">
      <c r="B36" s="1191" t="s">
        <v>745</v>
      </c>
      <c r="C36" s="45">
        <v>48</v>
      </c>
      <c r="D36" s="46">
        <v>13</v>
      </c>
      <c r="E36" s="46">
        <v>4</v>
      </c>
      <c r="F36" s="46">
        <v>31</v>
      </c>
      <c r="G36" s="46">
        <v>133</v>
      </c>
      <c r="H36" s="1669">
        <f>SUM(J36,P36:S36)</f>
        <v>107342</v>
      </c>
      <c r="I36" s="1669"/>
      <c r="J36" s="1670">
        <f>SUM(L36:N36)</f>
        <v>103047</v>
      </c>
      <c r="K36" s="1671"/>
      <c r="L36" s="1670">
        <v>71501</v>
      </c>
      <c r="M36" s="1671"/>
      <c r="N36" s="1669">
        <v>31546</v>
      </c>
      <c r="O36" s="1671"/>
      <c r="P36" s="46">
        <v>36</v>
      </c>
      <c r="Q36" s="46">
        <v>1316</v>
      </c>
      <c r="R36" s="46">
        <v>1736</v>
      </c>
      <c r="S36" s="47">
        <v>1207</v>
      </c>
    </row>
    <row r="37" spans="2:19" s="17" customFormat="1" ht="15.75" customHeight="1">
      <c r="B37" s="1191" t="s">
        <v>746</v>
      </c>
      <c r="C37" s="45">
        <v>35</v>
      </c>
      <c r="D37" s="46">
        <v>9</v>
      </c>
      <c r="E37" s="46">
        <v>8</v>
      </c>
      <c r="F37" s="46">
        <v>18</v>
      </c>
      <c r="G37" s="46">
        <v>176</v>
      </c>
      <c r="H37" s="1669">
        <f>SUM(J37,P37:S37)</f>
        <v>194869</v>
      </c>
      <c r="I37" s="1669"/>
      <c r="J37" s="1670">
        <f>SUM(L37:N37)</f>
        <v>192282</v>
      </c>
      <c r="K37" s="1671"/>
      <c r="L37" s="1670">
        <v>142444</v>
      </c>
      <c r="M37" s="1671"/>
      <c r="N37" s="1669">
        <v>49838</v>
      </c>
      <c r="O37" s="1671"/>
      <c r="P37" s="46">
        <v>589</v>
      </c>
      <c r="Q37" s="46">
        <v>965</v>
      </c>
      <c r="R37" s="356">
        <v>0</v>
      </c>
      <c r="S37" s="47">
        <v>1033</v>
      </c>
    </row>
    <row r="38" spans="2:19" s="17" customFormat="1" ht="15.75" customHeight="1">
      <c r="B38" s="1191" t="s">
        <v>747</v>
      </c>
      <c r="C38" s="45">
        <v>28</v>
      </c>
      <c r="D38" s="46">
        <v>12</v>
      </c>
      <c r="E38" s="46">
        <v>1</v>
      </c>
      <c r="F38" s="46">
        <v>15</v>
      </c>
      <c r="G38" s="46">
        <v>122</v>
      </c>
      <c r="H38" s="1669">
        <f>SUM(J38,P38:S38)</f>
        <v>326494</v>
      </c>
      <c r="I38" s="1669"/>
      <c r="J38" s="1670">
        <f>SUM(L38:N38)</f>
        <v>323839</v>
      </c>
      <c r="K38" s="1671"/>
      <c r="L38" s="1670">
        <v>201242</v>
      </c>
      <c r="M38" s="1671"/>
      <c r="N38" s="1669">
        <v>122597</v>
      </c>
      <c r="O38" s="1671"/>
      <c r="P38" s="46">
        <v>118</v>
      </c>
      <c r="Q38" s="46">
        <v>484</v>
      </c>
      <c r="R38" s="356">
        <v>0</v>
      </c>
      <c r="S38" s="47">
        <v>2053</v>
      </c>
    </row>
    <row r="39" spans="2:19" s="17" customFormat="1" ht="15.75" customHeight="1">
      <c r="B39" s="1191" t="s">
        <v>748</v>
      </c>
      <c r="C39" s="45">
        <v>38</v>
      </c>
      <c r="D39" s="46">
        <v>20</v>
      </c>
      <c r="E39" s="46">
        <v>2</v>
      </c>
      <c r="F39" s="46">
        <v>16</v>
      </c>
      <c r="G39" s="46">
        <v>118</v>
      </c>
      <c r="H39" s="1669">
        <v>411629</v>
      </c>
      <c r="I39" s="1669"/>
      <c r="J39" s="1670">
        <f>SUM(L39:N39)</f>
        <v>383865</v>
      </c>
      <c r="K39" s="1671"/>
      <c r="L39" s="1670">
        <v>169363</v>
      </c>
      <c r="M39" s="1671"/>
      <c r="N39" s="1669">
        <v>214502</v>
      </c>
      <c r="O39" s="1671"/>
      <c r="P39" s="46">
        <v>1173</v>
      </c>
      <c r="Q39" s="46">
        <v>241</v>
      </c>
      <c r="R39" s="356">
        <v>0</v>
      </c>
      <c r="S39" s="47">
        <v>6350</v>
      </c>
    </row>
    <row r="40" spans="2:19" s="17" customFormat="1" ht="15.75" customHeight="1">
      <c r="B40" s="1190"/>
      <c r="C40" s="45"/>
      <c r="D40" s="46"/>
      <c r="E40" s="46"/>
      <c r="F40" s="46"/>
      <c r="G40" s="46"/>
      <c r="H40" s="1669"/>
      <c r="I40" s="1669"/>
      <c r="J40" s="1670"/>
      <c r="K40" s="1671"/>
      <c r="L40" s="1670"/>
      <c r="M40" s="1671"/>
      <c r="N40" s="1669"/>
      <c r="O40" s="1671"/>
      <c r="P40" s="46"/>
      <c r="Q40" s="46"/>
      <c r="R40" s="46"/>
      <c r="S40" s="47"/>
    </row>
    <row r="41" spans="2:19" s="17" customFormat="1" ht="15.75" customHeight="1">
      <c r="B41" s="1191" t="s">
        <v>749</v>
      </c>
      <c r="C41" s="45">
        <v>30</v>
      </c>
      <c r="D41" s="46">
        <v>15</v>
      </c>
      <c r="E41" s="46">
        <v>1</v>
      </c>
      <c r="F41" s="46">
        <v>14</v>
      </c>
      <c r="G41" s="46">
        <v>105</v>
      </c>
      <c r="H41" s="1669">
        <f aca="true" t="shared" si="3" ref="H41:H46">SUM(J41,P41:S41)</f>
        <v>111425</v>
      </c>
      <c r="I41" s="1669"/>
      <c r="J41" s="1670">
        <f aca="true" t="shared" si="4" ref="J41:J46">SUM(L41:N41)</f>
        <v>108094</v>
      </c>
      <c r="K41" s="1671"/>
      <c r="L41" s="1670">
        <v>86707</v>
      </c>
      <c r="M41" s="1671"/>
      <c r="N41" s="1669">
        <v>21387</v>
      </c>
      <c r="O41" s="1671"/>
      <c r="P41" s="356">
        <v>0</v>
      </c>
      <c r="Q41" s="46">
        <v>1311</v>
      </c>
      <c r="R41" s="356">
        <v>0</v>
      </c>
      <c r="S41" s="47">
        <v>2020</v>
      </c>
    </row>
    <row r="42" spans="2:19" s="17" customFormat="1" ht="15.75" customHeight="1">
      <c r="B42" s="1191" t="s">
        <v>750</v>
      </c>
      <c r="C42" s="45">
        <v>20</v>
      </c>
      <c r="D42" s="46">
        <v>3</v>
      </c>
      <c r="E42" s="46">
        <v>2</v>
      </c>
      <c r="F42" s="46">
        <v>15</v>
      </c>
      <c r="G42" s="46">
        <v>87</v>
      </c>
      <c r="H42" s="1669">
        <f t="shared" si="3"/>
        <v>88719</v>
      </c>
      <c r="I42" s="1669"/>
      <c r="J42" s="1670">
        <f t="shared" si="4"/>
        <v>86895</v>
      </c>
      <c r="K42" s="1671"/>
      <c r="L42" s="1670">
        <v>44240</v>
      </c>
      <c r="M42" s="1671"/>
      <c r="N42" s="1669">
        <v>42655</v>
      </c>
      <c r="O42" s="1671"/>
      <c r="P42" s="46">
        <v>1258</v>
      </c>
      <c r="Q42" s="46">
        <v>75</v>
      </c>
      <c r="R42" s="356">
        <v>0</v>
      </c>
      <c r="S42" s="47">
        <v>491</v>
      </c>
    </row>
    <row r="43" spans="2:19" s="17" customFormat="1" ht="15.75" customHeight="1">
      <c r="B43" s="1191" t="s">
        <v>751</v>
      </c>
      <c r="C43" s="45">
        <v>15</v>
      </c>
      <c r="D43" s="46">
        <v>3</v>
      </c>
      <c r="E43" s="46">
        <v>1</v>
      </c>
      <c r="F43" s="46">
        <v>11</v>
      </c>
      <c r="G43" s="46">
        <v>43</v>
      </c>
      <c r="H43" s="1669">
        <f t="shared" si="3"/>
        <v>51509</v>
      </c>
      <c r="I43" s="1669"/>
      <c r="J43" s="1670">
        <f t="shared" si="4"/>
        <v>49221</v>
      </c>
      <c r="K43" s="1671"/>
      <c r="L43" s="1670">
        <v>34860</v>
      </c>
      <c r="M43" s="1671"/>
      <c r="N43" s="1669">
        <v>14361</v>
      </c>
      <c r="O43" s="1671"/>
      <c r="P43" s="46">
        <v>11</v>
      </c>
      <c r="Q43" s="46">
        <v>550</v>
      </c>
      <c r="R43" s="356">
        <v>0</v>
      </c>
      <c r="S43" s="47">
        <v>1727</v>
      </c>
    </row>
    <row r="44" spans="2:19" s="17" customFormat="1" ht="15.75" customHeight="1">
      <c r="B44" s="1191" t="s">
        <v>752</v>
      </c>
      <c r="C44" s="45">
        <v>24</v>
      </c>
      <c r="D44" s="46">
        <v>4</v>
      </c>
      <c r="E44" s="46">
        <v>5</v>
      </c>
      <c r="F44" s="46">
        <v>15</v>
      </c>
      <c r="G44" s="46">
        <v>81</v>
      </c>
      <c r="H44" s="1669">
        <f t="shared" si="3"/>
        <v>59514</v>
      </c>
      <c r="I44" s="1669"/>
      <c r="J44" s="1670">
        <f t="shared" si="4"/>
        <v>55680</v>
      </c>
      <c r="K44" s="1671"/>
      <c r="L44" s="1670">
        <v>39138</v>
      </c>
      <c r="M44" s="1671"/>
      <c r="N44" s="1669">
        <v>16542</v>
      </c>
      <c r="O44" s="1671"/>
      <c r="P44" s="46">
        <v>20</v>
      </c>
      <c r="Q44" s="46">
        <v>1800</v>
      </c>
      <c r="R44" s="356">
        <v>0</v>
      </c>
      <c r="S44" s="47">
        <v>2014</v>
      </c>
    </row>
    <row r="45" spans="2:19" s="17" customFormat="1" ht="15.75" customHeight="1">
      <c r="B45" s="1191" t="s">
        <v>753</v>
      </c>
      <c r="C45" s="45">
        <v>18</v>
      </c>
      <c r="D45" s="46">
        <v>8</v>
      </c>
      <c r="E45" s="46">
        <v>1</v>
      </c>
      <c r="F45" s="46">
        <v>9</v>
      </c>
      <c r="G45" s="46">
        <v>60</v>
      </c>
      <c r="H45" s="1669">
        <f t="shared" si="3"/>
        <v>38148</v>
      </c>
      <c r="I45" s="1669"/>
      <c r="J45" s="1670">
        <f t="shared" si="4"/>
        <v>37761</v>
      </c>
      <c r="K45" s="1671"/>
      <c r="L45" s="1670">
        <v>24377</v>
      </c>
      <c r="M45" s="1671"/>
      <c r="N45" s="1669">
        <v>13384</v>
      </c>
      <c r="O45" s="1671"/>
      <c r="P45" s="356">
        <v>0</v>
      </c>
      <c r="Q45" s="46">
        <v>315</v>
      </c>
      <c r="R45" s="356">
        <v>0</v>
      </c>
      <c r="S45" s="47">
        <v>72</v>
      </c>
    </row>
    <row r="46" spans="2:19" s="17" customFormat="1" ht="15.75" customHeight="1">
      <c r="B46" s="1191" t="s">
        <v>754</v>
      </c>
      <c r="C46" s="45">
        <v>17</v>
      </c>
      <c r="D46" s="46">
        <v>6</v>
      </c>
      <c r="E46" s="46">
        <v>1</v>
      </c>
      <c r="F46" s="46">
        <v>10</v>
      </c>
      <c r="G46" s="46">
        <v>54</v>
      </c>
      <c r="H46" s="1669">
        <f t="shared" si="3"/>
        <v>121253</v>
      </c>
      <c r="I46" s="1669"/>
      <c r="J46" s="1670">
        <f t="shared" si="4"/>
        <v>120616</v>
      </c>
      <c r="K46" s="1671"/>
      <c r="L46" s="1670">
        <v>75346</v>
      </c>
      <c r="M46" s="1671"/>
      <c r="N46" s="1669">
        <v>45270</v>
      </c>
      <c r="O46" s="1671"/>
      <c r="P46" s="356">
        <v>0</v>
      </c>
      <c r="Q46" s="356">
        <v>0</v>
      </c>
      <c r="R46" s="356">
        <v>0</v>
      </c>
      <c r="S46" s="47">
        <v>637</v>
      </c>
    </row>
    <row r="47" spans="2:19" s="17" customFormat="1" ht="15.75" customHeight="1">
      <c r="B47" s="137"/>
      <c r="C47" s="49"/>
      <c r="D47" s="129"/>
      <c r="E47" s="129"/>
      <c r="F47" s="50"/>
      <c r="G47" s="50"/>
      <c r="H47" s="1679"/>
      <c r="I47" s="1680"/>
      <c r="J47" s="1681"/>
      <c r="K47" s="1680"/>
      <c r="L47" s="1681"/>
      <c r="M47" s="1680"/>
      <c r="N47" s="1679"/>
      <c r="O47" s="1680"/>
      <c r="P47" s="50"/>
      <c r="Q47" s="50"/>
      <c r="R47" s="129"/>
      <c r="S47" s="1192"/>
    </row>
    <row r="48" ht="15.75" customHeight="1">
      <c r="B48" s="132" t="s">
        <v>758</v>
      </c>
    </row>
  </sheetData>
  <mergeCells count="94">
    <mergeCell ref="H47:I47"/>
    <mergeCell ref="J47:K47"/>
    <mergeCell ref="L47:M47"/>
    <mergeCell ref="N47:O47"/>
    <mergeCell ref="H46:I46"/>
    <mergeCell ref="J46:K46"/>
    <mergeCell ref="L46:M46"/>
    <mergeCell ref="N46:O46"/>
    <mergeCell ref="H45:I45"/>
    <mergeCell ref="J45:K45"/>
    <mergeCell ref="L45:M45"/>
    <mergeCell ref="N45:O45"/>
    <mergeCell ref="H44:I44"/>
    <mergeCell ref="J44:K44"/>
    <mergeCell ref="L44:M44"/>
    <mergeCell ref="N44:O44"/>
    <mergeCell ref="H43:I43"/>
    <mergeCell ref="J43:K43"/>
    <mergeCell ref="L43:M43"/>
    <mergeCell ref="N43:O43"/>
    <mergeCell ref="H42:I42"/>
    <mergeCell ref="J42:K42"/>
    <mergeCell ref="L42:M42"/>
    <mergeCell ref="N42:O42"/>
    <mergeCell ref="H41:I41"/>
    <mergeCell ref="J41:K41"/>
    <mergeCell ref="L41:M41"/>
    <mergeCell ref="N41:O41"/>
    <mergeCell ref="H40:I40"/>
    <mergeCell ref="J40:K40"/>
    <mergeCell ref="L40:M40"/>
    <mergeCell ref="N40:O40"/>
    <mergeCell ref="H39:I39"/>
    <mergeCell ref="J39:K39"/>
    <mergeCell ref="L39:M39"/>
    <mergeCell ref="N39:O39"/>
    <mergeCell ref="H38:I38"/>
    <mergeCell ref="J38:K38"/>
    <mergeCell ref="L38:M38"/>
    <mergeCell ref="N38:O38"/>
    <mergeCell ref="H37:I37"/>
    <mergeCell ref="J37:K37"/>
    <mergeCell ref="L37:M37"/>
    <mergeCell ref="N37:O37"/>
    <mergeCell ref="H36:I36"/>
    <mergeCell ref="J36:K36"/>
    <mergeCell ref="L36:M36"/>
    <mergeCell ref="N36:O36"/>
    <mergeCell ref="H35:I35"/>
    <mergeCell ref="J35:K35"/>
    <mergeCell ref="L35:M35"/>
    <mergeCell ref="N35:O35"/>
    <mergeCell ref="H34:I34"/>
    <mergeCell ref="J34:K34"/>
    <mergeCell ref="L34:M34"/>
    <mergeCell ref="N34:O34"/>
    <mergeCell ref="H33:I33"/>
    <mergeCell ref="J33:K33"/>
    <mergeCell ref="L33:M33"/>
    <mergeCell ref="N33:O33"/>
    <mergeCell ref="H32:I32"/>
    <mergeCell ref="J32:K32"/>
    <mergeCell ref="L32:M32"/>
    <mergeCell ref="N32:O32"/>
    <mergeCell ref="H31:I31"/>
    <mergeCell ref="J31:K31"/>
    <mergeCell ref="L31:M31"/>
    <mergeCell ref="N31:O31"/>
    <mergeCell ref="H30:I30"/>
    <mergeCell ref="J30:K30"/>
    <mergeCell ref="L30:M30"/>
    <mergeCell ref="N30:O30"/>
    <mergeCell ref="H29:I29"/>
    <mergeCell ref="J29:K29"/>
    <mergeCell ref="L29:M29"/>
    <mergeCell ref="N29:O29"/>
    <mergeCell ref="B26:B28"/>
    <mergeCell ref="C26:F26"/>
    <mergeCell ref="G26:G28"/>
    <mergeCell ref="H26:S26"/>
    <mergeCell ref="H27:I28"/>
    <mergeCell ref="J27:O27"/>
    <mergeCell ref="J28:K28"/>
    <mergeCell ref="L28:M28"/>
    <mergeCell ref="N28:O28"/>
    <mergeCell ref="P2:P3"/>
    <mergeCell ref="Q3:S3"/>
    <mergeCell ref="B4:B6"/>
    <mergeCell ref="C4:I4"/>
    <mergeCell ref="J4:M4"/>
    <mergeCell ref="N4:O4"/>
    <mergeCell ref="P4:P6"/>
    <mergeCell ref="Q4:Q6"/>
    <mergeCell ref="R4:S4"/>
  </mergeCells>
  <printOptions/>
  <pageMargins left="0.75" right="0.75" top="1" bottom="1" header="0.512" footer="0.51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3.625" style="17" customWidth="1"/>
    <col min="3" max="11" width="9.625" style="17" customWidth="1"/>
    <col min="12" max="16384" width="9.00390625" style="17" customWidth="1"/>
  </cols>
  <sheetData>
    <row r="1" ht="14.25">
      <c r="B1" s="18" t="s">
        <v>78</v>
      </c>
    </row>
    <row r="2" spans="2:11" ht="12.75" thickBot="1">
      <c r="B2" s="21" t="s">
        <v>73</v>
      </c>
      <c r="C2" s="21"/>
      <c r="D2" s="21"/>
      <c r="E2" s="21"/>
      <c r="F2" s="21"/>
      <c r="G2" s="21"/>
      <c r="H2" s="21"/>
      <c r="I2" s="21"/>
      <c r="J2" s="46"/>
      <c r="K2" s="20" t="s">
        <v>74</v>
      </c>
    </row>
    <row r="3" spans="1:11" ht="12" customHeight="1" thickTop="1">
      <c r="A3" s="32"/>
      <c r="B3" s="1198" t="s">
        <v>791</v>
      </c>
      <c r="C3" s="1199" t="s">
        <v>792</v>
      </c>
      <c r="D3" s="1200"/>
      <c r="E3" s="1200"/>
      <c r="F3" s="1200" t="s">
        <v>793</v>
      </c>
      <c r="G3" s="1200"/>
      <c r="H3" s="1200"/>
      <c r="I3" s="1200" t="s">
        <v>794</v>
      </c>
      <c r="J3" s="1200"/>
      <c r="K3" s="1201"/>
    </row>
    <row r="4" spans="1:11" ht="24" customHeight="1">
      <c r="A4" s="32"/>
      <c r="B4" s="51" t="s">
        <v>795</v>
      </c>
      <c r="C4" s="1197" t="s">
        <v>775</v>
      </c>
      <c r="D4" s="1197">
        <v>2</v>
      </c>
      <c r="E4" s="1187" t="s">
        <v>75</v>
      </c>
      <c r="F4" s="1197" t="s">
        <v>775</v>
      </c>
      <c r="G4" s="1197">
        <v>2</v>
      </c>
      <c r="H4" s="1187" t="s">
        <v>75</v>
      </c>
      <c r="I4" s="1197" t="s">
        <v>775</v>
      </c>
      <c r="J4" s="1197">
        <v>2</v>
      </c>
      <c r="K4" s="52" t="s">
        <v>75</v>
      </c>
    </row>
    <row r="5" spans="1:11" ht="7.5" customHeight="1">
      <c r="A5" s="32"/>
      <c r="B5" s="32"/>
      <c r="C5" s="349"/>
      <c r="D5" s="31"/>
      <c r="E5" s="31"/>
      <c r="F5" s="31"/>
      <c r="G5" s="31"/>
      <c r="H5" s="31"/>
      <c r="I5" s="31"/>
      <c r="J5" s="31"/>
      <c r="K5" s="352"/>
    </row>
    <row r="6" spans="1:11" s="579" customFormat="1" ht="12" customHeight="1">
      <c r="A6" s="543"/>
      <c r="B6" s="44" t="s">
        <v>837</v>
      </c>
      <c r="C6" s="1202">
        <f>SUM(C8:C11,C28)</f>
        <v>4423</v>
      </c>
      <c r="D6" s="1203">
        <v>4437</v>
      </c>
      <c r="E6" s="1203">
        <f>D6-C6</f>
        <v>14</v>
      </c>
      <c r="F6" s="1203">
        <f>SUM(F8:F11,F28)</f>
        <v>89</v>
      </c>
      <c r="G6" s="1203">
        <f>SUM(G8:G11,G28)</f>
        <v>93</v>
      </c>
      <c r="H6" s="1203">
        <f>G6-F6</f>
        <v>4</v>
      </c>
      <c r="I6" s="1203">
        <f>SUM(I8:I11,I28)</f>
        <v>5213</v>
      </c>
      <c r="J6" s="1203">
        <v>5146</v>
      </c>
      <c r="K6" s="1204">
        <f>J6-I6</f>
        <v>-67</v>
      </c>
    </row>
    <row r="7" spans="1:11" s="132" customFormat="1" ht="7.5" customHeight="1">
      <c r="A7" s="39"/>
      <c r="B7" s="1118"/>
      <c r="C7" s="1205"/>
      <c r="D7" s="1206"/>
      <c r="E7" s="1206"/>
      <c r="F7" s="1206"/>
      <c r="G7" s="1206"/>
      <c r="H7" s="1206"/>
      <c r="I7" s="1206"/>
      <c r="J7" s="1206"/>
      <c r="K7" s="1207"/>
    </row>
    <row r="8" spans="1:11" s="579" customFormat="1" ht="12" customHeight="1">
      <c r="A8" s="543"/>
      <c r="B8" s="44" t="s">
        <v>846</v>
      </c>
      <c r="C8" s="1202">
        <f>SUM(C13+C18+C19+C22)</f>
        <v>1823</v>
      </c>
      <c r="D8" s="1203">
        <v>1842</v>
      </c>
      <c r="E8" s="1203">
        <f>D8-C8</f>
        <v>19</v>
      </c>
      <c r="F8" s="1203">
        <f>SUM(F13+F18+F19+F22)</f>
        <v>22</v>
      </c>
      <c r="G8" s="1203">
        <f>SUM(G13+G18+G19+G22)</f>
        <v>26</v>
      </c>
      <c r="H8" s="1203">
        <f>G8-F8</f>
        <v>4</v>
      </c>
      <c r="I8" s="1203">
        <f>SUM(I13+I18+I19+I22)</f>
        <v>2109</v>
      </c>
      <c r="J8" s="1203">
        <v>2098</v>
      </c>
      <c r="K8" s="1204">
        <f>J8-I8</f>
        <v>-11</v>
      </c>
    </row>
    <row r="9" spans="1:11" s="579" customFormat="1" ht="12" customHeight="1">
      <c r="A9" s="543"/>
      <c r="B9" s="44" t="s">
        <v>796</v>
      </c>
      <c r="C9" s="1202">
        <f>SUM(C17+C20+C23)</f>
        <v>609</v>
      </c>
      <c r="D9" s="1203">
        <f>SUM(D17+D20+D23)</f>
        <v>579</v>
      </c>
      <c r="E9" s="1203">
        <f>D9-C9</f>
        <v>-30</v>
      </c>
      <c r="F9" s="1203">
        <f>SUM(F17+F20+F23)</f>
        <v>16</v>
      </c>
      <c r="G9" s="1203">
        <f>SUM(G17+G20+G23)</f>
        <v>20</v>
      </c>
      <c r="H9" s="1203">
        <f>G9-F9</f>
        <v>4</v>
      </c>
      <c r="I9" s="1203">
        <f>SUM(I17+I20+I23)</f>
        <v>783</v>
      </c>
      <c r="J9" s="1203">
        <f>SUM(J17+J20+J23)</f>
        <v>713</v>
      </c>
      <c r="K9" s="1204">
        <f>J9-I9</f>
        <v>-70</v>
      </c>
    </row>
    <row r="10" spans="1:11" s="579" customFormat="1" ht="12" customHeight="1">
      <c r="A10" s="543"/>
      <c r="B10" s="44" t="s">
        <v>850</v>
      </c>
      <c r="C10" s="1202">
        <f>SUM(C14+C21+C24+C25)</f>
        <v>885</v>
      </c>
      <c r="D10" s="1203">
        <f>SUM(D14+D21+D24+D25)</f>
        <v>883</v>
      </c>
      <c r="E10" s="1203">
        <f>D10-C10</f>
        <v>-2</v>
      </c>
      <c r="F10" s="1203">
        <f>SUM(F14+F21+F24+F25)</f>
        <v>22</v>
      </c>
      <c r="G10" s="1203">
        <f>SUM(G14+G21+G24+G25)</f>
        <v>24</v>
      </c>
      <c r="H10" s="1203">
        <f>G10-F10</f>
        <v>2</v>
      </c>
      <c r="I10" s="1203">
        <f>SUM(I14+I21+I24+I25)</f>
        <v>1054</v>
      </c>
      <c r="J10" s="1203">
        <f>SUM(J14+J21+J24+J25)</f>
        <v>1079</v>
      </c>
      <c r="K10" s="1204">
        <f>J10-I10</f>
        <v>25</v>
      </c>
    </row>
    <row r="11" spans="1:11" s="579" customFormat="1" ht="12" customHeight="1">
      <c r="A11" s="543"/>
      <c r="B11" s="44" t="s">
        <v>852</v>
      </c>
      <c r="C11" s="1202">
        <f>SUM(C15+C16+C26+C27)</f>
        <v>1106</v>
      </c>
      <c r="D11" s="1203">
        <f>SUM(D15+D16+D26+D27)</f>
        <v>1133</v>
      </c>
      <c r="E11" s="1203">
        <f>D11-C11</f>
        <v>27</v>
      </c>
      <c r="F11" s="1203">
        <f>SUM(F15+F16+F26+F27)</f>
        <v>29</v>
      </c>
      <c r="G11" s="1203">
        <f>SUM(G15+G16+G26+G27)</f>
        <v>23</v>
      </c>
      <c r="H11" s="1203">
        <f>G11-F11</f>
        <v>-6</v>
      </c>
      <c r="I11" s="1203">
        <f>SUM(I15+I16+I26+I27)</f>
        <v>1267</v>
      </c>
      <c r="J11" s="1203">
        <f>SUM(J15+J16+J26+J27)</f>
        <v>1256</v>
      </c>
      <c r="K11" s="1204">
        <f>J11-I11</f>
        <v>-11</v>
      </c>
    </row>
    <row r="12" spans="1:11" ht="7.5" customHeight="1">
      <c r="A12" s="32"/>
      <c r="B12" s="74"/>
      <c r="C12" s="117"/>
      <c r="D12" s="118"/>
      <c r="E12" s="118"/>
      <c r="F12" s="118"/>
      <c r="G12" s="118"/>
      <c r="H12" s="118"/>
      <c r="I12" s="118"/>
      <c r="J12" s="118"/>
      <c r="K12" s="1208"/>
    </row>
    <row r="13" spans="1:11" ht="12" customHeight="1">
      <c r="A13" s="32"/>
      <c r="B13" s="40" t="s">
        <v>797</v>
      </c>
      <c r="C13" s="1209">
        <v>1252</v>
      </c>
      <c r="D13" s="869">
        <v>1267</v>
      </c>
      <c r="E13" s="869">
        <f aca="true" t="shared" si="0" ref="E13:E28">D13-C13</f>
        <v>15</v>
      </c>
      <c r="F13" s="869">
        <v>10</v>
      </c>
      <c r="G13" s="869">
        <v>10</v>
      </c>
      <c r="H13" s="869">
        <f aca="true" t="shared" si="1" ref="H13:H27">G13-F13</f>
        <v>0</v>
      </c>
      <c r="I13" s="869">
        <v>1397</v>
      </c>
      <c r="J13" s="869">
        <v>1419</v>
      </c>
      <c r="K13" s="1210">
        <f aca="true" t="shared" si="2" ref="K13:K28">J13-I13</f>
        <v>22</v>
      </c>
    </row>
    <row r="14" spans="1:11" ht="12" customHeight="1">
      <c r="A14" s="32"/>
      <c r="B14" s="40" t="s">
        <v>798</v>
      </c>
      <c r="C14" s="1209">
        <v>461</v>
      </c>
      <c r="D14" s="869">
        <v>422</v>
      </c>
      <c r="E14" s="869">
        <f t="shared" si="0"/>
        <v>-39</v>
      </c>
      <c r="F14" s="869">
        <v>7</v>
      </c>
      <c r="G14" s="869">
        <v>7</v>
      </c>
      <c r="H14" s="869">
        <f t="shared" si="1"/>
        <v>0</v>
      </c>
      <c r="I14" s="869">
        <v>545</v>
      </c>
      <c r="J14" s="869">
        <v>499</v>
      </c>
      <c r="K14" s="1210">
        <f t="shared" si="2"/>
        <v>-46</v>
      </c>
    </row>
    <row r="15" spans="1:11" ht="12" customHeight="1">
      <c r="A15" s="32"/>
      <c r="B15" s="40" t="s">
        <v>799</v>
      </c>
      <c r="C15" s="1209">
        <v>535</v>
      </c>
      <c r="D15" s="869">
        <v>521</v>
      </c>
      <c r="E15" s="869">
        <f t="shared" si="0"/>
        <v>-14</v>
      </c>
      <c r="F15" s="869">
        <v>14</v>
      </c>
      <c r="G15" s="869">
        <v>6</v>
      </c>
      <c r="H15" s="869">
        <f t="shared" si="1"/>
        <v>-8</v>
      </c>
      <c r="I15" s="869">
        <v>644</v>
      </c>
      <c r="J15" s="869">
        <v>600</v>
      </c>
      <c r="K15" s="1210">
        <f t="shared" si="2"/>
        <v>-44</v>
      </c>
    </row>
    <row r="16" spans="1:11" ht="12" customHeight="1">
      <c r="A16" s="32"/>
      <c r="B16" s="40" t="s">
        <v>800</v>
      </c>
      <c r="C16" s="1209">
        <v>465</v>
      </c>
      <c r="D16" s="869">
        <v>504</v>
      </c>
      <c r="E16" s="869">
        <f t="shared" si="0"/>
        <v>39</v>
      </c>
      <c r="F16" s="869">
        <v>8</v>
      </c>
      <c r="G16" s="869">
        <v>12</v>
      </c>
      <c r="H16" s="869">
        <f t="shared" si="1"/>
        <v>4</v>
      </c>
      <c r="I16" s="869">
        <v>501</v>
      </c>
      <c r="J16" s="869">
        <v>537</v>
      </c>
      <c r="K16" s="1210">
        <f t="shared" si="2"/>
        <v>36</v>
      </c>
    </row>
    <row r="17" spans="1:11" ht="12" customHeight="1">
      <c r="A17" s="32"/>
      <c r="B17" s="40" t="s">
        <v>801</v>
      </c>
      <c r="C17" s="1209">
        <v>268</v>
      </c>
      <c r="D17" s="869">
        <v>238</v>
      </c>
      <c r="E17" s="869">
        <f t="shared" si="0"/>
        <v>-30</v>
      </c>
      <c r="F17" s="869">
        <v>8</v>
      </c>
      <c r="G17" s="869">
        <v>12</v>
      </c>
      <c r="H17" s="869">
        <f t="shared" si="1"/>
        <v>4</v>
      </c>
      <c r="I17" s="869">
        <v>352</v>
      </c>
      <c r="J17" s="869">
        <v>294</v>
      </c>
      <c r="K17" s="1210">
        <f t="shared" si="2"/>
        <v>-58</v>
      </c>
    </row>
    <row r="18" spans="1:11" ht="12" customHeight="1">
      <c r="A18" s="32"/>
      <c r="B18" s="40" t="s">
        <v>802</v>
      </c>
      <c r="C18" s="1209">
        <v>208</v>
      </c>
      <c r="D18" s="869">
        <v>225</v>
      </c>
      <c r="E18" s="869">
        <f t="shared" si="0"/>
        <v>17</v>
      </c>
      <c r="F18" s="869">
        <v>6</v>
      </c>
      <c r="G18" s="869">
        <v>9</v>
      </c>
      <c r="H18" s="869">
        <f t="shared" si="1"/>
        <v>3</v>
      </c>
      <c r="I18" s="869">
        <v>251</v>
      </c>
      <c r="J18" s="869">
        <v>263</v>
      </c>
      <c r="K18" s="1210">
        <f t="shared" si="2"/>
        <v>12</v>
      </c>
    </row>
    <row r="19" spans="1:11" ht="12" customHeight="1">
      <c r="A19" s="32"/>
      <c r="B19" s="40" t="s">
        <v>803</v>
      </c>
      <c r="C19" s="1209">
        <v>174</v>
      </c>
      <c r="D19" s="869">
        <v>165</v>
      </c>
      <c r="E19" s="869">
        <f t="shared" si="0"/>
        <v>-9</v>
      </c>
      <c r="F19" s="869">
        <v>3</v>
      </c>
      <c r="G19" s="869">
        <v>5</v>
      </c>
      <c r="H19" s="869">
        <f t="shared" si="1"/>
        <v>2</v>
      </c>
      <c r="I19" s="869">
        <v>231</v>
      </c>
      <c r="J19" s="869">
        <v>209</v>
      </c>
      <c r="K19" s="1210">
        <f t="shared" si="2"/>
        <v>-22</v>
      </c>
    </row>
    <row r="20" spans="1:11" ht="12" customHeight="1">
      <c r="A20" s="32"/>
      <c r="B20" s="40" t="s">
        <v>614</v>
      </c>
      <c r="C20" s="1209">
        <v>271</v>
      </c>
      <c r="D20" s="869">
        <v>274</v>
      </c>
      <c r="E20" s="869">
        <f t="shared" si="0"/>
        <v>3</v>
      </c>
      <c r="F20" s="869">
        <v>3</v>
      </c>
      <c r="G20" s="869">
        <v>7</v>
      </c>
      <c r="H20" s="869">
        <f t="shared" si="1"/>
        <v>4</v>
      </c>
      <c r="I20" s="869">
        <v>348</v>
      </c>
      <c r="J20" s="869">
        <v>342</v>
      </c>
      <c r="K20" s="1210">
        <f t="shared" si="2"/>
        <v>-6</v>
      </c>
    </row>
    <row r="21" spans="1:11" ht="12" customHeight="1">
      <c r="A21" s="32"/>
      <c r="B21" s="40" t="s">
        <v>804</v>
      </c>
      <c r="C21" s="1209">
        <v>188</v>
      </c>
      <c r="D21" s="869">
        <v>169</v>
      </c>
      <c r="E21" s="869">
        <f t="shared" si="0"/>
        <v>-19</v>
      </c>
      <c r="F21" s="869">
        <v>5</v>
      </c>
      <c r="G21" s="869">
        <v>6</v>
      </c>
      <c r="H21" s="869">
        <f t="shared" si="1"/>
        <v>1</v>
      </c>
      <c r="I21" s="869">
        <v>249</v>
      </c>
      <c r="J21" s="869">
        <v>208</v>
      </c>
      <c r="K21" s="1210">
        <f t="shared" si="2"/>
        <v>-41</v>
      </c>
    </row>
    <row r="22" spans="1:11" ht="12" customHeight="1">
      <c r="A22" s="32"/>
      <c r="B22" s="40" t="s">
        <v>805</v>
      </c>
      <c r="C22" s="1209">
        <v>189</v>
      </c>
      <c r="D22" s="869">
        <v>184</v>
      </c>
      <c r="E22" s="869">
        <f t="shared" si="0"/>
        <v>-5</v>
      </c>
      <c r="F22" s="869">
        <v>3</v>
      </c>
      <c r="G22" s="869">
        <v>2</v>
      </c>
      <c r="H22" s="869">
        <f t="shared" si="1"/>
        <v>-1</v>
      </c>
      <c r="I22" s="869">
        <v>230</v>
      </c>
      <c r="J22" s="869">
        <v>206</v>
      </c>
      <c r="K22" s="1210">
        <f t="shared" si="2"/>
        <v>-24</v>
      </c>
    </row>
    <row r="23" spans="1:11" ht="12" customHeight="1">
      <c r="A23" s="32"/>
      <c r="B23" s="40" t="s">
        <v>806</v>
      </c>
      <c r="C23" s="1209">
        <v>70</v>
      </c>
      <c r="D23" s="869">
        <v>67</v>
      </c>
      <c r="E23" s="869">
        <f t="shared" si="0"/>
        <v>-3</v>
      </c>
      <c r="F23" s="869">
        <v>5</v>
      </c>
      <c r="G23" s="869">
        <v>1</v>
      </c>
      <c r="H23" s="869">
        <f t="shared" si="1"/>
        <v>-4</v>
      </c>
      <c r="I23" s="869">
        <v>83</v>
      </c>
      <c r="J23" s="869">
        <v>77</v>
      </c>
      <c r="K23" s="1210">
        <f t="shared" si="2"/>
        <v>-6</v>
      </c>
    </row>
    <row r="24" spans="1:11" ht="12" customHeight="1">
      <c r="A24" s="32"/>
      <c r="B24" s="40" t="s">
        <v>807</v>
      </c>
      <c r="C24" s="1209">
        <v>201</v>
      </c>
      <c r="D24" s="869">
        <v>245</v>
      </c>
      <c r="E24" s="869">
        <f t="shared" si="0"/>
        <v>44</v>
      </c>
      <c r="F24" s="869">
        <v>9</v>
      </c>
      <c r="G24" s="869">
        <v>9</v>
      </c>
      <c r="H24" s="869">
        <f t="shared" si="1"/>
        <v>0</v>
      </c>
      <c r="I24" s="869">
        <v>219</v>
      </c>
      <c r="J24" s="869">
        <v>298</v>
      </c>
      <c r="K24" s="1210">
        <f t="shared" si="2"/>
        <v>79</v>
      </c>
    </row>
    <row r="25" spans="1:11" ht="12" customHeight="1">
      <c r="A25" s="32"/>
      <c r="B25" s="40" t="s">
        <v>808</v>
      </c>
      <c r="C25" s="1209">
        <v>35</v>
      </c>
      <c r="D25" s="869">
        <v>47</v>
      </c>
      <c r="E25" s="869">
        <f t="shared" si="0"/>
        <v>12</v>
      </c>
      <c r="F25" s="869">
        <v>1</v>
      </c>
      <c r="G25" s="869">
        <v>2</v>
      </c>
      <c r="H25" s="869">
        <f t="shared" si="1"/>
        <v>1</v>
      </c>
      <c r="I25" s="869">
        <v>41</v>
      </c>
      <c r="J25" s="869">
        <v>74</v>
      </c>
      <c r="K25" s="1210">
        <f t="shared" si="2"/>
        <v>33</v>
      </c>
    </row>
    <row r="26" spans="1:11" ht="11.25" customHeight="1">
      <c r="A26" s="32"/>
      <c r="B26" s="40" t="s">
        <v>809</v>
      </c>
      <c r="C26" s="1209">
        <v>84</v>
      </c>
      <c r="D26" s="869">
        <v>94</v>
      </c>
      <c r="E26" s="869">
        <f t="shared" si="0"/>
        <v>10</v>
      </c>
      <c r="F26" s="869">
        <v>6</v>
      </c>
      <c r="G26" s="869">
        <v>3</v>
      </c>
      <c r="H26" s="869">
        <f t="shared" si="1"/>
        <v>-3</v>
      </c>
      <c r="I26" s="869">
        <v>93</v>
      </c>
      <c r="J26" s="869">
        <v>105</v>
      </c>
      <c r="K26" s="1210">
        <f t="shared" si="2"/>
        <v>12</v>
      </c>
    </row>
    <row r="27" spans="1:11" ht="11.25" customHeight="1">
      <c r="A27" s="32"/>
      <c r="B27" s="40" t="s">
        <v>810</v>
      </c>
      <c r="C27" s="1209">
        <v>22</v>
      </c>
      <c r="D27" s="869">
        <v>14</v>
      </c>
      <c r="E27" s="869">
        <f t="shared" si="0"/>
        <v>-8</v>
      </c>
      <c r="F27" s="869">
        <v>1</v>
      </c>
      <c r="G27" s="869">
        <v>2</v>
      </c>
      <c r="H27" s="869">
        <f t="shared" si="1"/>
        <v>1</v>
      </c>
      <c r="I27" s="869">
        <v>29</v>
      </c>
      <c r="J27" s="869">
        <v>14</v>
      </c>
      <c r="K27" s="1210">
        <f t="shared" si="2"/>
        <v>-15</v>
      </c>
    </row>
    <row r="28" spans="1:11" ht="12" customHeight="1">
      <c r="A28" s="32"/>
      <c r="B28" s="52" t="s">
        <v>811</v>
      </c>
      <c r="C28" s="91">
        <v>0</v>
      </c>
      <c r="D28" s="876">
        <v>1</v>
      </c>
      <c r="E28" s="876">
        <f t="shared" si="0"/>
        <v>1</v>
      </c>
      <c r="F28" s="875">
        <v>0</v>
      </c>
      <c r="G28" s="875">
        <v>0</v>
      </c>
      <c r="H28" s="875">
        <v>0</v>
      </c>
      <c r="I28" s="875">
        <v>0</v>
      </c>
      <c r="J28" s="876">
        <v>1</v>
      </c>
      <c r="K28" s="1211">
        <f t="shared" si="2"/>
        <v>1</v>
      </c>
    </row>
    <row r="29" ht="12">
      <c r="B29" s="17" t="s">
        <v>76</v>
      </c>
    </row>
    <row r="30" ht="12">
      <c r="B30" s="17" t="s">
        <v>77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58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97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834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1448</v>
      </c>
      <c r="C3" s="1"/>
      <c r="E3" s="1"/>
      <c r="F3" s="1"/>
    </row>
    <row r="4" spans="2:6" ht="12" customHeight="1">
      <c r="B4" s="3" t="s">
        <v>1451</v>
      </c>
      <c r="C4" s="1" t="s">
        <v>835</v>
      </c>
      <c r="E4" s="1"/>
      <c r="F4" s="1"/>
    </row>
    <row r="5" spans="2:3" ht="26.25" customHeight="1">
      <c r="B5" s="3" t="s">
        <v>1452</v>
      </c>
      <c r="C5" s="5" t="s">
        <v>1367</v>
      </c>
    </row>
    <row r="6" spans="2:6" ht="12" customHeight="1">
      <c r="B6" s="3" t="s">
        <v>1455</v>
      </c>
      <c r="C6" s="5" t="s">
        <v>1368</v>
      </c>
      <c r="E6" s="1"/>
      <c r="F6" s="1"/>
    </row>
    <row r="7" spans="2:6" ht="12" customHeight="1">
      <c r="B7" s="3"/>
      <c r="C7" s="5" t="s">
        <v>1468</v>
      </c>
      <c r="E7" s="1"/>
      <c r="F7" s="1"/>
    </row>
    <row r="8" spans="2:6" ht="12" customHeight="1">
      <c r="B8" s="3"/>
      <c r="C8" s="5" t="s">
        <v>1369</v>
      </c>
      <c r="E8" s="1"/>
      <c r="F8" s="1"/>
    </row>
    <row r="9" spans="2:6" ht="12" customHeight="1">
      <c r="B9" s="3"/>
      <c r="C9" s="5" t="s">
        <v>1469</v>
      </c>
      <c r="E9" s="1"/>
      <c r="F9" s="1"/>
    </row>
    <row r="10" spans="2:6" ht="12" customHeight="1">
      <c r="B10" s="3"/>
      <c r="C10" s="5" t="s">
        <v>1470</v>
      </c>
      <c r="E10" s="1"/>
      <c r="F10" s="1"/>
    </row>
    <row r="11" spans="2:6" ht="12" customHeight="1">
      <c r="B11" s="3"/>
      <c r="C11" s="5" t="s">
        <v>1471</v>
      </c>
      <c r="E11" s="1"/>
      <c r="F11" s="1"/>
    </row>
    <row r="12" spans="2:6" ht="12" customHeight="1">
      <c r="B12" s="3" t="s">
        <v>1456</v>
      </c>
      <c r="C12" s="4" t="s">
        <v>1370</v>
      </c>
      <c r="E12" s="1"/>
      <c r="F12" s="1"/>
    </row>
    <row r="13" spans="2:3" ht="12" customHeight="1">
      <c r="B13" s="3" t="s">
        <v>1457</v>
      </c>
      <c r="C13" s="5" t="s">
        <v>1723</v>
      </c>
    </row>
    <row r="14" spans="2:3" ht="12" customHeight="1">
      <c r="B14" s="3"/>
      <c r="C14" s="5" t="s">
        <v>1663</v>
      </c>
    </row>
    <row r="15" spans="2:3" ht="12" customHeight="1">
      <c r="B15" s="3"/>
      <c r="C15" s="5" t="s">
        <v>1648</v>
      </c>
    </row>
    <row r="16" spans="2:3" ht="12" customHeight="1">
      <c r="B16" s="3"/>
      <c r="C16" s="5" t="s">
        <v>1371</v>
      </c>
    </row>
    <row r="17" spans="2:3" ht="12" customHeight="1">
      <c r="B17" s="3"/>
      <c r="C17" s="5" t="s">
        <v>1649</v>
      </c>
    </row>
    <row r="18" spans="2:3" ht="24.75" customHeight="1">
      <c r="B18" s="3" t="s">
        <v>1664</v>
      </c>
      <c r="C18" s="5" t="s">
        <v>1372</v>
      </c>
    </row>
    <row r="19" spans="2:3" ht="24" customHeight="1">
      <c r="B19" s="3" t="s">
        <v>1458</v>
      </c>
      <c r="C19" s="5" t="s">
        <v>1650</v>
      </c>
    </row>
    <row r="20" spans="2:3" ht="12" customHeight="1">
      <c r="B20" s="1"/>
      <c r="C20" s="5"/>
    </row>
    <row r="21" spans="2:6" ht="12" customHeight="1">
      <c r="B21" s="1"/>
      <c r="C21" s="1" t="s">
        <v>833</v>
      </c>
      <c r="F21" s="1"/>
    </row>
    <row r="22" spans="2:6" ht="12">
      <c r="B22" s="1"/>
      <c r="C22" s="1" t="s">
        <v>1689</v>
      </c>
      <c r="E22" s="1"/>
      <c r="F22" s="1"/>
    </row>
    <row r="23" spans="1:6" ht="12">
      <c r="A23" s="1"/>
      <c r="B23" s="1"/>
      <c r="C23" s="1"/>
      <c r="D23" s="1"/>
      <c r="E23" s="1"/>
      <c r="F23" s="1"/>
    </row>
    <row r="24" spans="1:4" ht="12">
      <c r="A24" s="1"/>
      <c r="B24" s="1"/>
      <c r="C24" s="1"/>
      <c r="D24" s="1"/>
    </row>
    <row r="25" spans="2:4" ht="12">
      <c r="B25" s="1" t="s">
        <v>1449</v>
      </c>
      <c r="C25" s="1"/>
      <c r="D25" s="1"/>
    </row>
    <row r="26" ht="12">
      <c r="B26" s="2" t="s">
        <v>1666</v>
      </c>
    </row>
    <row r="27" spans="2:3" ht="12">
      <c r="B27" s="2">
        <v>1</v>
      </c>
      <c r="C27" s="6" t="s">
        <v>1450</v>
      </c>
    </row>
    <row r="28" spans="2:3" ht="12">
      <c r="B28" s="2">
        <v>2</v>
      </c>
      <c r="C28" s="6" t="s">
        <v>1724</v>
      </c>
    </row>
    <row r="29" spans="2:3" ht="12">
      <c r="B29" s="2">
        <v>3</v>
      </c>
      <c r="C29" s="6" t="s">
        <v>1373</v>
      </c>
    </row>
    <row r="30" spans="2:3" ht="12">
      <c r="B30" s="2">
        <v>4</v>
      </c>
      <c r="C30" s="6" t="s">
        <v>1374</v>
      </c>
    </row>
    <row r="31" spans="2:3" ht="12">
      <c r="B31" s="2">
        <v>5</v>
      </c>
      <c r="C31" s="6" t="s">
        <v>1725</v>
      </c>
    </row>
    <row r="32" spans="2:3" ht="12">
      <c r="B32" s="2">
        <v>6</v>
      </c>
      <c r="C32" s="6" t="s">
        <v>1473</v>
      </c>
    </row>
    <row r="33" spans="2:3" ht="12">
      <c r="B33" s="2">
        <v>7</v>
      </c>
      <c r="C33" s="6" t="s">
        <v>1375</v>
      </c>
    </row>
    <row r="34" spans="2:3" ht="12">
      <c r="B34" s="2">
        <v>8</v>
      </c>
      <c r="C34" s="2" t="s">
        <v>1690</v>
      </c>
    </row>
    <row r="35" spans="2:3" ht="12">
      <c r="B35" s="2">
        <v>9</v>
      </c>
      <c r="C35" s="2" t="s">
        <v>1376</v>
      </c>
    </row>
    <row r="36" spans="2:3" ht="12">
      <c r="B36" s="2">
        <v>10</v>
      </c>
      <c r="C36" s="2" t="s">
        <v>1691</v>
      </c>
    </row>
    <row r="37" ht="12">
      <c r="C37" s="2" t="s">
        <v>1692</v>
      </c>
    </row>
    <row r="38" ht="12">
      <c r="C38" s="6" t="s">
        <v>830</v>
      </c>
    </row>
    <row r="39" ht="12">
      <c r="C39" s="6" t="s">
        <v>1693</v>
      </c>
    </row>
    <row r="40" ht="12">
      <c r="C40" s="2" t="s">
        <v>831</v>
      </c>
    </row>
    <row r="41" spans="2:3" ht="12">
      <c r="B41" s="2">
        <v>11</v>
      </c>
      <c r="C41" s="6" t="s">
        <v>1694</v>
      </c>
    </row>
    <row r="43" ht="12">
      <c r="B43" s="2" t="s">
        <v>1459</v>
      </c>
    </row>
    <row r="44" spans="2:3" ht="12">
      <c r="B44" s="2">
        <v>1</v>
      </c>
      <c r="C44" s="6" t="s">
        <v>1377</v>
      </c>
    </row>
    <row r="45" spans="2:3" ht="12">
      <c r="B45" s="11">
        <v>2</v>
      </c>
      <c r="C45" s="12" t="s">
        <v>1378</v>
      </c>
    </row>
    <row r="46" spans="2:3" ht="12">
      <c r="B46" s="2">
        <v>3</v>
      </c>
      <c r="C46" s="6" t="s">
        <v>1379</v>
      </c>
    </row>
    <row r="47" spans="2:3" ht="12">
      <c r="B47" s="2">
        <v>4</v>
      </c>
      <c r="C47" s="2" t="s">
        <v>1380</v>
      </c>
    </row>
    <row r="48" spans="2:3" ht="12">
      <c r="B48" s="11">
        <v>5</v>
      </c>
      <c r="C48" s="11" t="s">
        <v>1381</v>
      </c>
    </row>
    <row r="49" spans="2:3" ht="12">
      <c r="B49" s="2">
        <v>6</v>
      </c>
      <c r="C49" s="2" t="s">
        <v>1382</v>
      </c>
    </row>
    <row r="50" ht="12">
      <c r="C50" s="2" t="s">
        <v>1687</v>
      </c>
    </row>
    <row r="51" ht="12">
      <c r="C51" s="2" t="s">
        <v>1688</v>
      </c>
    </row>
    <row r="52" spans="2:3" ht="12">
      <c r="B52" s="2">
        <v>7</v>
      </c>
      <c r="C52" s="2" t="s">
        <v>816</v>
      </c>
    </row>
    <row r="53" spans="2:3" ht="12">
      <c r="B53" s="2">
        <v>8</v>
      </c>
      <c r="C53" s="2" t="s">
        <v>1656</v>
      </c>
    </row>
    <row r="54" spans="2:3" ht="12">
      <c r="B54" s="2">
        <v>9</v>
      </c>
      <c r="C54" s="2" t="s">
        <v>817</v>
      </c>
    </row>
    <row r="55" spans="2:3" ht="12">
      <c r="B55" s="2">
        <v>10</v>
      </c>
      <c r="C55" s="2" t="s">
        <v>1657</v>
      </c>
    </row>
    <row r="56" spans="2:3" ht="12">
      <c r="B56" s="2">
        <v>11</v>
      </c>
      <c r="C56" s="2" t="s">
        <v>818</v>
      </c>
    </row>
    <row r="57" spans="2:3" ht="12">
      <c r="B57" s="2">
        <v>12</v>
      </c>
      <c r="C57" s="2" t="s">
        <v>1726</v>
      </c>
    </row>
    <row r="58" spans="2:3" ht="12">
      <c r="B58" s="2">
        <v>13</v>
      </c>
      <c r="C58" s="2" t="s">
        <v>1727</v>
      </c>
    </row>
    <row r="59" spans="2:3" ht="12">
      <c r="B59" s="2">
        <v>14</v>
      </c>
      <c r="C59" s="2" t="s">
        <v>1729</v>
      </c>
    </row>
    <row r="60" spans="2:3" ht="12">
      <c r="B60" s="2">
        <v>15</v>
      </c>
      <c r="C60" s="2" t="s">
        <v>1730</v>
      </c>
    </row>
    <row r="61" spans="2:3" ht="12">
      <c r="B61" s="2">
        <v>16</v>
      </c>
      <c r="C61" s="2" t="s">
        <v>832</v>
      </c>
    </row>
    <row r="62" spans="2:3" ht="12">
      <c r="B62" s="2">
        <v>17</v>
      </c>
      <c r="C62" s="2" t="s">
        <v>1731</v>
      </c>
    </row>
    <row r="63" spans="2:3" ht="12">
      <c r="B63" s="2">
        <v>18</v>
      </c>
      <c r="C63" s="7" t="s">
        <v>1728</v>
      </c>
    </row>
    <row r="64" spans="2:3" ht="12">
      <c r="B64" s="2">
        <v>19</v>
      </c>
      <c r="C64" s="2" t="s">
        <v>1732</v>
      </c>
    </row>
    <row r="65" spans="2:3" ht="12">
      <c r="B65" s="2">
        <v>20</v>
      </c>
      <c r="C65" s="2" t="s">
        <v>819</v>
      </c>
    </row>
    <row r="66" spans="2:3" ht="12">
      <c r="B66" s="11">
        <v>21</v>
      </c>
      <c r="C66" s="11" t="s">
        <v>820</v>
      </c>
    </row>
    <row r="68" ht="12">
      <c r="B68" s="2" t="s">
        <v>1460</v>
      </c>
    </row>
    <row r="69" spans="2:3" ht="12">
      <c r="B69" s="11">
        <v>1</v>
      </c>
      <c r="C69" s="11" t="s">
        <v>1658</v>
      </c>
    </row>
    <row r="70" spans="2:3" ht="12">
      <c r="B70" s="2">
        <v>2</v>
      </c>
      <c r="C70" s="2" t="s">
        <v>1659</v>
      </c>
    </row>
    <row r="71" spans="2:3" ht="12">
      <c r="B71" s="2">
        <v>3</v>
      </c>
      <c r="C71" s="2" t="s">
        <v>1660</v>
      </c>
    </row>
    <row r="72" spans="2:3" ht="12">
      <c r="B72" s="2">
        <v>4</v>
      </c>
      <c r="C72" s="2" t="s">
        <v>1661</v>
      </c>
    </row>
    <row r="73" spans="2:3" ht="12">
      <c r="B73" s="2">
        <v>5</v>
      </c>
      <c r="C73" s="2" t="s">
        <v>1662</v>
      </c>
    </row>
    <row r="75" ht="12">
      <c r="B75" s="2" t="s">
        <v>1461</v>
      </c>
    </row>
    <row r="76" spans="2:3" ht="12">
      <c r="B76" s="11">
        <v>1</v>
      </c>
      <c r="C76" s="11" t="s">
        <v>1744</v>
      </c>
    </row>
    <row r="77" spans="2:3" ht="12">
      <c r="B77" s="11">
        <v>2</v>
      </c>
      <c r="C77" s="13" t="s">
        <v>1747</v>
      </c>
    </row>
    <row r="78" spans="2:3" ht="12">
      <c r="B78" s="2">
        <v>3</v>
      </c>
      <c r="C78" s="8" t="s">
        <v>1745</v>
      </c>
    </row>
    <row r="79" spans="2:3" ht="12">
      <c r="B79" s="2">
        <v>4</v>
      </c>
      <c r="C79" s="8" t="s">
        <v>1746</v>
      </c>
    </row>
    <row r="80" spans="2:3" ht="12">
      <c r="B80" s="2">
        <v>5</v>
      </c>
      <c r="C80" s="8" t="s">
        <v>1749</v>
      </c>
    </row>
    <row r="81" spans="2:3" ht="12">
      <c r="B81" s="2">
        <v>6</v>
      </c>
      <c r="C81" s="8" t="s">
        <v>1748</v>
      </c>
    </row>
    <row r="82" spans="2:3" ht="12">
      <c r="B82" s="2">
        <v>7</v>
      </c>
      <c r="C82" s="8" t="s">
        <v>16</v>
      </c>
    </row>
    <row r="83" spans="2:3" ht="12">
      <c r="B83" s="2">
        <v>8</v>
      </c>
      <c r="C83" s="8" t="s">
        <v>17</v>
      </c>
    </row>
    <row r="84" spans="2:3" ht="12">
      <c r="B84" s="2">
        <v>9</v>
      </c>
      <c r="C84" s="2" t="s">
        <v>18</v>
      </c>
    </row>
    <row r="85" ht="12">
      <c r="C85" s="2" t="s">
        <v>1734</v>
      </c>
    </row>
    <row r="86" ht="12">
      <c r="C86" s="2" t="s">
        <v>1735</v>
      </c>
    </row>
    <row r="87" spans="2:3" ht="12">
      <c r="B87" s="2">
        <v>10</v>
      </c>
      <c r="C87" s="2" t="s">
        <v>1295</v>
      </c>
    </row>
    <row r="88" spans="2:3" ht="12">
      <c r="B88" s="2">
        <v>11</v>
      </c>
      <c r="C88" s="2" t="s">
        <v>1296</v>
      </c>
    </row>
    <row r="89" spans="2:3" ht="12">
      <c r="B89" s="11">
        <v>12</v>
      </c>
      <c r="C89" s="11" t="s">
        <v>1297</v>
      </c>
    </row>
    <row r="90" spans="2:3" ht="12">
      <c r="B90" s="2">
        <v>13</v>
      </c>
      <c r="C90" s="2" t="s">
        <v>1700</v>
      </c>
    </row>
    <row r="91" ht="12">
      <c r="C91" s="2" t="s">
        <v>1736</v>
      </c>
    </row>
    <row r="92" ht="12">
      <c r="C92" s="2" t="s">
        <v>1737</v>
      </c>
    </row>
    <row r="93" ht="12">
      <c r="C93" s="2" t="s">
        <v>1733</v>
      </c>
    </row>
    <row r="94" spans="2:3" ht="12">
      <c r="B94" s="2">
        <v>14</v>
      </c>
      <c r="C94" s="2" t="s">
        <v>1701</v>
      </c>
    </row>
    <row r="95" spans="2:3" ht="12">
      <c r="B95" s="2">
        <v>15</v>
      </c>
      <c r="C95" s="2" t="s">
        <v>1702</v>
      </c>
    </row>
    <row r="96" spans="2:3" ht="12">
      <c r="B96" s="2">
        <v>16</v>
      </c>
      <c r="C96" s="8" t="s">
        <v>1703</v>
      </c>
    </row>
    <row r="97" spans="2:3" ht="12">
      <c r="B97" s="2">
        <v>17</v>
      </c>
      <c r="C97" s="2" t="s">
        <v>1704</v>
      </c>
    </row>
    <row r="98" spans="2:3" ht="12">
      <c r="B98" s="2">
        <v>18</v>
      </c>
      <c r="C98" s="8" t="s">
        <v>1705</v>
      </c>
    </row>
    <row r="99" spans="2:3" ht="12">
      <c r="B99" s="2">
        <v>19</v>
      </c>
      <c r="C99" s="2" t="s">
        <v>1706</v>
      </c>
    </row>
    <row r="100" spans="2:3" ht="12">
      <c r="B100" s="2">
        <v>20</v>
      </c>
      <c r="C100" s="2" t="s">
        <v>1707</v>
      </c>
    </row>
    <row r="101" spans="2:3" ht="12">
      <c r="B101" s="2">
        <v>21</v>
      </c>
      <c r="C101" s="2" t="s">
        <v>1708</v>
      </c>
    </row>
    <row r="102" spans="2:3" ht="12">
      <c r="B102" s="2">
        <v>22</v>
      </c>
      <c r="C102" s="2" t="s">
        <v>1709</v>
      </c>
    </row>
    <row r="103" spans="2:3" ht="12">
      <c r="B103" s="2">
        <v>23</v>
      </c>
      <c r="C103" s="2" t="s">
        <v>1710</v>
      </c>
    </row>
    <row r="104" ht="12">
      <c r="C104" s="8"/>
    </row>
    <row r="105" ht="12">
      <c r="B105" s="2" t="s">
        <v>1462</v>
      </c>
    </row>
    <row r="106" spans="2:3" ht="12">
      <c r="B106" s="2">
        <v>1</v>
      </c>
      <c r="C106" s="2" t="s">
        <v>1711</v>
      </c>
    </row>
    <row r="107" spans="2:3" ht="12">
      <c r="B107" s="2">
        <v>2</v>
      </c>
      <c r="C107" s="2" t="s">
        <v>1712</v>
      </c>
    </row>
    <row r="108" spans="2:3" ht="12">
      <c r="B108" s="11">
        <v>3</v>
      </c>
      <c r="C108" s="11" t="s">
        <v>1713</v>
      </c>
    </row>
    <row r="109" spans="2:3" ht="12">
      <c r="B109" s="2">
        <v>4</v>
      </c>
      <c r="C109" s="2" t="s">
        <v>1714</v>
      </c>
    </row>
    <row r="110" spans="2:3" ht="12">
      <c r="B110" s="2">
        <v>5</v>
      </c>
      <c r="C110" s="2" t="s">
        <v>1715</v>
      </c>
    </row>
    <row r="111" spans="2:3" ht="12">
      <c r="B111" s="11">
        <v>6</v>
      </c>
      <c r="C111" s="12" t="s">
        <v>1472</v>
      </c>
    </row>
    <row r="112" spans="2:3" ht="11.25" customHeight="1">
      <c r="B112" s="2">
        <v>7</v>
      </c>
      <c r="C112" s="6" t="s">
        <v>1716</v>
      </c>
    </row>
    <row r="113" spans="2:3" ht="12">
      <c r="B113" s="2">
        <v>8</v>
      </c>
      <c r="C113" s="6" t="s">
        <v>1717</v>
      </c>
    </row>
    <row r="114" ht="12">
      <c r="C114" s="6" t="s">
        <v>1738</v>
      </c>
    </row>
    <row r="115" ht="12">
      <c r="C115" s="6" t="s">
        <v>1739</v>
      </c>
    </row>
    <row r="116" ht="12">
      <c r="C116" s="6" t="s">
        <v>1740</v>
      </c>
    </row>
    <row r="117" spans="2:3" ht="12">
      <c r="B117" s="2">
        <v>9</v>
      </c>
      <c r="C117" s="6" t="s">
        <v>1718</v>
      </c>
    </row>
    <row r="118" ht="12">
      <c r="C118" s="6" t="s">
        <v>1741</v>
      </c>
    </row>
    <row r="119" ht="12">
      <c r="C119" s="6" t="s">
        <v>1699</v>
      </c>
    </row>
    <row r="120" ht="12">
      <c r="C120" s="6" t="s">
        <v>1742</v>
      </c>
    </row>
    <row r="121" ht="12">
      <c r="C121" s="6" t="s">
        <v>1743</v>
      </c>
    </row>
    <row r="122" spans="2:3" ht="12">
      <c r="B122" s="2">
        <v>10</v>
      </c>
      <c r="C122" s="6" t="s">
        <v>1719</v>
      </c>
    </row>
    <row r="123" spans="2:3" ht="12">
      <c r="B123" s="2">
        <v>11</v>
      </c>
      <c r="C123" s="6" t="s">
        <v>1720</v>
      </c>
    </row>
    <row r="124" spans="2:3" ht="12">
      <c r="B124" s="2">
        <v>12</v>
      </c>
      <c r="C124" s="6" t="s">
        <v>1721</v>
      </c>
    </row>
    <row r="125" spans="2:3" ht="12">
      <c r="B125" s="2">
        <v>13</v>
      </c>
      <c r="C125" s="6" t="s">
        <v>1722</v>
      </c>
    </row>
    <row r="126" ht="12">
      <c r="C126" s="6"/>
    </row>
    <row r="127" ht="12">
      <c r="B127" s="2" t="s">
        <v>1463</v>
      </c>
    </row>
    <row r="128" spans="2:3" ht="12">
      <c r="B128" s="11">
        <v>1</v>
      </c>
      <c r="C128" s="14" t="s">
        <v>1651</v>
      </c>
    </row>
    <row r="129" spans="2:3" ht="12" customHeight="1">
      <c r="B129" s="2">
        <v>2</v>
      </c>
      <c r="C129" s="7" t="s">
        <v>1652</v>
      </c>
    </row>
    <row r="130" spans="2:3" ht="12">
      <c r="B130" s="2">
        <v>3</v>
      </c>
      <c r="C130" s="2" t="s">
        <v>1653</v>
      </c>
    </row>
    <row r="131" spans="2:3" ht="12">
      <c r="B131" s="2">
        <v>4</v>
      </c>
      <c r="C131" s="2" t="s">
        <v>1654</v>
      </c>
    </row>
    <row r="132" spans="2:3" ht="12">
      <c r="B132" s="11">
        <v>5</v>
      </c>
      <c r="C132" s="11" t="s">
        <v>1655</v>
      </c>
    </row>
    <row r="133" spans="2:3" ht="12">
      <c r="B133" s="2">
        <v>6</v>
      </c>
      <c r="C133" s="2" t="s">
        <v>1475</v>
      </c>
    </row>
    <row r="134" spans="2:3" ht="12">
      <c r="B134" s="2">
        <v>7</v>
      </c>
      <c r="C134" s="2" t="s">
        <v>1476</v>
      </c>
    </row>
    <row r="135" spans="2:3" ht="12">
      <c r="B135" s="2">
        <v>8</v>
      </c>
      <c r="C135" s="6" t="s">
        <v>1477</v>
      </c>
    </row>
    <row r="136" spans="2:3" ht="12">
      <c r="B136" s="2">
        <v>9</v>
      </c>
      <c r="C136" s="6" t="s">
        <v>1478</v>
      </c>
    </row>
    <row r="137" ht="12">
      <c r="C137" s="6"/>
    </row>
    <row r="138" ht="12">
      <c r="B138" s="2" t="s">
        <v>1447</v>
      </c>
    </row>
    <row r="139" spans="2:3" ht="12">
      <c r="B139" s="2">
        <v>1</v>
      </c>
      <c r="C139" s="2" t="s">
        <v>1488</v>
      </c>
    </row>
    <row r="140" spans="2:3" ht="12">
      <c r="B140" s="2">
        <v>2</v>
      </c>
      <c r="C140" s="2" t="s">
        <v>1487</v>
      </c>
    </row>
    <row r="141" spans="2:3" ht="12">
      <c r="B141" s="2">
        <v>3</v>
      </c>
      <c r="C141" s="2" t="s">
        <v>1486</v>
      </c>
    </row>
    <row r="142" spans="2:3" ht="24" customHeight="1">
      <c r="B142" s="11">
        <v>4</v>
      </c>
      <c r="C142" s="14" t="s">
        <v>1485</v>
      </c>
    </row>
    <row r="143" spans="2:3" ht="12" customHeight="1">
      <c r="B143" s="2">
        <v>5</v>
      </c>
      <c r="C143" s="7" t="s">
        <v>1480</v>
      </c>
    </row>
    <row r="144" spans="2:3" ht="12">
      <c r="B144" s="11">
        <v>6</v>
      </c>
      <c r="C144" s="15" t="s">
        <v>1484</v>
      </c>
    </row>
    <row r="145" spans="2:3" ht="24" customHeight="1">
      <c r="B145" s="2">
        <v>7</v>
      </c>
      <c r="C145" s="9" t="s">
        <v>1483</v>
      </c>
    </row>
    <row r="146" spans="2:3" ht="24" customHeight="1">
      <c r="B146" s="2">
        <v>8</v>
      </c>
      <c r="C146" s="9" t="s">
        <v>1482</v>
      </c>
    </row>
    <row r="147" spans="2:3" ht="12">
      <c r="B147" s="2">
        <v>9</v>
      </c>
      <c r="C147" s="2" t="s">
        <v>1479</v>
      </c>
    </row>
    <row r="148" ht="12">
      <c r="C148" s="2" t="s">
        <v>1443</v>
      </c>
    </row>
    <row r="149" ht="12">
      <c r="C149" s="2" t="s">
        <v>1444</v>
      </c>
    </row>
    <row r="150" spans="2:3" ht="12">
      <c r="B150" s="2">
        <v>10</v>
      </c>
      <c r="C150" s="2" t="s">
        <v>1481</v>
      </c>
    </row>
    <row r="152" ht="12">
      <c r="B152" s="2" t="s">
        <v>1464</v>
      </c>
    </row>
    <row r="153" spans="2:3" ht="12">
      <c r="B153" s="2">
        <v>1</v>
      </c>
      <c r="C153" s="2" t="s">
        <v>1489</v>
      </c>
    </row>
    <row r="154" spans="2:3" ht="12">
      <c r="B154" s="11">
        <v>2</v>
      </c>
      <c r="C154" s="11" t="s">
        <v>46</v>
      </c>
    </row>
    <row r="155" spans="2:3" ht="12">
      <c r="B155" s="2">
        <v>3</v>
      </c>
      <c r="C155" s="2" t="s">
        <v>1490</v>
      </c>
    </row>
    <row r="156" ht="12">
      <c r="C156" s="2" t="s">
        <v>1314</v>
      </c>
    </row>
    <row r="157" ht="12">
      <c r="C157" s="2" t="s">
        <v>1315</v>
      </c>
    </row>
    <row r="158" ht="12">
      <c r="C158" s="2" t="s">
        <v>1316</v>
      </c>
    </row>
    <row r="159" spans="2:3" ht="12">
      <c r="B159" s="2">
        <v>4</v>
      </c>
      <c r="C159" s="2" t="s">
        <v>1491</v>
      </c>
    </row>
    <row r="160" spans="2:3" ht="12" customHeight="1">
      <c r="B160" s="2">
        <v>5</v>
      </c>
      <c r="C160" s="7" t="s">
        <v>1383</v>
      </c>
    </row>
    <row r="161" spans="2:3" ht="12">
      <c r="B161" s="2">
        <v>6</v>
      </c>
      <c r="C161" s="2" t="s">
        <v>1384</v>
      </c>
    </row>
    <row r="162" spans="2:3" ht="12">
      <c r="B162" s="2">
        <v>7</v>
      </c>
      <c r="C162" s="2" t="s">
        <v>1385</v>
      </c>
    </row>
    <row r="163" spans="2:3" ht="12">
      <c r="B163" s="2">
        <v>8</v>
      </c>
      <c r="C163" s="2" t="s">
        <v>1386</v>
      </c>
    </row>
    <row r="164" spans="2:3" ht="12">
      <c r="B164" s="2">
        <v>9</v>
      </c>
      <c r="C164" s="2" t="s">
        <v>1387</v>
      </c>
    </row>
    <row r="165" spans="2:3" ht="12">
      <c r="B165" s="2">
        <v>10</v>
      </c>
      <c r="C165" s="2" t="s">
        <v>1388</v>
      </c>
    </row>
    <row r="166" spans="2:3" ht="24" customHeight="1">
      <c r="B166" s="2">
        <v>11</v>
      </c>
      <c r="C166" s="7" t="s">
        <v>1389</v>
      </c>
    </row>
    <row r="167" spans="2:3" ht="12">
      <c r="B167" s="2">
        <v>12</v>
      </c>
      <c r="C167" s="2" t="s">
        <v>1492</v>
      </c>
    </row>
    <row r="168" spans="2:3" ht="12" customHeight="1">
      <c r="B168" s="2">
        <v>13</v>
      </c>
      <c r="C168" s="7" t="s">
        <v>1494</v>
      </c>
    </row>
    <row r="169" spans="2:3" ht="12">
      <c r="B169" s="2">
        <v>14</v>
      </c>
      <c r="C169" s="2" t="s">
        <v>1495</v>
      </c>
    </row>
    <row r="170" spans="2:3" ht="12" customHeight="1">
      <c r="B170" s="2">
        <v>15</v>
      </c>
      <c r="C170" s="7" t="s">
        <v>1493</v>
      </c>
    </row>
    <row r="172" ht="12">
      <c r="B172" s="2" t="s">
        <v>66</v>
      </c>
    </row>
    <row r="173" spans="2:3" ht="12">
      <c r="B173" s="2">
        <v>1</v>
      </c>
      <c r="C173" s="2" t="s">
        <v>1496</v>
      </c>
    </row>
    <row r="174" spans="2:3" ht="12">
      <c r="B174" s="2">
        <v>2</v>
      </c>
      <c r="C174" s="2" t="s">
        <v>1497</v>
      </c>
    </row>
    <row r="175" spans="2:3" ht="12">
      <c r="B175" s="11">
        <v>3</v>
      </c>
      <c r="C175" s="11" t="s">
        <v>1498</v>
      </c>
    </row>
    <row r="176" spans="2:3" ht="12">
      <c r="B176" s="2">
        <v>4</v>
      </c>
      <c r="C176" s="2" t="s">
        <v>1499</v>
      </c>
    </row>
    <row r="177" spans="2:3" ht="12">
      <c r="B177" s="2">
        <v>5</v>
      </c>
      <c r="C177" s="2" t="s">
        <v>1500</v>
      </c>
    </row>
    <row r="178" spans="2:3" ht="12">
      <c r="B178" s="2">
        <v>6</v>
      </c>
      <c r="C178" s="2" t="s">
        <v>1501</v>
      </c>
    </row>
    <row r="179" spans="2:3" ht="12">
      <c r="B179" s="11">
        <v>7</v>
      </c>
      <c r="C179" s="11" t="s">
        <v>1502</v>
      </c>
    </row>
    <row r="180" spans="2:3" ht="12">
      <c r="B180" s="11"/>
      <c r="C180" s="11" t="s">
        <v>1319</v>
      </c>
    </row>
    <row r="181" ht="12">
      <c r="C181" s="2" t="s">
        <v>1320</v>
      </c>
    </row>
    <row r="182" spans="2:3" ht="12">
      <c r="B182" s="2">
        <v>8</v>
      </c>
      <c r="C182" s="2" t="s">
        <v>1503</v>
      </c>
    </row>
    <row r="183" spans="2:3" ht="12">
      <c r="B183" s="11">
        <v>9</v>
      </c>
      <c r="C183" s="11" t="s">
        <v>1504</v>
      </c>
    </row>
    <row r="185" ht="12">
      <c r="B185" s="2" t="s">
        <v>65</v>
      </c>
    </row>
    <row r="186" spans="2:3" ht="12">
      <c r="B186" s="2">
        <v>1</v>
      </c>
      <c r="C186" s="2" t="s">
        <v>1454</v>
      </c>
    </row>
    <row r="187" spans="2:3" ht="12">
      <c r="B187" s="2">
        <v>2</v>
      </c>
      <c r="C187" s="2" t="s">
        <v>1465</v>
      </c>
    </row>
    <row r="188" ht="12">
      <c r="C188" s="2" t="s">
        <v>1317</v>
      </c>
    </row>
    <row r="189" ht="12">
      <c r="C189" s="2" t="s">
        <v>1646</v>
      </c>
    </row>
    <row r="190" ht="12">
      <c r="C190" s="2" t="s">
        <v>1318</v>
      </c>
    </row>
    <row r="191" spans="2:3" ht="12">
      <c r="B191" s="2">
        <v>3</v>
      </c>
      <c r="C191" s="2" t="s">
        <v>1505</v>
      </c>
    </row>
    <row r="192" ht="12">
      <c r="C192" s="2" t="s">
        <v>67</v>
      </c>
    </row>
    <row r="193" ht="12">
      <c r="C193" s="2" t="s">
        <v>68</v>
      </c>
    </row>
    <row r="194" spans="2:3" ht="12">
      <c r="B194" s="2">
        <v>4</v>
      </c>
      <c r="C194" s="2" t="s">
        <v>1506</v>
      </c>
    </row>
    <row r="195" ht="12">
      <c r="C195" s="2" t="s">
        <v>67</v>
      </c>
    </row>
    <row r="196" ht="12">
      <c r="C196" s="2" t="s">
        <v>68</v>
      </c>
    </row>
    <row r="197" spans="2:3" ht="12">
      <c r="B197" s="2">
        <v>5</v>
      </c>
      <c r="C197" s="2" t="s">
        <v>1507</v>
      </c>
    </row>
    <row r="198" spans="2:3" ht="12">
      <c r="B198" s="11">
        <v>6</v>
      </c>
      <c r="C198" s="11" t="s">
        <v>1508</v>
      </c>
    </row>
    <row r="199" spans="2:3" ht="12">
      <c r="B199" s="11"/>
      <c r="C199" s="11" t="s">
        <v>1509</v>
      </c>
    </row>
    <row r="200" ht="12">
      <c r="C200" s="2" t="s">
        <v>1510</v>
      </c>
    </row>
    <row r="201" ht="12">
      <c r="C201" s="2" t="s">
        <v>1511</v>
      </c>
    </row>
    <row r="202" ht="12">
      <c r="C202" s="2" t="s">
        <v>1512</v>
      </c>
    </row>
    <row r="203" spans="2:3" ht="12">
      <c r="B203" s="2">
        <v>7</v>
      </c>
      <c r="C203" s="2" t="s">
        <v>1513</v>
      </c>
    </row>
    <row r="204" ht="12">
      <c r="C204" s="2" t="s">
        <v>1514</v>
      </c>
    </row>
    <row r="205" ht="12">
      <c r="C205" s="2" t="s">
        <v>1515</v>
      </c>
    </row>
    <row r="206" spans="2:3" ht="12">
      <c r="B206" s="2">
        <v>8</v>
      </c>
      <c r="C206" s="2" t="s">
        <v>1516</v>
      </c>
    </row>
    <row r="207" ht="12">
      <c r="C207" s="2" t="s">
        <v>69</v>
      </c>
    </row>
    <row r="208" ht="12">
      <c r="C208" s="2" t="s">
        <v>70</v>
      </c>
    </row>
    <row r="209" ht="12">
      <c r="C209" s="2" t="s">
        <v>71</v>
      </c>
    </row>
    <row r="210" ht="12">
      <c r="C210" s="2" t="s">
        <v>72</v>
      </c>
    </row>
    <row r="211" spans="2:3" ht="12">
      <c r="B211" s="11">
        <v>9</v>
      </c>
      <c r="C211" s="11" t="s">
        <v>1517</v>
      </c>
    </row>
    <row r="212" spans="2:3" ht="12">
      <c r="B212" s="11"/>
      <c r="C212" s="11" t="s">
        <v>1518</v>
      </c>
    </row>
    <row r="213" ht="12">
      <c r="C213" s="2" t="s">
        <v>1519</v>
      </c>
    </row>
    <row r="214" spans="2:3" ht="12">
      <c r="B214" s="2">
        <v>10</v>
      </c>
      <c r="C214" s="2" t="s">
        <v>1520</v>
      </c>
    </row>
    <row r="215" spans="2:3" ht="12">
      <c r="B215" s="2">
        <v>11</v>
      </c>
      <c r="C215" s="2" t="s">
        <v>1521</v>
      </c>
    </row>
    <row r="216" spans="2:3" ht="12">
      <c r="B216" s="2">
        <v>12</v>
      </c>
      <c r="C216" s="2" t="s">
        <v>1522</v>
      </c>
    </row>
    <row r="218" ht="12">
      <c r="B218" s="2" t="s">
        <v>1330</v>
      </c>
    </row>
    <row r="219" spans="2:3" ht="12">
      <c r="B219" s="11">
        <v>1</v>
      </c>
      <c r="C219" s="11" t="s">
        <v>1390</v>
      </c>
    </row>
    <row r="220" spans="2:3" ht="24" customHeight="1">
      <c r="B220" s="2">
        <v>2</v>
      </c>
      <c r="C220" s="7" t="s">
        <v>1391</v>
      </c>
    </row>
    <row r="221" spans="2:3" ht="12">
      <c r="B221" s="2">
        <v>3</v>
      </c>
      <c r="C221" s="7" t="s">
        <v>1523</v>
      </c>
    </row>
    <row r="222" spans="2:3" ht="12">
      <c r="B222" s="2">
        <v>4</v>
      </c>
      <c r="C222" s="7" t="s">
        <v>1524</v>
      </c>
    </row>
    <row r="223" spans="2:3" ht="12">
      <c r="B223" s="2">
        <v>5</v>
      </c>
      <c r="C223" s="2" t="s">
        <v>1392</v>
      </c>
    </row>
    <row r="224" spans="2:3" ht="12">
      <c r="B224" s="11">
        <v>6</v>
      </c>
      <c r="C224" s="11" t="s">
        <v>1526</v>
      </c>
    </row>
    <row r="225" spans="2:3" ht="12">
      <c r="B225" s="2">
        <v>7</v>
      </c>
      <c r="C225" s="2" t="s">
        <v>1525</v>
      </c>
    </row>
    <row r="227" ht="12">
      <c r="B227" s="2" t="s">
        <v>1466</v>
      </c>
    </row>
    <row r="228" spans="2:3" ht="12">
      <c r="B228" s="11">
        <v>1</v>
      </c>
      <c r="C228" s="11" t="s">
        <v>1437</v>
      </c>
    </row>
    <row r="229" spans="2:3" ht="12">
      <c r="B229" s="2">
        <v>2</v>
      </c>
      <c r="C229" s="2" t="s">
        <v>1527</v>
      </c>
    </row>
    <row r="230" spans="2:3" ht="12">
      <c r="B230" s="2">
        <v>3</v>
      </c>
      <c r="C230" s="2" t="s">
        <v>1528</v>
      </c>
    </row>
    <row r="231" spans="2:3" ht="12">
      <c r="B231" s="2">
        <v>4</v>
      </c>
      <c r="C231" s="2" t="s">
        <v>1529</v>
      </c>
    </row>
    <row r="232" spans="2:3" ht="12">
      <c r="B232" s="2">
        <v>5</v>
      </c>
      <c r="C232" s="2" t="s">
        <v>1530</v>
      </c>
    </row>
    <row r="233" spans="2:3" ht="12">
      <c r="B233" s="2">
        <v>6</v>
      </c>
      <c r="C233" s="2" t="s">
        <v>1531</v>
      </c>
    </row>
    <row r="234" spans="2:3" ht="12">
      <c r="B234" s="2">
        <v>7</v>
      </c>
      <c r="C234" s="2" t="s">
        <v>1532</v>
      </c>
    </row>
    <row r="235" spans="2:3" ht="12">
      <c r="B235" s="2">
        <v>8</v>
      </c>
      <c r="C235" s="2" t="s">
        <v>1533</v>
      </c>
    </row>
    <row r="236" spans="2:3" ht="12">
      <c r="B236" s="2">
        <v>9</v>
      </c>
      <c r="C236" s="2" t="s">
        <v>1534</v>
      </c>
    </row>
    <row r="237" spans="2:3" ht="12">
      <c r="B237" s="2">
        <v>10</v>
      </c>
      <c r="C237" s="2" t="s">
        <v>1544</v>
      </c>
    </row>
    <row r="238" spans="2:3" ht="12">
      <c r="B238" s="2">
        <v>11</v>
      </c>
      <c r="C238" s="2" t="s">
        <v>1535</v>
      </c>
    </row>
    <row r="239" spans="2:3" ht="12">
      <c r="B239" s="11">
        <v>12</v>
      </c>
      <c r="C239" s="11" t="s">
        <v>1545</v>
      </c>
    </row>
    <row r="240" spans="2:3" ht="12">
      <c r="B240" s="2">
        <v>13</v>
      </c>
      <c r="C240" s="2" t="s">
        <v>1536</v>
      </c>
    </row>
    <row r="241" spans="2:3" ht="12">
      <c r="B241" s="2">
        <v>14</v>
      </c>
      <c r="C241" s="2" t="s">
        <v>1537</v>
      </c>
    </row>
    <row r="242" spans="2:3" ht="12">
      <c r="B242" s="2">
        <v>15</v>
      </c>
      <c r="C242" s="2" t="s">
        <v>1546</v>
      </c>
    </row>
    <row r="243" spans="2:3" ht="12">
      <c r="B243" s="2">
        <v>16</v>
      </c>
      <c r="C243" s="2" t="s">
        <v>1438</v>
      </c>
    </row>
    <row r="244" ht="12">
      <c r="C244" s="2" t="s">
        <v>1547</v>
      </c>
    </row>
    <row r="245" ht="12">
      <c r="C245" s="2" t="s">
        <v>1538</v>
      </c>
    </row>
    <row r="246" ht="12">
      <c r="C246" s="2" t="s">
        <v>1539</v>
      </c>
    </row>
    <row r="247" ht="12">
      <c r="C247" s="2" t="s">
        <v>1540</v>
      </c>
    </row>
    <row r="248" ht="12">
      <c r="C248" s="2" t="s">
        <v>1541</v>
      </c>
    </row>
    <row r="249" ht="12">
      <c r="C249" s="2" t="s">
        <v>1542</v>
      </c>
    </row>
    <row r="250" ht="12">
      <c r="C250" s="2" t="s">
        <v>1543</v>
      </c>
    </row>
    <row r="251" spans="2:3" ht="12">
      <c r="B251" s="2">
        <v>17</v>
      </c>
      <c r="C251" s="2" t="s">
        <v>1549</v>
      </c>
    </row>
    <row r="252" spans="2:3" ht="12">
      <c r="B252" s="2">
        <v>18</v>
      </c>
      <c r="C252" s="2" t="s">
        <v>1548</v>
      </c>
    </row>
    <row r="254" ht="12">
      <c r="B254" s="2" t="s">
        <v>1445</v>
      </c>
    </row>
    <row r="255" spans="2:3" ht="12">
      <c r="B255" s="11">
        <v>1</v>
      </c>
      <c r="C255" s="11" t="s">
        <v>1550</v>
      </c>
    </row>
    <row r="256" spans="2:3" ht="12">
      <c r="B256" s="11"/>
      <c r="C256" s="11" t="s">
        <v>1439</v>
      </c>
    </row>
    <row r="257" ht="12">
      <c r="C257" s="2" t="s">
        <v>1440</v>
      </c>
    </row>
    <row r="258" spans="2:3" ht="12">
      <c r="B258" s="11">
        <v>2</v>
      </c>
      <c r="C258" s="11" t="s">
        <v>1551</v>
      </c>
    </row>
    <row r="259" spans="2:3" ht="12">
      <c r="B259" s="2">
        <v>3</v>
      </c>
      <c r="C259" s="2" t="s">
        <v>1552</v>
      </c>
    </row>
    <row r="260" spans="2:3" ht="12">
      <c r="B260" s="2">
        <v>4</v>
      </c>
      <c r="C260" s="2" t="s">
        <v>1553</v>
      </c>
    </row>
    <row r="261" spans="2:3" ht="12">
      <c r="B261" s="2">
        <v>5</v>
      </c>
      <c r="C261" s="2" t="s">
        <v>1554</v>
      </c>
    </row>
    <row r="262" spans="2:3" ht="12">
      <c r="B262" s="2">
        <v>6</v>
      </c>
      <c r="C262" s="2" t="s">
        <v>1555</v>
      </c>
    </row>
    <row r="263" spans="2:3" ht="12">
      <c r="B263" s="2">
        <v>7</v>
      </c>
      <c r="C263" s="2" t="s">
        <v>1556</v>
      </c>
    </row>
    <row r="264" spans="2:3" ht="12">
      <c r="B264" s="2">
        <v>8</v>
      </c>
      <c r="C264" s="2" t="s">
        <v>1557</v>
      </c>
    </row>
    <row r="266" ht="12">
      <c r="B266" s="2" t="s">
        <v>1331</v>
      </c>
    </row>
    <row r="267" spans="2:3" ht="12">
      <c r="B267" s="2">
        <v>1</v>
      </c>
      <c r="C267" s="2" t="s">
        <v>1558</v>
      </c>
    </row>
    <row r="268" ht="12">
      <c r="C268" s="2" t="s">
        <v>827</v>
      </c>
    </row>
    <row r="269" ht="12">
      <c r="C269" s="2" t="s">
        <v>828</v>
      </c>
    </row>
    <row r="270" ht="12">
      <c r="C270" s="2" t="s">
        <v>1695</v>
      </c>
    </row>
    <row r="271" ht="12">
      <c r="C271" s="2" t="s">
        <v>821</v>
      </c>
    </row>
    <row r="272" ht="12">
      <c r="C272" s="2" t="s">
        <v>1696</v>
      </c>
    </row>
    <row r="273" ht="12">
      <c r="C273" s="2" t="s">
        <v>823</v>
      </c>
    </row>
    <row r="274" ht="12">
      <c r="C274" s="2" t="s">
        <v>824</v>
      </c>
    </row>
    <row r="275" ht="12">
      <c r="C275" s="2" t="s">
        <v>822</v>
      </c>
    </row>
    <row r="276" spans="2:3" ht="12">
      <c r="B276" s="2">
        <v>2</v>
      </c>
      <c r="C276" s="2" t="s">
        <v>1559</v>
      </c>
    </row>
    <row r="277" ht="12">
      <c r="C277" s="2" t="s">
        <v>1665</v>
      </c>
    </row>
    <row r="278" ht="12">
      <c r="C278" s="2" t="s">
        <v>1697</v>
      </c>
    </row>
    <row r="279" spans="2:3" ht="12">
      <c r="B279" s="2">
        <v>3</v>
      </c>
      <c r="C279" s="2" t="s">
        <v>1560</v>
      </c>
    </row>
    <row r="280" spans="2:3" ht="12">
      <c r="B280" s="2">
        <v>4</v>
      </c>
      <c r="C280" s="2" t="s">
        <v>1561</v>
      </c>
    </row>
    <row r="281" ht="12">
      <c r="C281" s="2" t="s">
        <v>1736</v>
      </c>
    </row>
    <row r="282" ht="12">
      <c r="C282" s="2" t="s">
        <v>829</v>
      </c>
    </row>
    <row r="283" spans="2:3" ht="12">
      <c r="B283" s="2">
        <v>5</v>
      </c>
      <c r="C283" s="2" t="s">
        <v>1562</v>
      </c>
    </row>
    <row r="284" spans="2:3" ht="12">
      <c r="B284" s="2">
        <v>6</v>
      </c>
      <c r="C284" s="2" t="s">
        <v>1563</v>
      </c>
    </row>
    <row r="285" spans="2:3" ht="11.25" customHeight="1">
      <c r="B285" s="11">
        <v>7</v>
      </c>
      <c r="C285" s="11" t="s">
        <v>1564</v>
      </c>
    </row>
    <row r="287" ht="12">
      <c r="B287" s="2" t="s">
        <v>1424</v>
      </c>
    </row>
    <row r="288" spans="2:3" ht="12">
      <c r="B288" s="2">
        <v>1</v>
      </c>
      <c r="C288" s="2" t="s">
        <v>1576</v>
      </c>
    </row>
    <row r="289" spans="2:3" ht="12">
      <c r="B289" s="2">
        <v>2</v>
      </c>
      <c r="C289" s="2" t="s">
        <v>1565</v>
      </c>
    </row>
    <row r="290" spans="2:3" ht="12">
      <c r="B290" s="2">
        <v>3</v>
      </c>
      <c r="C290" s="2" t="s">
        <v>1577</v>
      </c>
    </row>
    <row r="291" spans="2:3" ht="12">
      <c r="B291" s="2">
        <v>4</v>
      </c>
      <c r="C291" s="2" t="s">
        <v>1566</v>
      </c>
    </row>
    <row r="292" ht="12">
      <c r="C292" s="2" t="s">
        <v>1578</v>
      </c>
    </row>
    <row r="293" ht="12">
      <c r="C293" s="2" t="s">
        <v>1579</v>
      </c>
    </row>
    <row r="294" spans="2:3" ht="12">
      <c r="B294" s="2">
        <v>5</v>
      </c>
      <c r="C294" s="2" t="s">
        <v>1580</v>
      </c>
    </row>
    <row r="295" spans="2:3" ht="12">
      <c r="B295" s="2">
        <v>6</v>
      </c>
      <c r="C295" s="2" t="s">
        <v>1567</v>
      </c>
    </row>
    <row r="296" ht="12">
      <c r="C296" s="2" t="s">
        <v>1425</v>
      </c>
    </row>
    <row r="297" ht="12">
      <c r="C297" s="2" t="s">
        <v>1426</v>
      </c>
    </row>
    <row r="298" spans="2:3" ht="12">
      <c r="B298" s="2">
        <v>7</v>
      </c>
      <c r="C298" s="2" t="s">
        <v>1568</v>
      </c>
    </row>
    <row r="299" spans="2:3" ht="12">
      <c r="B299" s="2">
        <v>8</v>
      </c>
      <c r="C299" s="2" t="s">
        <v>1569</v>
      </c>
    </row>
    <row r="300" spans="2:3" ht="12">
      <c r="B300" s="2">
        <v>9</v>
      </c>
      <c r="C300" s="2" t="s">
        <v>1570</v>
      </c>
    </row>
    <row r="301" ht="12">
      <c r="C301" s="2" t="s">
        <v>1425</v>
      </c>
    </row>
    <row r="302" ht="12">
      <c r="C302" s="2" t="s">
        <v>1426</v>
      </c>
    </row>
    <row r="303" spans="2:3" ht="12">
      <c r="B303" s="2">
        <v>10</v>
      </c>
      <c r="C303" s="2" t="s">
        <v>1571</v>
      </c>
    </row>
    <row r="304" ht="12">
      <c r="C304" s="2" t="s">
        <v>1427</v>
      </c>
    </row>
    <row r="305" ht="12">
      <c r="C305" s="2" t="s">
        <v>1428</v>
      </c>
    </row>
    <row r="306" ht="12">
      <c r="C306" s="2" t="s">
        <v>825</v>
      </c>
    </row>
    <row r="307" spans="2:3" ht="12">
      <c r="B307" s="2">
        <v>11</v>
      </c>
      <c r="C307" s="2" t="s">
        <v>1572</v>
      </c>
    </row>
    <row r="308" ht="12">
      <c r="C308" s="2" t="s">
        <v>1427</v>
      </c>
    </row>
    <row r="309" ht="12">
      <c r="C309" s="2" t="s">
        <v>1429</v>
      </c>
    </row>
    <row r="310" ht="12">
      <c r="C310" s="2" t="s">
        <v>1430</v>
      </c>
    </row>
    <row r="311" spans="2:3" ht="12">
      <c r="B311" s="2">
        <v>12</v>
      </c>
      <c r="C311" s="2" t="s">
        <v>1573</v>
      </c>
    </row>
    <row r="312" spans="2:3" ht="12">
      <c r="B312" s="11">
        <v>13</v>
      </c>
      <c r="C312" s="11" t="s">
        <v>1581</v>
      </c>
    </row>
    <row r="313" spans="2:3" ht="12">
      <c r="B313" s="11">
        <v>14</v>
      </c>
      <c r="C313" s="11" t="s">
        <v>1574</v>
      </c>
    </row>
    <row r="314" spans="2:3" ht="12">
      <c r="B314" s="2">
        <v>15</v>
      </c>
      <c r="C314" s="2" t="s">
        <v>1575</v>
      </c>
    </row>
    <row r="315" spans="2:3" ht="12">
      <c r="B315" s="2">
        <v>16</v>
      </c>
      <c r="C315" s="2" t="s">
        <v>1582</v>
      </c>
    </row>
    <row r="317" ht="12">
      <c r="B317" s="2" t="s">
        <v>1446</v>
      </c>
    </row>
    <row r="318" spans="2:3" ht="12">
      <c r="B318" s="11">
        <v>1</v>
      </c>
      <c r="C318" s="11" t="s">
        <v>1589</v>
      </c>
    </row>
    <row r="319" spans="2:3" ht="12">
      <c r="B319" s="11"/>
      <c r="C319" s="11" t="s">
        <v>1431</v>
      </c>
    </row>
    <row r="320" ht="12">
      <c r="C320" s="2" t="s">
        <v>1432</v>
      </c>
    </row>
    <row r="321" ht="12">
      <c r="C321" s="2" t="s">
        <v>1433</v>
      </c>
    </row>
    <row r="322" ht="12">
      <c r="C322" s="2" t="s">
        <v>1434</v>
      </c>
    </row>
    <row r="323" spans="2:3" ht="12">
      <c r="B323" s="2">
        <v>2</v>
      </c>
      <c r="C323" s="2" t="s">
        <v>1298</v>
      </c>
    </row>
    <row r="324" spans="2:3" ht="12">
      <c r="B324" s="2">
        <v>3</v>
      </c>
      <c r="C324" s="10" t="s">
        <v>44</v>
      </c>
    </row>
    <row r="325" spans="2:3" ht="12">
      <c r="B325" s="2">
        <v>4</v>
      </c>
      <c r="C325" s="2" t="s">
        <v>1590</v>
      </c>
    </row>
    <row r="326" spans="2:3" ht="12">
      <c r="B326" s="2">
        <v>5</v>
      </c>
      <c r="C326" s="10" t="s">
        <v>1591</v>
      </c>
    </row>
    <row r="327" spans="2:3" ht="12">
      <c r="B327" s="11">
        <v>6</v>
      </c>
      <c r="C327" s="16" t="s">
        <v>1583</v>
      </c>
    </row>
    <row r="328" spans="2:3" ht="12">
      <c r="B328" s="2">
        <v>7</v>
      </c>
      <c r="C328" s="10" t="s">
        <v>1584</v>
      </c>
    </row>
    <row r="329" spans="2:3" ht="12">
      <c r="B329" s="2">
        <v>8</v>
      </c>
      <c r="C329" s="6" t="s">
        <v>1585</v>
      </c>
    </row>
    <row r="330" spans="2:3" ht="12">
      <c r="B330" s="2">
        <v>9</v>
      </c>
      <c r="C330" s="6" t="s">
        <v>1586</v>
      </c>
    </row>
    <row r="331" spans="2:3" ht="12">
      <c r="B331" s="2">
        <v>10</v>
      </c>
      <c r="C331" s="6" t="s">
        <v>1587</v>
      </c>
    </row>
    <row r="332" spans="2:3" ht="12">
      <c r="B332" s="2">
        <v>11</v>
      </c>
      <c r="C332" s="6" t="s">
        <v>1588</v>
      </c>
    </row>
    <row r="333" spans="2:3" ht="12">
      <c r="B333" s="2">
        <v>12</v>
      </c>
      <c r="C333" s="6" t="s">
        <v>1592</v>
      </c>
    </row>
    <row r="334" spans="2:3" ht="12">
      <c r="B334" s="2">
        <v>13</v>
      </c>
      <c r="C334" s="6" t="s">
        <v>1593</v>
      </c>
    </row>
    <row r="335" spans="2:3" ht="12">
      <c r="B335" s="2">
        <v>14</v>
      </c>
      <c r="C335" s="6" t="s">
        <v>1594</v>
      </c>
    </row>
    <row r="336" spans="2:3" ht="12">
      <c r="B336" s="2">
        <v>15</v>
      </c>
      <c r="C336" s="6" t="s">
        <v>1595</v>
      </c>
    </row>
    <row r="337" ht="12">
      <c r="C337" s="2" t="s">
        <v>1684</v>
      </c>
    </row>
    <row r="338" ht="12">
      <c r="C338" s="2" t="s">
        <v>1685</v>
      </c>
    </row>
    <row r="339" ht="12">
      <c r="C339" s="2" t="s">
        <v>1686</v>
      </c>
    </row>
    <row r="340" ht="12">
      <c r="C340" s="2" t="s">
        <v>1441</v>
      </c>
    </row>
    <row r="341" ht="12">
      <c r="C341" s="2" t="s">
        <v>1442</v>
      </c>
    </row>
    <row r="343" ht="12">
      <c r="B343" s="2" t="s">
        <v>1435</v>
      </c>
    </row>
    <row r="344" spans="2:3" ht="12">
      <c r="B344" s="2">
        <v>1</v>
      </c>
      <c r="C344" s="2" t="s">
        <v>1618</v>
      </c>
    </row>
    <row r="345" spans="2:3" ht="12">
      <c r="B345" s="2">
        <v>2</v>
      </c>
      <c r="C345" s="2" t="s">
        <v>1436</v>
      </c>
    </row>
    <row r="346" spans="2:3" ht="12">
      <c r="B346" s="2">
        <v>3</v>
      </c>
      <c r="C346" s="2" t="s">
        <v>1601</v>
      </c>
    </row>
    <row r="347" spans="2:3" ht="12">
      <c r="B347" s="11">
        <v>4</v>
      </c>
      <c r="C347" s="11" t="s">
        <v>1602</v>
      </c>
    </row>
    <row r="348" spans="2:3" ht="12" customHeight="1">
      <c r="B348" s="2">
        <v>5</v>
      </c>
      <c r="C348" s="7" t="s">
        <v>1620</v>
      </c>
    </row>
    <row r="349" spans="2:3" ht="12">
      <c r="B349" s="2">
        <v>6</v>
      </c>
      <c r="C349" s="2" t="s">
        <v>1603</v>
      </c>
    </row>
    <row r="350" spans="2:3" ht="12">
      <c r="B350" s="2">
        <v>7</v>
      </c>
      <c r="C350" s="2" t="s">
        <v>1596</v>
      </c>
    </row>
    <row r="351" spans="2:3" ht="12">
      <c r="B351" s="2">
        <v>8</v>
      </c>
      <c r="C351" s="2" t="s">
        <v>1597</v>
      </c>
    </row>
    <row r="352" spans="2:3" ht="12">
      <c r="B352" s="2">
        <v>9</v>
      </c>
      <c r="C352" s="2" t="s">
        <v>1453</v>
      </c>
    </row>
    <row r="353" ht="12">
      <c r="C353" s="2" t="s">
        <v>1647</v>
      </c>
    </row>
    <row r="354" ht="12">
      <c r="C354" s="2" t="s">
        <v>1604</v>
      </c>
    </row>
    <row r="355" ht="12">
      <c r="C355" s="2" t="s">
        <v>1605</v>
      </c>
    </row>
    <row r="356" ht="12">
      <c r="C356" s="2" t="s">
        <v>1617</v>
      </c>
    </row>
    <row r="357" ht="12">
      <c r="C357" s="2" t="s">
        <v>1619</v>
      </c>
    </row>
    <row r="358" spans="2:3" ht="12">
      <c r="B358" s="2">
        <v>10</v>
      </c>
      <c r="C358" s="2" t="s">
        <v>1606</v>
      </c>
    </row>
    <row r="359" ht="12">
      <c r="C359" s="2" t="s">
        <v>1607</v>
      </c>
    </row>
    <row r="360" ht="12">
      <c r="C360" s="2" t="s">
        <v>1313</v>
      </c>
    </row>
    <row r="361" spans="2:3" ht="12">
      <c r="B361" s="2">
        <v>11</v>
      </c>
      <c r="C361" s="2" t="s">
        <v>1608</v>
      </c>
    </row>
    <row r="362" spans="2:3" ht="12">
      <c r="B362" s="2">
        <v>12</v>
      </c>
      <c r="C362" s="2" t="s">
        <v>1615</v>
      </c>
    </row>
    <row r="363" spans="2:3" ht="12">
      <c r="B363" s="2">
        <v>13</v>
      </c>
      <c r="C363" s="2" t="s">
        <v>1611</v>
      </c>
    </row>
    <row r="364" spans="2:3" ht="12">
      <c r="B364" s="2">
        <v>14</v>
      </c>
      <c r="C364" s="2" t="s">
        <v>1612</v>
      </c>
    </row>
    <row r="365" spans="2:3" ht="12">
      <c r="B365" s="2">
        <v>15</v>
      </c>
      <c r="C365" s="2" t="s">
        <v>1613</v>
      </c>
    </row>
    <row r="366" spans="2:3" ht="12">
      <c r="B366" s="2">
        <v>16</v>
      </c>
      <c r="C366" s="2" t="s">
        <v>1614</v>
      </c>
    </row>
    <row r="367" spans="2:3" ht="12">
      <c r="B367" s="2">
        <v>17</v>
      </c>
      <c r="C367" s="2" t="s">
        <v>1598</v>
      </c>
    </row>
    <row r="368" ht="12">
      <c r="C368" s="2" t="s">
        <v>1474</v>
      </c>
    </row>
    <row r="369" ht="12">
      <c r="C369" s="2" t="s">
        <v>1609</v>
      </c>
    </row>
    <row r="370" spans="2:3" ht="12">
      <c r="B370" s="2">
        <v>18</v>
      </c>
      <c r="C370" s="2" t="s">
        <v>1616</v>
      </c>
    </row>
    <row r="371" spans="2:3" ht="12">
      <c r="B371" s="2">
        <v>19</v>
      </c>
      <c r="C371" s="2" t="s">
        <v>1621</v>
      </c>
    </row>
    <row r="372" spans="2:3" ht="12">
      <c r="B372" s="2">
        <v>20</v>
      </c>
      <c r="C372" s="2" t="s">
        <v>1610</v>
      </c>
    </row>
    <row r="373" ht="12">
      <c r="C373" s="2" t="s">
        <v>1332</v>
      </c>
    </row>
    <row r="374" ht="12">
      <c r="C374" s="2" t="s">
        <v>1698</v>
      </c>
    </row>
    <row r="375" ht="12">
      <c r="C375" s="2" t="s">
        <v>1682</v>
      </c>
    </row>
    <row r="376" ht="12">
      <c r="C376" s="2" t="s">
        <v>1333</v>
      </c>
    </row>
    <row r="377" spans="2:3" ht="12">
      <c r="B377" s="2">
        <v>21</v>
      </c>
      <c r="C377" s="2" t="s">
        <v>1622</v>
      </c>
    </row>
    <row r="378" ht="12">
      <c r="C378" s="2" t="s">
        <v>1623</v>
      </c>
    </row>
    <row r="379" spans="2:3" ht="12">
      <c r="B379" s="2">
        <v>22</v>
      </c>
      <c r="C379" s="2" t="s">
        <v>1624</v>
      </c>
    </row>
    <row r="380" spans="2:3" ht="12">
      <c r="B380" s="2">
        <v>23</v>
      </c>
      <c r="C380" s="2" t="s">
        <v>1625</v>
      </c>
    </row>
    <row r="381" spans="2:3" ht="12">
      <c r="B381" s="2">
        <v>24</v>
      </c>
      <c r="C381" s="2" t="s">
        <v>1632</v>
      </c>
    </row>
    <row r="382" spans="2:3" ht="12">
      <c r="B382" s="2">
        <v>25</v>
      </c>
      <c r="C382" s="2" t="s">
        <v>1631</v>
      </c>
    </row>
    <row r="383" spans="2:3" ht="12">
      <c r="B383" s="2">
        <v>26</v>
      </c>
      <c r="C383" s="2" t="s">
        <v>1628</v>
      </c>
    </row>
    <row r="384" ht="12">
      <c r="C384" s="2" t="s">
        <v>1629</v>
      </c>
    </row>
    <row r="385" ht="12">
      <c r="C385" s="2" t="s">
        <v>1630</v>
      </c>
    </row>
    <row r="386" spans="2:3" ht="12">
      <c r="B386" s="2">
        <v>27</v>
      </c>
      <c r="C386" s="2" t="s">
        <v>1599</v>
      </c>
    </row>
    <row r="387" spans="2:3" ht="12">
      <c r="B387" s="2">
        <v>28</v>
      </c>
      <c r="C387" s="2" t="s">
        <v>1627</v>
      </c>
    </row>
    <row r="388" spans="2:3" ht="12">
      <c r="B388" s="2">
        <v>29</v>
      </c>
      <c r="C388" s="2" t="s">
        <v>1626</v>
      </c>
    </row>
    <row r="389" spans="2:3" ht="12">
      <c r="B389" s="11">
        <v>30</v>
      </c>
      <c r="C389" s="11" t="s">
        <v>1600</v>
      </c>
    </row>
    <row r="391" ht="12">
      <c r="B391" s="2" t="s">
        <v>45</v>
      </c>
    </row>
    <row r="392" spans="2:3" ht="12">
      <c r="B392" s="2">
        <v>1</v>
      </c>
      <c r="C392" s="2" t="s">
        <v>1633</v>
      </c>
    </row>
    <row r="393" spans="2:3" ht="12">
      <c r="B393" s="11">
        <v>2</v>
      </c>
      <c r="C393" s="11" t="s">
        <v>1634</v>
      </c>
    </row>
    <row r="394" spans="2:3" ht="12">
      <c r="B394" s="11">
        <v>3</v>
      </c>
      <c r="C394" s="11" t="s">
        <v>1635</v>
      </c>
    </row>
    <row r="395" spans="2:3" ht="12">
      <c r="B395" s="2">
        <v>4</v>
      </c>
      <c r="C395" s="2" t="s">
        <v>1636</v>
      </c>
    </row>
    <row r="396" ht="12">
      <c r="C396" s="2" t="s">
        <v>1667</v>
      </c>
    </row>
    <row r="397" ht="12">
      <c r="C397" s="2" t="s">
        <v>1668</v>
      </c>
    </row>
    <row r="398" spans="2:3" ht="12">
      <c r="B398" s="2">
        <v>5</v>
      </c>
      <c r="C398" s="2" t="s">
        <v>1637</v>
      </c>
    </row>
    <row r="399" spans="2:3" ht="12">
      <c r="B399" s="2">
        <v>6</v>
      </c>
      <c r="C399" s="2" t="s">
        <v>812</v>
      </c>
    </row>
    <row r="400" ht="12">
      <c r="C400" s="2" t="s">
        <v>813</v>
      </c>
    </row>
    <row r="401" ht="12">
      <c r="C401" s="2" t="s">
        <v>814</v>
      </c>
    </row>
    <row r="402" spans="2:3" ht="12">
      <c r="B402" s="2">
        <v>7</v>
      </c>
      <c r="C402" s="2" t="s">
        <v>815</v>
      </c>
    </row>
    <row r="403" ht="12">
      <c r="C403" s="2" t="s">
        <v>813</v>
      </c>
    </row>
    <row r="404" ht="12">
      <c r="C404" s="2" t="s">
        <v>47</v>
      </c>
    </row>
    <row r="405" spans="2:3" ht="12">
      <c r="B405" s="2">
        <v>8</v>
      </c>
      <c r="C405" s="2" t="s">
        <v>1638</v>
      </c>
    </row>
    <row r="406" spans="2:3" ht="12">
      <c r="B406" s="2">
        <v>9</v>
      </c>
      <c r="C406" s="2" t="s">
        <v>1639</v>
      </c>
    </row>
    <row r="407" spans="2:3" ht="12">
      <c r="B407" s="2">
        <v>10</v>
      </c>
      <c r="C407" s="2" t="s">
        <v>1640</v>
      </c>
    </row>
    <row r="408" spans="2:3" ht="12">
      <c r="B408" s="2">
        <v>11</v>
      </c>
      <c r="C408" s="6" t="s">
        <v>1644</v>
      </c>
    </row>
    <row r="409" spans="2:3" ht="12">
      <c r="B409" s="2">
        <v>12</v>
      </c>
      <c r="C409" s="6" t="s">
        <v>826</v>
      </c>
    </row>
    <row r="410" spans="2:3" ht="12">
      <c r="B410" s="2">
        <v>13</v>
      </c>
      <c r="C410" s="2" t="s">
        <v>1641</v>
      </c>
    </row>
    <row r="411" spans="2:3" ht="12">
      <c r="B411" s="2">
        <v>14</v>
      </c>
      <c r="C411" s="2" t="s">
        <v>48</v>
      </c>
    </row>
    <row r="412" spans="2:3" ht="12">
      <c r="B412" s="2">
        <v>15</v>
      </c>
      <c r="C412" s="2" t="s">
        <v>1642</v>
      </c>
    </row>
    <row r="413" ht="12">
      <c r="C413" s="2" t="s">
        <v>1669</v>
      </c>
    </row>
    <row r="414" ht="12">
      <c r="C414" s="2" t="s">
        <v>1670</v>
      </c>
    </row>
    <row r="415" spans="2:3" ht="12">
      <c r="B415" s="2">
        <v>16</v>
      </c>
      <c r="C415" s="2" t="s">
        <v>1643</v>
      </c>
    </row>
    <row r="416" ht="12">
      <c r="C416" s="2" t="s">
        <v>1671</v>
      </c>
    </row>
    <row r="417" ht="12">
      <c r="C417" s="2" t="s">
        <v>1672</v>
      </c>
    </row>
    <row r="418" spans="2:3" ht="12">
      <c r="B418" s="2">
        <v>17</v>
      </c>
      <c r="C418" s="2" t="s">
        <v>1393</v>
      </c>
    </row>
    <row r="419" spans="2:3" ht="12">
      <c r="B419" s="2">
        <v>18</v>
      </c>
      <c r="C419" s="2" t="s">
        <v>1394</v>
      </c>
    </row>
    <row r="420" spans="2:3" ht="12">
      <c r="B420" s="2">
        <v>19</v>
      </c>
      <c r="C420" s="2" t="s">
        <v>1395</v>
      </c>
    </row>
    <row r="421" spans="2:3" ht="12">
      <c r="B421" s="2">
        <v>20</v>
      </c>
      <c r="C421" s="2" t="s">
        <v>1396</v>
      </c>
    </row>
    <row r="422" spans="2:3" ht="12">
      <c r="B422" s="2">
        <v>21</v>
      </c>
      <c r="C422" s="2" t="s">
        <v>1397</v>
      </c>
    </row>
    <row r="423" spans="2:3" ht="12">
      <c r="B423" s="2">
        <v>22</v>
      </c>
      <c r="C423" s="2" t="s">
        <v>1398</v>
      </c>
    </row>
    <row r="424" ht="12">
      <c r="C424" s="2" t="s">
        <v>1673</v>
      </c>
    </row>
    <row r="425" ht="12">
      <c r="C425" s="2" t="s">
        <v>1674</v>
      </c>
    </row>
    <row r="427" ht="12">
      <c r="B427" s="2" t="s">
        <v>1467</v>
      </c>
    </row>
    <row r="428" spans="2:3" ht="12">
      <c r="B428" s="2">
        <v>1</v>
      </c>
      <c r="C428" s="2" t="s">
        <v>1399</v>
      </c>
    </row>
    <row r="429" spans="2:3" ht="12">
      <c r="B429" s="11">
        <v>2</v>
      </c>
      <c r="C429" s="11" t="s">
        <v>1400</v>
      </c>
    </row>
    <row r="430" spans="2:3" ht="12">
      <c r="B430" s="11"/>
      <c r="C430" s="11" t="s">
        <v>1401</v>
      </c>
    </row>
    <row r="431" ht="12">
      <c r="C431" s="2" t="s">
        <v>1406</v>
      </c>
    </row>
    <row r="432" ht="12">
      <c r="C432" s="2" t="s">
        <v>1402</v>
      </c>
    </row>
    <row r="433" ht="12">
      <c r="C433" s="2" t="s">
        <v>1403</v>
      </c>
    </row>
    <row r="434" ht="12">
      <c r="C434" s="2" t="s">
        <v>1404</v>
      </c>
    </row>
    <row r="435" ht="12">
      <c r="C435" s="2" t="s">
        <v>1405</v>
      </c>
    </row>
    <row r="436" spans="2:3" ht="12">
      <c r="B436" s="2">
        <v>3</v>
      </c>
      <c r="C436" s="2" t="s">
        <v>1407</v>
      </c>
    </row>
    <row r="438" ht="12">
      <c r="B438" s="2" t="s">
        <v>1675</v>
      </c>
    </row>
    <row r="439" spans="2:3" ht="12">
      <c r="B439" s="2">
        <v>1</v>
      </c>
      <c r="C439" s="2" t="s">
        <v>1408</v>
      </c>
    </row>
    <row r="440" spans="2:3" ht="12">
      <c r="B440" s="11">
        <v>2</v>
      </c>
      <c r="C440" s="11" t="s">
        <v>1676</v>
      </c>
    </row>
    <row r="441" ht="12">
      <c r="C441" s="2" t="s">
        <v>1413</v>
      </c>
    </row>
    <row r="442" spans="2:3" ht="12">
      <c r="B442" s="11"/>
      <c r="C442" s="11" t="s">
        <v>1414</v>
      </c>
    </row>
    <row r="443" ht="12">
      <c r="C443" s="2" t="s">
        <v>1409</v>
      </c>
    </row>
    <row r="444" ht="12">
      <c r="C444" s="2" t="s">
        <v>1410</v>
      </c>
    </row>
    <row r="445" spans="2:3" ht="12">
      <c r="B445" s="2">
        <v>3</v>
      </c>
      <c r="C445" s="2" t="s">
        <v>1411</v>
      </c>
    </row>
    <row r="446" spans="2:3" ht="12">
      <c r="B446" s="2">
        <v>4</v>
      </c>
      <c r="C446" s="2" t="s">
        <v>1412</v>
      </c>
    </row>
    <row r="447" spans="2:3" ht="12">
      <c r="B447" s="11">
        <v>5</v>
      </c>
      <c r="C447" s="11" t="s">
        <v>1415</v>
      </c>
    </row>
    <row r="448" ht="12">
      <c r="C448" s="2" t="s">
        <v>1679</v>
      </c>
    </row>
    <row r="449" spans="2:3" ht="12">
      <c r="B449" s="11"/>
      <c r="C449" s="11" t="s">
        <v>1680</v>
      </c>
    </row>
    <row r="450" ht="12">
      <c r="C450" s="2" t="s">
        <v>1681</v>
      </c>
    </row>
    <row r="451" ht="12">
      <c r="C451" s="2" t="s">
        <v>49</v>
      </c>
    </row>
    <row r="452" ht="12">
      <c r="C452" s="2" t="s">
        <v>50</v>
      </c>
    </row>
    <row r="453" ht="12">
      <c r="C453" s="2" t="s">
        <v>1645</v>
      </c>
    </row>
    <row r="454" ht="12">
      <c r="C454" s="2" t="s">
        <v>1416</v>
      </c>
    </row>
    <row r="455" ht="12">
      <c r="C455" s="2" t="s">
        <v>1683</v>
      </c>
    </row>
    <row r="457" ht="12">
      <c r="B457" s="2" t="s">
        <v>1677</v>
      </c>
    </row>
    <row r="458" ht="12">
      <c r="C458" s="2" t="s">
        <v>1678</v>
      </c>
    </row>
  </sheetData>
  <printOptions/>
  <pageMargins left="0.75" right="0.75" top="1" bottom="1" header="0.512" footer="0.512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70"/>
  <sheetViews>
    <sheetView workbookViewId="0" topLeftCell="A1">
      <selection activeCell="A1" sqref="A1"/>
    </sheetView>
  </sheetViews>
  <sheetFormatPr defaultColWidth="9.00390625" defaultRowHeight="13.5"/>
  <cols>
    <col min="1" max="1" width="2.625" style="94" customWidth="1"/>
    <col min="2" max="2" width="3.125" style="94" customWidth="1"/>
    <col min="3" max="3" width="10.25390625" style="94" customWidth="1"/>
    <col min="4" max="5" width="9.875" style="94" customWidth="1"/>
    <col min="6" max="7" width="9.125" style="96" customWidth="1"/>
    <col min="8" max="10" width="9.00390625" style="94" customWidth="1"/>
    <col min="11" max="11" width="9.125" style="94" customWidth="1"/>
    <col min="12" max="12" width="9.00390625" style="96" customWidth="1"/>
    <col min="13" max="18" width="9.00390625" style="97" customWidth="1"/>
    <col min="19" max="16384" width="9.00390625" style="94" customWidth="1"/>
  </cols>
  <sheetData>
    <row r="2" ht="16.5" customHeight="1">
      <c r="B2" s="95" t="s">
        <v>938</v>
      </c>
    </row>
    <row r="3" spans="3:18" ht="15" customHeight="1" thickBot="1">
      <c r="C3" s="97"/>
      <c r="D3" s="97"/>
      <c r="E3" s="97"/>
      <c r="F3" s="98"/>
      <c r="I3" s="99"/>
      <c r="L3" s="100" t="s">
        <v>931</v>
      </c>
      <c r="R3" s="101"/>
    </row>
    <row r="4" spans="2:18" ht="10.5" customHeight="1" thickTop="1">
      <c r="B4" s="1284" t="s">
        <v>889</v>
      </c>
      <c r="C4" s="1285"/>
      <c r="D4" s="1276" t="s">
        <v>932</v>
      </c>
      <c r="E4" s="1296">
        <v>62</v>
      </c>
      <c r="F4" s="1297"/>
      <c r="G4" s="1300">
        <v>63</v>
      </c>
      <c r="H4" s="1301"/>
      <c r="I4" s="1300" t="s">
        <v>933</v>
      </c>
      <c r="J4" s="1301"/>
      <c r="K4" s="1300">
        <v>2</v>
      </c>
      <c r="L4" s="1301"/>
      <c r="M4" s="1304"/>
      <c r="N4" s="1305"/>
      <c r="O4" s="1305"/>
      <c r="P4" s="1305"/>
      <c r="Q4" s="1305"/>
      <c r="R4" s="1305"/>
    </row>
    <row r="5" spans="2:18" ht="11.25" customHeight="1">
      <c r="B5" s="1286"/>
      <c r="C5" s="1287"/>
      <c r="D5" s="1277"/>
      <c r="E5" s="1298"/>
      <c r="F5" s="1299"/>
      <c r="G5" s="1302"/>
      <c r="H5" s="1303"/>
      <c r="I5" s="1302"/>
      <c r="J5" s="1303"/>
      <c r="K5" s="1302"/>
      <c r="L5" s="1303"/>
      <c r="M5" s="1306"/>
      <c r="N5" s="1307"/>
      <c r="O5" s="1307"/>
      <c r="P5" s="1307"/>
      <c r="Q5" s="1307"/>
      <c r="R5" s="1307"/>
    </row>
    <row r="6" spans="2:18" ht="15" customHeight="1">
      <c r="B6" s="1288"/>
      <c r="C6" s="1289"/>
      <c r="D6" s="104" t="s">
        <v>934</v>
      </c>
      <c r="E6" s="105" t="s">
        <v>934</v>
      </c>
      <c r="F6" s="104" t="s">
        <v>935</v>
      </c>
      <c r="G6" s="105" t="s">
        <v>934</v>
      </c>
      <c r="H6" s="104" t="s">
        <v>935</v>
      </c>
      <c r="I6" s="104" t="s">
        <v>934</v>
      </c>
      <c r="J6" s="104" t="s">
        <v>935</v>
      </c>
      <c r="K6" s="105" t="s">
        <v>934</v>
      </c>
      <c r="L6" s="105" t="s">
        <v>935</v>
      </c>
      <c r="M6" s="102"/>
      <c r="N6" s="103"/>
      <c r="O6" s="103"/>
      <c r="P6" s="103"/>
      <c r="Q6" s="103"/>
      <c r="R6" s="103"/>
    </row>
    <row r="7" spans="2:18" ht="15" customHeight="1">
      <c r="B7" s="1311" t="s">
        <v>925</v>
      </c>
      <c r="C7" s="1312"/>
      <c r="D7" s="106">
        <f aca="true" t="shared" si="0" ref="D7:L7">D9+D10</f>
        <v>332984</v>
      </c>
      <c r="E7" s="107">
        <f t="shared" si="0"/>
        <v>335109</v>
      </c>
      <c r="F7" s="107">
        <f t="shared" si="0"/>
        <v>2125</v>
      </c>
      <c r="G7" s="107">
        <f t="shared" si="0"/>
        <v>337097</v>
      </c>
      <c r="H7" s="107">
        <f t="shared" si="0"/>
        <v>1988</v>
      </c>
      <c r="I7" s="107">
        <f t="shared" si="0"/>
        <v>339266</v>
      </c>
      <c r="J7" s="107">
        <f t="shared" si="0"/>
        <v>2169</v>
      </c>
      <c r="K7" s="107">
        <f t="shared" si="0"/>
        <v>340952</v>
      </c>
      <c r="L7" s="108">
        <f t="shared" si="0"/>
        <v>1686</v>
      </c>
      <c r="M7" s="109"/>
      <c r="N7" s="110"/>
      <c r="O7" s="110"/>
      <c r="P7" s="110"/>
      <c r="Q7" s="110"/>
      <c r="R7" s="110"/>
    </row>
    <row r="8" spans="2:18" ht="6" customHeight="1">
      <c r="B8" s="111"/>
      <c r="C8" s="112"/>
      <c r="D8" s="113"/>
      <c r="E8" s="114"/>
      <c r="F8" s="114"/>
      <c r="G8" s="114"/>
      <c r="H8" s="114"/>
      <c r="I8" s="114"/>
      <c r="J8" s="114"/>
      <c r="K8" s="114"/>
      <c r="L8" s="114"/>
      <c r="M8" s="113"/>
      <c r="N8" s="114"/>
      <c r="O8" s="114"/>
      <c r="P8" s="114"/>
      <c r="Q8" s="114"/>
      <c r="R8" s="114"/>
    </row>
    <row r="9" spans="2:18" ht="15" customHeight="1">
      <c r="B9" s="1308" t="s">
        <v>926</v>
      </c>
      <c r="C9" s="1309"/>
      <c r="D9" s="113">
        <f aca="true" t="shared" si="1" ref="D9:L9">SUM(D17:D31)</f>
        <v>246587</v>
      </c>
      <c r="E9" s="114">
        <f t="shared" si="1"/>
        <v>248863</v>
      </c>
      <c r="F9" s="114">
        <f t="shared" si="1"/>
        <v>2276</v>
      </c>
      <c r="G9" s="114">
        <f t="shared" si="1"/>
        <v>251140</v>
      </c>
      <c r="H9" s="114">
        <f t="shared" si="1"/>
        <v>2277</v>
      </c>
      <c r="I9" s="114">
        <f t="shared" si="1"/>
        <v>253390</v>
      </c>
      <c r="J9" s="114">
        <f t="shared" si="1"/>
        <v>2250</v>
      </c>
      <c r="K9" s="114">
        <f t="shared" si="1"/>
        <v>255116</v>
      </c>
      <c r="L9" s="114">
        <f t="shared" si="1"/>
        <v>1726</v>
      </c>
      <c r="M9" s="113"/>
      <c r="N9" s="114"/>
      <c r="O9" s="114"/>
      <c r="P9" s="114"/>
      <c r="Q9" s="114"/>
      <c r="R9" s="114"/>
    </row>
    <row r="10" spans="2:18" ht="15" customHeight="1">
      <c r="B10" s="1294" t="s">
        <v>936</v>
      </c>
      <c r="C10" s="1295"/>
      <c r="D10" s="117">
        <f aca="true" t="shared" si="2" ref="D10:L10">SUM(D33:D66)</f>
        <v>86397</v>
      </c>
      <c r="E10" s="118">
        <f t="shared" si="2"/>
        <v>86246</v>
      </c>
      <c r="F10" s="118">
        <f t="shared" si="2"/>
        <v>-151</v>
      </c>
      <c r="G10" s="118">
        <f t="shared" si="2"/>
        <v>85957</v>
      </c>
      <c r="H10" s="118">
        <f t="shared" si="2"/>
        <v>-289</v>
      </c>
      <c r="I10" s="118">
        <f t="shared" si="2"/>
        <v>85876</v>
      </c>
      <c r="J10" s="118">
        <f t="shared" si="2"/>
        <v>-81</v>
      </c>
      <c r="K10" s="118">
        <f t="shared" si="2"/>
        <v>85836</v>
      </c>
      <c r="L10" s="118">
        <f t="shared" si="2"/>
        <v>-40</v>
      </c>
      <c r="M10" s="113"/>
      <c r="N10" s="114"/>
      <c r="O10" s="114"/>
      <c r="P10" s="114"/>
      <c r="Q10" s="114"/>
      <c r="R10" s="114"/>
    </row>
    <row r="11" spans="2:18" ht="7.5" customHeight="1">
      <c r="B11" s="115"/>
      <c r="C11" s="116"/>
      <c r="D11" s="113"/>
      <c r="E11" s="114"/>
      <c r="F11" s="114"/>
      <c r="G11" s="114"/>
      <c r="H11" s="114"/>
      <c r="I11" s="114"/>
      <c r="J11" s="114"/>
      <c r="K11" s="114"/>
      <c r="L11" s="114"/>
      <c r="M11" s="113"/>
      <c r="N11" s="114"/>
      <c r="O11" s="114"/>
      <c r="P11" s="114"/>
      <c r="Q11" s="114"/>
      <c r="R11" s="114"/>
    </row>
    <row r="12" spans="2:18" ht="13.5" customHeight="1">
      <c r="B12" s="1308" t="s">
        <v>927</v>
      </c>
      <c r="C12" s="1309"/>
      <c r="D12" s="113">
        <f aca="true" t="shared" si="3" ref="D12:L12">+D17+D23+D24+D25+D28+D29+D30+D33+D34+D35+D36+D37+D38+D39</f>
        <v>153239</v>
      </c>
      <c r="E12" s="114">
        <f t="shared" si="3"/>
        <v>154374</v>
      </c>
      <c r="F12" s="114">
        <f t="shared" si="3"/>
        <v>1135</v>
      </c>
      <c r="G12" s="114">
        <f t="shared" si="3"/>
        <v>155534</v>
      </c>
      <c r="H12" s="114">
        <f t="shared" si="3"/>
        <v>1160</v>
      </c>
      <c r="I12" s="114">
        <f t="shared" si="3"/>
        <v>156881</v>
      </c>
      <c r="J12" s="114">
        <f t="shared" si="3"/>
        <v>1347</v>
      </c>
      <c r="K12" s="114">
        <f t="shared" si="3"/>
        <v>157507</v>
      </c>
      <c r="L12" s="114">
        <f t="shared" si="3"/>
        <v>626</v>
      </c>
      <c r="M12" s="113"/>
      <c r="N12" s="114"/>
      <c r="O12" s="114"/>
      <c r="P12" s="114"/>
      <c r="Q12" s="114"/>
      <c r="R12" s="114"/>
    </row>
    <row r="13" spans="2:18" ht="13.5" customHeight="1">
      <c r="B13" s="1308" t="s">
        <v>928</v>
      </c>
      <c r="C13" s="1309"/>
      <c r="D13" s="113">
        <f aca="true" t="shared" si="4" ref="D13:L13">+D22+D41+D42+D43+D44+D45+D46+D47</f>
        <v>25436</v>
      </c>
      <c r="E13" s="114">
        <f t="shared" si="4"/>
        <v>25549</v>
      </c>
      <c r="F13" s="114">
        <f t="shared" si="4"/>
        <v>113</v>
      </c>
      <c r="G13" s="114">
        <f t="shared" si="4"/>
        <v>25620</v>
      </c>
      <c r="H13" s="114">
        <f t="shared" si="4"/>
        <v>71</v>
      </c>
      <c r="I13" s="114">
        <f t="shared" si="4"/>
        <v>25649</v>
      </c>
      <c r="J13" s="114">
        <f t="shared" si="4"/>
        <v>29</v>
      </c>
      <c r="K13" s="114">
        <f t="shared" si="4"/>
        <v>25762</v>
      </c>
      <c r="L13" s="114">
        <f t="shared" si="4"/>
        <v>113</v>
      </c>
      <c r="M13" s="113"/>
      <c r="N13" s="114"/>
      <c r="O13" s="114"/>
      <c r="P13" s="114"/>
      <c r="Q13" s="114"/>
      <c r="R13" s="114"/>
    </row>
    <row r="14" spans="2:18" ht="13.5" customHeight="1">
      <c r="B14" s="1308" t="s">
        <v>929</v>
      </c>
      <c r="C14" s="1309"/>
      <c r="D14" s="113">
        <f aca="true" t="shared" si="5" ref="D14:L14">+D18+D27+D31+D49+D50+D51+D52+D53</f>
        <v>67128</v>
      </c>
      <c r="E14" s="114">
        <f t="shared" si="5"/>
        <v>67536</v>
      </c>
      <c r="F14" s="114">
        <f t="shared" si="5"/>
        <v>408</v>
      </c>
      <c r="G14" s="114">
        <f t="shared" si="5"/>
        <v>67825</v>
      </c>
      <c r="H14" s="114">
        <f t="shared" si="5"/>
        <v>289</v>
      </c>
      <c r="I14" s="114">
        <f t="shared" si="5"/>
        <v>68220</v>
      </c>
      <c r="J14" s="114">
        <f t="shared" si="5"/>
        <v>395</v>
      </c>
      <c r="K14" s="114">
        <f t="shared" si="5"/>
        <v>68480</v>
      </c>
      <c r="L14" s="114">
        <f t="shared" si="5"/>
        <v>260</v>
      </c>
      <c r="M14" s="113"/>
      <c r="N14" s="114"/>
      <c r="O14" s="114"/>
      <c r="P14" s="114"/>
      <c r="Q14" s="114"/>
      <c r="R14" s="114"/>
    </row>
    <row r="15" spans="2:18" ht="13.5" customHeight="1">
      <c r="B15" s="1308" t="s">
        <v>930</v>
      </c>
      <c r="C15" s="1310"/>
      <c r="D15" s="113">
        <f aca="true" t="shared" si="6" ref="D15:L15">+D19+D20+D55+D56+D57+D58+D59+D60+D61+D62+D63+D64+D65+D66</f>
        <v>87181</v>
      </c>
      <c r="E15" s="114">
        <f t="shared" si="6"/>
        <v>87650</v>
      </c>
      <c r="F15" s="114">
        <f t="shared" si="6"/>
        <v>469</v>
      </c>
      <c r="G15" s="114">
        <f t="shared" si="6"/>
        <v>88118</v>
      </c>
      <c r="H15" s="114">
        <f t="shared" si="6"/>
        <v>468</v>
      </c>
      <c r="I15" s="114">
        <f t="shared" si="6"/>
        <v>88516</v>
      </c>
      <c r="J15" s="114">
        <f t="shared" si="6"/>
        <v>398</v>
      </c>
      <c r="K15" s="114">
        <f t="shared" si="6"/>
        <v>89203</v>
      </c>
      <c r="L15" s="114">
        <f t="shared" si="6"/>
        <v>687</v>
      </c>
      <c r="M15" s="113"/>
      <c r="N15" s="114"/>
      <c r="O15" s="114"/>
      <c r="P15" s="114"/>
      <c r="Q15" s="114"/>
      <c r="R15" s="114"/>
    </row>
    <row r="16" spans="2:13" ht="6" customHeight="1">
      <c r="B16" s="119"/>
      <c r="C16" s="120"/>
      <c r="D16" s="46"/>
      <c r="E16" s="46"/>
      <c r="F16" s="121"/>
      <c r="G16" s="46"/>
      <c r="H16" s="121"/>
      <c r="I16" s="46"/>
      <c r="J16" s="121"/>
      <c r="K16" s="46"/>
      <c r="L16" s="122"/>
      <c r="M16" s="119"/>
    </row>
    <row r="17" spans="2:18" ht="13.5" customHeight="1">
      <c r="B17" s="119"/>
      <c r="C17" s="123" t="s">
        <v>855</v>
      </c>
      <c r="D17" s="46">
        <v>74162</v>
      </c>
      <c r="E17" s="46">
        <v>75092</v>
      </c>
      <c r="F17" s="124">
        <f>E17-D17</f>
        <v>930</v>
      </c>
      <c r="G17" s="46">
        <v>75987</v>
      </c>
      <c r="H17" s="124">
        <f>G17-E17</f>
        <v>895</v>
      </c>
      <c r="I17" s="46">
        <v>76985</v>
      </c>
      <c r="J17" s="124">
        <f>I17-G17</f>
        <v>998</v>
      </c>
      <c r="K17" s="46">
        <v>77234</v>
      </c>
      <c r="L17" s="125">
        <f>K17-I17</f>
        <v>249</v>
      </c>
      <c r="M17" s="126"/>
      <c r="N17" s="124"/>
      <c r="O17" s="124"/>
      <c r="P17" s="124"/>
      <c r="Q17" s="124"/>
      <c r="R17" s="124"/>
    </row>
    <row r="18" spans="2:18" ht="13.5" customHeight="1">
      <c r="B18" s="119"/>
      <c r="C18" s="123" t="s">
        <v>857</v>
      </c>
      <c r="D18" s="46">
        <v>27535</v>
      </c>
      <c r="E18" s="46">
        <v>27909</v>
      </c>
      <c r="F18" s="124">
        <f>E18-D18</f>
        <v>374</v>
      </c>
      <c r="G18" s="46">
        <v>28195</v>
      </c>
      <c r="H18" s="124">
        <f>G18-E18</f>
        <v>286</v>
      </c>
      <c r="I18" s="46">
        <v>28490</v>
      </c>
      <c r="J18" s="124">
        <f>I18-G18</f>
        <v>295</v>
      </c>
      <c r="K18" s="46">
        <v>28711</v>
      </c>
      <c r="L18" s="125">
        <f>K18-I18</f>
        <v>221</v>
      </c>
      <c r="M18" s="126"/>
      <c r="N18" s="124"/>
      <c r="O18" s="124"/>
      <c r="P18" s="124"/>
      <c r="Q18" s="124"/>
      <c r="R18" s="124"/>
    </row>
    <row r="19" spans="2:18" ht="13.5" customHeight="1">
      <c r="B19" s="119"/>
      <c r="C19" s="123" t="s">
        <v>858</v>
      </c>
      <c r="D19" s="46">
        <v>28145</v>
      </c>
      <c r="E19" s="46">
        <v>28377</v>
      </c>
      <c r="F19" s="124">
        <f>E19-D19</f>
        <v>232</v>
      </c>
      <c r="G19" s="46">
        <v>28669</v>
      </c>
      <c r="H19" s="124">
        <f>G19-E19</f>
        <v>292</v>
      </c>
      <c r="I19" s="46">
        <v>28831</v>
      </c>
      <c r="J19" s="124">
        <f>I19-G19</f>
        <v>162</v>
      </c>
      <c r="K19" s="46">
        <v>29264</v>
      </c>
      <c r="L19" s="125">
        <f>K19-I19</f>
        <v>433</v>
      </c>
      <c r="M19" s="126"/>
      <c r="N19" s="124"/>
      <c r="O19" s="124"/>
      <c r="P19" s="124"/>
      <c r="Q19" s="124"/>
      <c r="R19" s="124"/>
    </row>
    <row r="20" spans="2:18" ht="13.5" customHeight="1">
      <c r="B20" s="119"/>
      <c r="C20" s="123" t="s">
        <v>860</v>
      </c>
      <c r="D20" s="46">
        <v>29085</v>
      </c>
      <c r="E20" s="46">
        <v>29309</v>
      </c>
      <c r="F20" s="124">
        <f>E20-D20</f>
        <v>224</v>
      </c>
      <c r="G20" s="46">
        <v>29545</v>
      </c>
      <c r="H20" s="124">
        <f>G20-E20</f>
        <v>236</v>
      </c>
      <c r="I20" s="46">
        <v>29820</v>
      </c>
      <c r="J20" s="124">
        <f>I20-G20</f>
        <v>275</v>
      </c>
      <c r="K20" s="46">
        <v>30094</v>
      </c>
      <c r="L20" s="125">
        <f>K20-I20</f>
        <v>274</v>
      </c>
      <c r="M20" s="126"/>
      <c r="N20" s="124"/>
      <c r="O20" s="124"/>
      <c r="P20" s="124"/>
      <c r="Q20" s="124"/>
      <c r="R20" s="124"/>
    </row>
    <row r="21" spans="2:18" ht="6" customHeight="1">
      <c r="B21" s="119"/>
      <c r="C21" s="123"/>
      <c r="D21" s="46"/>
      <c r="E21" s="46"/>
      <c r="F21" s="124"/>
      <c r="G21" s="46"/>
      <c r="H21" s="124"/>
      <c r="I21" s="46"/>
      <c r="J21" s="124"/>
      <c r="K21" s="46"/>
      <c r="L21" s="125"/>
      <c r="M21" s="126"/>
      <c r="N21" s="124"/>
      <c r="O21" s="124"/>
      <c r="P21" s="124"/>
      <c r="Q21" s="124"/>
      <c r="R21" s="124"/>
    </row>
    <row r="22" spans="2:18" ht="13.5" customHeight="1">
      <c r="B22" s="119"/>
      <c r="C22" s="123" t="s">
        <v>863</v>
      </c>
      <c r="D22" s="46">
        <v>11820</v>
      </c>
      <c r="E22" s="46">
        <v>11935</v>
      </c>
      <c r="F22" s="124">
        <f>E22-D22</f>
        <v>115</v>
      </c>
      <c r="G22" s="46">
        <v>12017</v>
      </c>
      <c r="H22" s="124">
        <f>G22-E22</f>
        <v>82</v>
      </c>
      <c r="I22" s="46">
        <v>12070</v>
      </c>
      <c r="J22" s="124">
        <f>I22-G22</f>
        <v>53</v>
      </c>
      <c r="K22" s="46">
        <v>12177</v>
      </c>
      <c r="L22" s="125">
        <f>K22-I22</f>
        <v>107</v>
      </c>
      <c r="M22" s="126"/>
      <c r="N22" s="124"/>
      <c r="O22" s="124"/>
      <c r="P22" s="124"/>
      <c r="Q22" s="124"/>
      <c r="R22" s="124"/>
    </row>
    <row r="23" spans="2:18" ht="13.5" customHeight="1">
      <c r="B23" s="119"/>
      <c r="C23" s="123" t="s">
        <v>865</v>
      </c>
      <c r="D23" s="46">
        <v>10109</v>
      </c>
      <c r="E23" s="46">
        <v>10117</v>
      </c>
      <c r="F23" s="124">
        <f>E23-D23</f>
        <v>8</v>
      </c>
      <c r="G23" s="46">
        <v>10180</v>
      </c>
      <c r="H23" s="124">
        <f>G23-E23</f>
        <v>63</v>
      </c>
      <c r="I23" s="46">
        <v>10218</v>
      </c>
      <c r="J23" s="124">
        <f>I23-G23</f>
        <v>38</v>
      </c>
      <c r="K23" s="46">
        <v>10287</v>
      </c>
      <c r="L23" s="125">
        <f>K23-I23</f>
        <v>69</v>
      </c>
      <c r="M23" s="126"/>
      <c r="N23" s="124"/>
      <c r="O23" s="124"/>
      <c r="P23" s="124"/>
      <c r="Q23" s="124"/>
      <c r="R23" s="124"/>
    </row>
    <row r="24" spans="2:18" ht="13.5" customHeight="1">
      <c r="B24" s="119"/>
      <c r="C24" s="123" t="s">
        <v>867</v>
      </c>
      <c r="D24" s="46">
        <v>9873</v>
      </c>
      <c r="E24" s="46">
        <v>9918</v>
      </c>
      <c r="F24" s="124">
        <f>E24-D24</f>
        <v>45</v>
      </c>
      <c r="G24" s="46">
        <v>9920</v>
      </c>
      <c r="H24" s="124">
        <f>G24-E24</f>
        <v>2</v>
      </c>
      <c r="I24" s="46">
        <v>9992</v>
      </c>
      <c r="J24" s="124">
        <f>I24-G24</f>
        <v>72</v>
      </c>
      <c r="K24" s="46">
        <v>9946</v>
      </c>
      <c r="L24" s="125">
        <f>K24-I24</f>
        <v>-46</v>
      </c>
      <c r="M24" s="126"/>
      <c r="N24" s="124"/>
      <c r="O24" s="124"/>
      <c r="P24" s="124"/>
      <c r="Q24" s="124"/>
      <c r="R24" s="124"/>
    </row>
    <row r="25" spans="2:18" ht="13.5" customHeight="1">
      <c r="B25" s="119"/>
      <c r="C25" s="123" t="s">
        <v>868</v>
      </c>
      <c r="D25" s="46">
        <v>7511</v>
      </c>
      <c r="E25" s="46">
        <v>7520</v>
      </c>
      <c r="F25" s="124">
        <f>E25-D25</f>
        <v>9</v>
      </c>
      <c r="G25" s="46">
        <v>7532</v>
      </c>
      <c r="H25" s="124">
        <f>G25-E25</f>
        <v>12</v>
      </c>
      <c r="I25" s="46">
        <v>7514</v>
      </c>
      <c r="J25" s="124">
        <f>I25-G25</f>
        <v>-18</v>
      </c>
      <c r="K25" s="46">
        <v>7497</v>
      </c>
      <c r="L25" s="125">
        <f>K25-I25</f>
        <v>-17</v>
      </c>
      <c r="M25" s="126"/>
      <c r="N25" s="124"/>
      <c r="O25" s="124"/>
      <c r="P25" s="124"/>
      <c r="Q25" s="124"/>
      <c r="R25" s="124"/>
    </row>
    <row r="26" spans="2:18" ht="6" customHeight="1">
      <c r="B26" s="119"/>
      <c r="C26" s="123"/>
      <c r="D26" s="46"/>
      <c r="E26" s="46"/>
      <c r="F26" s="124"/>
      <c r="G26" s="46"/>
      <c r="H26" s="124"/>
      <c r="I26" s="46"/>
      <c r="J26" s="124"/>
      <c r="K26" s="46"/>
      <c r="L26" s="125"/>
      <c r="M26" s="126"/>
      <c r="N26" s="124"/>
      <c r="O26" s="124"/>
      <c r="P26" s="124"/>
      <c r="Q26" s="124"/>
      <c r="R26" s="124"/>
    </row>
    <row r="27" spans="2:18" ht="13.5" customHeight="1">
      <c r="B27" s="119"/>
      <c r="C27" s="123" t="s">
        <v>871</v>
      </c>
      <c r="D27" s="46">
        <v>8647</v>
      </c>
      <c r="E27" s="46">
        <v>8688</v>
      </c>
      <c r="F27" s="124">
        <f>E27-D27</f>
        <v>41</v>
      </c>
      <c r="G27" s="46">
        <v>8744</v>
      </c>
      <c r="H27" s="124">
        <f>G27-E27</f>
        <v>56</v>
      </c>
      <c r="I27" s="46">
        <v>8756</v>
      </c>
      <c r="J27" s="124">
        <f>I27-G27</f>
        <v>12</v>
      </c>
      <c r="K27" s="46">
        <v>8785</v>
      </c>
      <c r="L27" s="125">
        <f>K27-I27</f>
        <v>29</v>
      </c>
      <c r="M27" s="126"/>
      <c r="N27" s="124"/>
      <c r="O27" s="124"/>
      <c r="P27" s="124"/>
      <c r="Q27" s="124"/>
      <c r="R27" s="124"/>
    </row>
    <row r="28" spans="2:18" ht="13.5" customHeight="1">
      <c r="B28" s="119"/>
      <c r="C28" s="123" t="s">
        <v>873</v>
      </c>
      <c r="D28" s="46">
        <v>14408</v>
      </c>
      <c r="E28" s="46">
        <v>14615</v>
      </c>
      <c r="F28" s="124">
        <f>E28-D28</f>
        <v>207</v>
      </c>
      <c r="G28" s="46">
        <v>14873</v>
      </c>
      <c r="H28" s="124">
        <f>G28-E28</f>
        <v>258</v>
      </c>
      <c r="I28" s="46">
        <v>15131</v>
      </c>
      <c r="J28" s="124">
        <f>I28-G28</f>
        <v>258</v>
      </c>
      <c r="K28" s="46">
        <v>15411</v>
      </c>
      <c r="L28" s="125">
        <f>K28-I28</f>
        <v>280</v>
      </c>
      <c r="M28" s="126"/>
      <c r="N28" s="124"/>
      <c r="O28" s="124"/>
      <c r="P28" s="124"/>
      <c r="Q28" s="124"/>
      <c r="R28" s="124"/>
    </row>
    <row r="29" spans="2:18" ht="13.5" customHeight="1">
      <c r="B29" s="119"/>
      <c r="C29" s="123" t="s">
        <v>875</v>
      </c>
      <c r="D29" s="46">
        <v>10165</v>
      </c>
      <c r="E29" s="46">
        <v>10249</v>
      </c>
      <c r="F29" s="124">
        <f>E29-D29</f>
        <v>84</v>
      </c>
      <c r="G29" s="46">
        <v>10323</v>
      </c>
      <c r="H29" s="124">
        <f>G29-E29</f>
        <v>74</v>
      </c>
      <c r="I29" s="46">
        <v>10363</v>
      </c>
      <c r="J29" s="124">
        <f>I29-G29</f>
        <v>40</v>
      </c>
      <c r="K29" s="46">
        <v>10533</v>
      </c>
      <c r="L29" s="125">
        <f>K29-I29</f>
        <v>170</v>
      </c>
      <c r="M29" s="126"/>
      <c r="N29" s="124"/>
      <c r="O29" s="124"/>
      <c r="P29" s="124"/>
      <c r="Q29" s="124"/>
      <c r="R29" s="124"/>
    </row>
    <row r="30" spans="2:18" ht="13.5" customHeight="1">
      <c r="B30" s="119"/>
      <c r="C30" s="123" t="s">
        <v>877</v>
      </c>
      <c r="D30" s="46">
        <v>5719</v>
      </c>
      <c r="E30" s="46">
        <v>5685</v>
      </c>
      <c r="F30" s="124">
        <f>E30-D30</f>
        <v>-34</v>
      </c>
      <c r="G30" s="46">
        <v>5668</v>
      </c>
      <c r="H30" s="124">
        <f>G30-E30</f>
        <v>-17</v>
      </c>
      <c r="I30" s="46">
        <v>5628</v>
      </c>
      <c r="J30" s="124">
        <f>I30-G30</f>
        <v>-40</v>
      </c>
      <c r="K30" s="46">
        <v>5575</v>
      </c>
      <c r="L30" s="125">
        <f>K30-I30</f>
        <v>-53</v>
      </c>
      <c r="M30" s="126"/>
      <c r="N30" s="124"/>
      <c r="O30" s="124"/>
      <c r="P30" s="124"/>
      <c r="Q30" s="124"/>
      <c r="R30" s="124"/>
    </row>
    <row r="31" spans="2:18" ht="13.5" customHeight="1">
      <c r="B31" s="119"/>
      <c r="C31" s="123" t="s">
        <v>879</v>
      </c>
      <c r="D31" s="46">
        <v>9408</v>
      </c>
      <c r="E31" s="46">
        <v>9449</v>
      </c>
      <c r="F31" s="124">
        <f>E31-D31</f>
        <v>41</v>
      </c>
      <c r="G31" s="46">
        <v>9487</v>
      </c>
      <c r="H31" s="124">
        <f>G31-E31</f>
        <v>38</v>
      </c>
      <c r="I31" s="46">
        <v>9592</v>
      </c>
      <c r="J31" s="124">
        <f>I31-G31</f>
        <v>105</v>
      </c>
      <c r="K31" s="46">
        <v>9602</v>
      </c>
      <c r="L31" s="125">
        <f>K31-I31</f>
        <v>10</v>
      </c>
      <c r="M31" s="126"/>
      <c r="N31" s="124"/>
      <c r="O31" s="124"/>
      <c r="P31" s="124"/>
      <c r="Q31" s="124"/>
      <c r="R31" s="124"/>
    </row>
    <row r="32" spans="2:18" ht="6" customHeight="1">
      <c r="B32" s="119"/>
      <c r="C32" s="123"/>
      <c r="D32" s="46"/>
      <c r="E32" s="46"/>
      <c r="F32" s="124"/>
      <c r="G32" s="46"/>
      <c r="H32" s="124"/>
      <c r="I32" s="46"/>
      <c r="J32" s="124"/>
      <c r="K32" s="46"/>
      <c r="L32" s="125"/>
      <c r="M32" s="126"/>
      <c r="N32" s="124"/>
      <c r="O32" s="124"/>
      <c r="P32" s="124"/>
      <c r="Q32" s="124"/>
      <c r="R32" s="124"/>
    </row>
    <row r="33" spans="2:18" ht="13.5" customHeight="1">
      <c r="B33" s="119"/>
      <c r="C33" s="123" t="s">
        <v>882</v>
      </c>
      <c r="D33" s="46">
        <v>3447</v>
      </c>
      <c r="E33" s="46">
        <v>3461</v>
      </c>
      <c r="F33" s="124">
        <f aca="true" t="shared" si="7" ref="F33:F39">E33-D33</f>
        <v>14</v>
      </c>
      <c r="G33" s="46">
        <v>3488</v>
      </c>
      <c r="H33" s="124">
        <f aca="true" t="shared" si="8" ref="H33:H39">G33-E33</f>
        <v>27</v>
      </c>
      <c r="I33" s="46">
        <v>3626</v>
      </c>
      <c r="J33" s="124">
        <f aca="true" t="shared" si="9" ref="J33:J39">I33-G33</f>
        <v>138</v>
      </c>
      <c r="K33" s="46">
        <v>3664</v>
      </c>
      <c r="L33" s="125">
        <f aca="true" t="shared" si="10" ref="L33:L39">K33-I33</f>
        <v>38</v>
      </c>
      <c r="M33" s="126"/>
      <c r="N33" s="124"/>
      <c r="O33" s="124"/>
      <c r="P33" s="124"/>
      <c r="Q33" s="124"/>
      <c r="R33" s="124"/>
    </row>
    <row r="34" spans="2:18" ht="13.5" customHeight="1">
      <c r="B34" s="119"/>
      <c r="C34" s="123" t="s">
        <v>884</v>
      </c>
      <c r="D34" s="46">
        <v>2719</v>
      </c>
      <c r="E34" s="46">
        <v>2723</v>
      </c>
      <c r="F34" s="124">
        <f t="shared" si="7"/>
        <v>4</v>
      </c>
      <c r="G34" s="46">
        <v>2730</v>
      </c>
      <c r="H34" s="124">
        <f t="shared" si="8"/>
        <v>7</v>
      </c>
      <c r="I34" s="46">
        <v>2732</v>
      </c>
      <c r="J34" s="124">
        <f t="shared" si="9"/>
        <v>2</v>
      </c>
      <c r="K34" s="46">
        <v>2749</v>
      </c>
      <c r="L34" s="125">
        <f t="shared" si="10"/>
        <v>17</v>
      </c>
      <c r="M34" s="126"/>
      <c r="N34" s="124"/>
      <c r="O34" s="124"/>
      <c r="P34" s="124"/>
      <c r="Q34" s="124"/>
      <c r="R34" s="124"/>
    </row>
    <row r="35" spans="2:18" ht="13.5" customHeight="1">
      <c r="B35" s="119"/>
      <c r="C35" s="123" t="s">
        <v>838</v>
      </c>
      <c r="D35" s="46">
        <v>5046</v>
      </c>
      <c r="E35" s="46">
        <v>5038</v>
      </c>
      <c r="F35" s="124">
        <f t="shared" si="7"/>
        <v>-8</v>
      </c>
      <c r="G35" s="46">
        <v>5051</v>
      </c>
      <c r="H35" s="124">
        <f t="shared" si="8"/>
        <v>13</v>
      </c>
      <c r="I35" s="46">
        <v>5048</v>
      </c>
      <c r="J35" s="124">
        <f t="shared" si="9"/>
        <v>-3</v>
      </c>
      <c r="K35" s="46">
        <v>5077</v>
      </c>
      <c r="L35" s="125">
        <f t="shared" si="10"/>
        <v>29</v>
      </c>
      <c r="M35" s="126"/>
      <c r="N35" s="124"/>
      <c r="O35" s="124"/>
      <c r="P35" s="124"/>
      <c r="Q35" s="124"/>
      <c r="R35" s="124"/>
    </row>
    <row r="36" spans="2:18" ht="13.5" customHeight="1">
      <c r="B36" s="119"/>
      <c r="C36" s="123" t="s">
        <v>839</v>
      </c>
      <c r="D36" s="46">
        <v>2526</v>
      </c>
      <c r="E36" s="46">
        <v>2421</v>
      </c>
      <c r="F36" s="124">
        <f t="shared" si="7"/>
        <v>-105</v>
      </c>
      <c r="G36" s="46">
        <v>2281</v>
      </c>
      <c r="H36" s="124">
        <f t="shared" si="8"/>
        <v>-140</v>
      </c>
      <c r="I36" s="46">
        <v>2185</v>
      </c>
      <c r="J36" s="124">
        <f t="shared" si="9"/>
        <v>-96</v>
      </c>
      <c r="K36" s="46">
        <v>2086</v>
      </c>
      <c r="L36" s="125">
        <f t="shared" si="10"/>
        <v>-99</v>
      </c>
      <c r="M36" s="126"/>
      <c r="N36" s="124"/>
      <c r="O36" s="124"/>
      <c r="P36" s="124"/>
      <c r="Q36" s="124"/>
      <c r="R36" s="124"/>
    </row>
    <row r="37" spans="2:18" ht="13.5" customHeight="1">
      <c r="B37" s="119"/>
      <c r="C37" s="123" t="s">
        <v>840</v>
      </c>
      <c r="D37" s="46">
        <v>2538</v>
      </c>
      <c r="E37" s="46">
        <v>2528</v>
      </c>
      <c r="F37" s="124">
        <f t="shared" si="7"/>
        <v>-10</v>
      </c>
      <c r="G37" s="46">
        <v>2511</v>
      </c>
      <c r="H37" s="124">
        <f t="shared" si="8"/>
        <v>-17</v>
      </c>
      <c r="I37" s="46">
        <v>2498</v>
      </c>
      <c r="J37" s="124">
        <f t="shared" si="9"/>
        <v>-13</v>
      </c>
      <c r="K37" s="46">
        <v>2495</v>
      </c>
      <c r="L37" s="125">
        <f t="shared" si="10"/>
        <v>-3</v>
      </c>
      <c r="M37" s="126"/>
      <c r="N37" s="124"/>
      <c r="O37" s="124"/>
      <c r="P37" s="124"/>
      <c r="Q37" s="124"/>
      <c r="R37" s="124"/>
    </row>
    <row r="38" spans="2:18" ht="13.5" customHeight="1">
      <c r="B38" s="119"/>
      <c r="C38" s="123" t="s">
        <v>842</v>
      </c>
      <c r="D38" s="46">
        <v>2642</v>
      </c>
      <c r="E38" s="46">
        <v>2642</v>
      </c>
      <c r="F38" s="124">
        <f t="shared" si="7"/>
        <v>0</v>
      </c>
      <c r="G38" s="46">
        <v>2620</v>
      </c>
      <c r="H38" s="124">
        <f t="shared" si="8"/>
        <v>-22</v>
      </c>
      <c r="I38" s="46">
        <v>2594</v>
      </c>
      <c r="J38" s="124">
        <f t="shared" si="9"/>
        <v>-26</v>
      </c>
      <c r="K38" s="46">
        <v>2590</v>
      </c>
      <c r="L38" s="125">
        <f t="shared" si="10"/>
        <v>-4</v>
      </c>
      <c r="M38" s="126"/>
      <c r="N38" s="124"/>
      <c r="O38" s="124"/>
      <c r="P38" s="124"/>
      <c r="Q38" s="124"/>
      <c r="R38" s="124"/>
    </row>
    <row r="39" spans="2:18" ht="13.5" customHeight="1">
      <c r="B39" s="119"/>
      <c r="C39" s="123" t="s">
        <v>844</v>
      </c>
      <c r="D39" s="46">
        <v>2374</v>
      </c>
      <c r="E39" s="46">
        <v>2365</v>
      </c>
      <c r="F39" s="124">
        <f t="shared" si="7"/>
        <v>-9</v>
      </c>
      <c r="G39" s="46">
        <v>2370</v>
      </c>
      <c r="H39" s="124">
        <f t="shared" si="8"/>
        <v>5</v>
      </c>
      <c r="I39" s="46">
        <v>2367</v>
      </c>
      <c r="J39" s="124">
        <f t="shared" si="9"/>
        <v>-3</v>
      </c>
      <c r="K39" s="46">
        <v>2363</v>
      </c>
      <c r="L39" s="125">
        <f t="shared" si="10"/>
        <v>-4</v>
      </c>
      <c r="M39" s="126"/>
      <c r="N39" s="124"/>
      <c r="O39" s="124"/>
      <c r="P39" s="124"/>
      <c r="Q39" s="124"/>
      <c r="R39" s="124"/>
    </row>
    <row r="40" spans="2:18" ht="6" customHeight="1">
      <c r="B40" s="119"/>
      <c r="C40" s="123"/>
      <c r="D40" s="46"/>
      <c r="E40" s="46"/>
      <c r="F40" s="124"/>
      <c r="G40" s="46"/>
      <c r="H40" s="124"/>
      <c r="I40" s="46"/>
      <c r="J40" s="124"/>
      <c r="K40" s="46"/>
      <c r="L40" s="125"/>
      <c r="M40" s="126"/>
      <c r="N40" s="124"/>
      <c r="O40" s="124"/>
      <c r="P40" s="124"/>
      <c r="Q40" s="124"/>
      <c r="R40" s="124"/>
    </row>
    <row r="41" spans="2:18" ht="13.5" customHeight="1">
      <c r="B41" s="119"/>
      <c r="C41" s="123" t="s">
        <v>845</v>
      </c>
      <c r="D41" s="46">
        <v>1776</v>
      </c>
      <c r="E41" s="46">
        <v>1801</v>
      </c>
      <c r="F41" s="124">
        <f aca="true" t="shared" si="11" ref="F41:F47">E41-D41</f>
        <v>25</v>
      </c>
      <c r="G41" s="46">
        <v>1810</v>
      </c>
      <c r="H41" s="124">
        <f aca="true" t="shared" si="12" ref="H41:H47">G41-E41</f>
        <v>9</v>
      </c>
      <c r="I41" s="46">
        <v>1825</v>
      </c>
      <c r="J41" s="124">
        <f aca="true" t="shared" si="13" ref="J41:J47">I41-G41</f>
        <v>15</v>
      </c>
      <c r="K41" s="46">
        <v>1833</v>
      </c>
      <c r="L41" s="125">
        <f aca="true" t="shared" si="14" ref="L41:L47">K41-I41</f>
        <v>8</v>
      </c>
      <c r="M41" s="126"/>
      <c r="N41" s="124"/>
      <c r="O41" s="124"/>
      <c r="P41" s="124"/>
      <c r="Q41" s="124"/>
      <c r="R41" s="124"/>
    </row>
    <row r="42" spans="2:18" ht="13.5" customHeight="1">
      <c r="B42" s="119"/>
      <c r="C42" s="123" t="s">
        <v>847</v>
      </c>
      <c r="D42" s="46">
        <v>2974</v>
      </c>
      <c r="E42" s="46">
        <v>2967</v>
      </c>
      <c r="F42" s="124">
        <f t="shared" si="11"/>
        <v>-7</v>
      </c>
      <c r="G42" s="46">
        <v>2956</v>
      </c>
      <c r="H42" s="124">
        <f t="shared" si="12"/>
        <v>-11</v>
      </c>
      <c r="I42" s="46">
        <v>2910</v>
      </c>
      <c r="J42" s="124">
        <f t="shared" si="13"/>
        <v>-46</v>
      </c>
      <c r="K42" s="46">
        <v>2946</v>
      </c>
      <c r="L42" s="125">
        <f t="shared" si="14"/>
        <v>36</v>
      </c>
      <c r="M42" s="126"/>
      <c r="N42" s="124"/>
      <c r="O42" s="124"/>
      <c r="P42" s="124"/>
      <c r="Q42" s="124"/>
      <c r="R42" s="124"/>
    </row>
    <row r="43" spans="2:18" ht="13.5" customHeight="1">
      <c r="B43" s="119"/>
      <c r="C43" s="123" t="s">
        <v>849</v>
      </c>
      <c r="D43" s="46">
        <v>1750</v>
      </c>
      <c r="E43" s="46">
        <v>1756</v>
      </c>
      <c r="F43" s="124">
        <f t="shared" si="11"/>
        <v>6</v>
      </c>
      <c r="G43" s="46">
        <v>1748</v>
      </c>
      <c r="H43" s="124">
        <f t="shared" si="12"/>
        <v>-8</v>
      </c>
      <c r="I43" s="46">
        <v>1750</v>
      </c>
      <c r="J43" s="124">
        <f t="shared" si="13"/>
        <v>2</v>
      </c>
      <c r="K43" s="46">
        <v>1749</v>
      </c>
      <c r="L43" s="125">
        <f t="shared" si="14"/>
        <v>-1</v>
      </c>
      <c r="M43" s="126"/>
      <c r="N43" s="124"/>
      <c r="O43" s="124"/>
      <c r="P43" s="124"/>
      <c r="Q43" s="124"/>
      <c r="R43" s="124"/>
    </row>
    <row r="44" spans="2:18" ht="13.5" customHeight="1">
      <c r="B44" s="119"/>
      <c r="C44" s="123" t="s">
        <v>851</v>
      </c>
      <c r="D44" s="46">
        <v>2988</v>
      </c>
      <c r="E44" s="46">
        <v>2986</v>
      </c>
      <c r="F44" s="124">
        <f t="shared" si="11"/>
        <v>-2</v>
      </c>
      <c r="G44" s="46">
        <v>3004</v>
      </c>
      <c r="H44" s="124">
        <f t="shared" si="12"/>
        <v>18</v>
      </c>
      <c r="I44" s="46">
        <v>2992</v>
      </c>
      <c r="J44" s="124">
        <f t="shared" si="13"/>
        <v>-12</v>
      </c>
      <c r="K44" s="46">
        <v>2974</v>
      </c>
      <c r="L44" s="125">
        <f t="shared" si="14"/>
        <v>-18</v>
      </c>
      <c r="M44" s="126"/>
      <c r="N44" s="124"/>
      <c r="O44" s="124"/>
      <c r="P44" s="124"/>
      <c r="Q44" s="124"/>
      <c r="R44" s="124"/>
    </row>
    <row r="45" spans="2:18" ht="13.5" customHeight="1">
      <c r="B45" s="119"/>
      <c r="C45" s="123" t="s">
        <v>853</v>
      </c>
      <c r="D45" s="46">
        <v>1131</v>
      </c>
      <c r="E45" s="46">
        <v>1128</v>
      </c>
      <c r="F45" s="124">
        <f t="shared" si="11"/>
        <v>-3</v>
      </c>
      <c r="G45" s="46">
        <v>1122</v>
      </c>
      <c r="H45" s="124">
        <f t="shared" si="12"/>
        <v>-6</v>
      </c>
      <c r="I45" s="46">
        <v>1119</v>
      </c>
      <c r="J45" s="124">
        <f t="shared" si="13"/>
        <v>-3</v>
      </c>
      <c r="K45" s="46">
        <v>1106</v>
      </c>
      <c r="L45" s="125">
        <f t="shared" si="14"/>
        <v>-13</v>
      </c>
      <c r="M45" s="126"/>
      <c r="N45" s="124"/>
      <c r="O45" s="124"/>
      <c r="P45" s="124"/>
      <c r="Q45" s="124"/>
      <c r="R45" s="124"/>
    </row>
    <row r="46" spans="2:18" ht="13.5" customHeight="1">
      <c r="B46" s="119"/>
      <c r="C46" s="123" t="s">
        <v>854</v>
      </c>
      <c r="D46" s="46">
        <v>1391</v>
      </c>
      <c r="E46" s="46">
        <v>1389</v>
      </c>
      <c r="F46" s="124">
        <f t="shared" si="11"/>
        <v>-2</v>
      </c>
      <c r="G46" s="46">
        <v>1379</v>
      </c>
      <c r="H46" s="124">
        <f t="shared" si="12"/>
        <v>-10</v>
      </c>
      <c r="I46" s="46">
        <v>1373</v>
      </c>
      <c r="J46" s="124">
        <f t="shared" si="13"/>
        <v>-6</v>
      </c>
      <c r="K46" s="46">
        <v>1370</v>
      </c>
      <c r="L46" s="125">
        <f t="shared" si="14"/>
        <v>-3</v>
      </c>
      <c r="M46" s="126"/>
      <c r="N46" s="124"/>
      <c r="O46" s="124"/>
      <c r="P46" s="124"/>
      <c r="Q46" s="124"/>
      <c r="R46" s="124"/>
    </row>
    <row r="47" spans="2:18" ht="13.5" customHeight="1">
      <c r="B47" s="119"/>
      <c r="C47" s="123" t="s">
        <v>856</v>
      </c>
      <c r="D47" s="46">
        <v>1606</v>
      </c>
      <c r="E47" s="46">
        <v>1587</v>
      </c>
      <c r="F47" s="124">
        <f t="shared" si="11"/>
        <v>-19</v>
      </c>
      <c r="G47" s="46">
        <v>1584</v>
      </c>
      <c r="H47" s="124">
        <f t="shared" si="12"/>
        <v>-3</v>
      </c>
      <c r="I47" s="46">
        <v>1610</v>
      </c>
      <c r="J47" s="124">
        <f t="shared" si="13"/>
        <v>26</v>
      </c>
      <c r="K47" s="46">
        <v>1607</v>
      </c>
      <c r="L47" s="125">
        <f t="shared" si="14"/>
        <v>-3</v>
      </c>
      <c r="M47" s="126"/>
      <c r="N47" s="124"/>
      <c r="O47" s="124"/>
      <c r="P47" s="124"/>
      <c r="Q47" s="124"/>
      <c r="R47" s="124"/>
    </row>
    <row r="48" spans="2:18" ht="6" customHeight="1">
      <c r="B48" s="119"/>
      <c r="C48" s="123"/>
      <c r="D48" s="46"/>
      <c r="E48" s="46"/>
      <c r="F48" s="124"/>
      <c r="G48" s="46"/>
      <c r="H48" s="124"/>
      <c r="I48" s="46"/>
      <c r="J48" s="124"/>
      <c r="K48" s="46"/>
      <c r="L48" s="125"/>
      <c r="M48" s="126"/>
      <c r="N48" s="124"/>
      <c r="O48" s="124"/>
      <c r="P48" s="124"/>
      <c r="Q48" s="124"/>
      <c r="R48" s="124"/>
    </row>
    <row r="49" spans="2:18" ht="13.5" customHeight="1">
      <c r="B49" s="119"/>
      <c r="C49" s="123" t="s">
        <v>859</v>
      </c>
      <c r="D49" s="46">
        <v>6540</v>
      </c>
      <c r="E49" s="46">
        <v>6542</v>
      </c>
      <c r="F49" s="124">
        <f>E49-D49</f>
        <v>2</v>
      </c>
      <c r="G49" s="46">
        <v>6523</v>
      </c>
      <c r="H49" s="124">
        <f>G49-E49</f>
        <v>-19</v>
      </c>
      <c r="I49" s="46">
        <v>6537</v>
      </c>
      <c r="J49" s="124">
        <f>I49-G49</f>
        <v>14</v>
      </c>
      <c r="K49" s="46">
        <v>6555</v>
      </c>
      <c r="L49" s="125">
        <f>K49-I49</f>
        <v>18</v>
      </c>
      <c r="M49" s="126"/>
      <c r="N49" s="124"/>
      <c r="O49" s="124"/>
      <c r="P49" s="124"/>
      <c r="Q49" s="124"/>
      <c r="R49" s="124"/>
    </row>
    <row r="50" spans="2:18" ht="13.5" customHeight="1">
      <c r="B50" s="119"/>
      <c r="C50" s="123" t="s">
        <v>861</v>
      </c>
      <c r="D50" s="46">
        <v>4869</v>
      </c>
      <c r="E50" s="46">
        <v>4867</v>
      </c>
      <c r="F50" s="124">
        <f>E50-D50</f>
        <v>-2</v>
      </c>
      <c r="G50" s="46">
        <v>4837</v>
      </c>
      <c r="H50" s="124">
        <f>G50-E50</f>
        <v>-30</v>
      </c>
      <c r="I50" s="46">
        <v>4819</v>
      </c>
      <c r="J50" s="124">
        <f>I50-G50</f>
        <v>-18</v>
      </c>
      <c r="K50" s="46">
        <v>4818</v>
      </c>
      <c r="L50" s="125">
        <f>K50-I50</f>
        <v>-1</v>
      </c>
      <c r="M50" s="126"/>
      <c r="N50" s="124"/>
      <c r="O50" s="124"/>
      <c r="P50" s="124"/>
      <c r="Q50" s="124"/>
      <c r="R50" s="124"/>
    </row>
    <row r="51" spans="2:18" ht="13.5" customHeight="1">
      <c r="B51" s="119"/>
      <c r="C51" s="123" t="s">
        <v>862</v>
      </c>
      <c r="D51" s="46">
        <v>3303</v>
      </c>
      <c r="E51" s="46">
        <v>3270</v>
      </c>
      <c r="F51" s="124">
        <f>E51-D51</f>
        <v>-33</v>
      </c>
      <c r="G51" s="46">
        <v>3239</v>
      </c>
      <c r="H51" s="124">
        <f>G51-E51</f>
        <v>-31</v>
      </c>
      <c r="I51" s="46">
        <v>3228</v>
      </c>
      <c r="J51" s="124">
        <f>I51-G51</f>
        <v>-11</v>
      </c>
      <c r="K51" s="46">
        <v>3217</v>
      </c>
      <c r="L51" s="125">
        <f>K51-I51</f>
        <v>-11</v>
      </c>
      <c r="M51" s="126"/>
      <c r="N51" s="124"/>
      <c r="O51" s="124"/>
      <c r="P51" s="124"/>
      <c r="Q51" s="124"/>
      <c r="R51" s="124"/>
    </row>
    <row r="52" spans="2:18" ht="13.5" customHeight="1">
      <c r="B52" s="119"/>
      <c r="C52" s="123" t="s">
        <v>864</v>
      </c>
      <c r="D52" s="46">
        <v>4466</v>
      </c>
      <c r="E52" s="46">
        <v>4468</v>
      </c>
      <c r="F52" s="124">
        <f>E52-D52</f>
        <v>2</v>
      </c>
      <c r="G52" s="46">
        <v>4468</v>
      </c>
      <c r="H52" s="124">
        <f>G52-E52</f>
        <v>0</v>
      </c>
      <c r="I52" s="46">
        <v>4463</v>
      </c>
      <c r="J52" s="124">
        <f>I52-G52</f>
        <v>-5</v>
      </c>
      <c r="K52" s="46">
        <v>4458</v>
      </c>
      <c r="L52" s="125">
        <f>K52-I52</f>
        <v>-5</v>
      </c>
      <c r="M52" s="126"/>
      <c r="N52" s="124"/>
      <c r="O52" s="124"/>
      <c r="P52" s="124"/>
      <c r="Q52" s="124"/>
      <c r="R52" s="124"/>
    </row>
    <row r="53" spans="2:18" ht="13.5" customHeight="1">
      <c r="B53" s="119"/>
      <c r="C53" s="123" t="s">
        <v>866</v>
      </c>
      <c r="D53" s="46">
        <v>2360</v>
      </c>
      <c r="E53" s="46">
        <v>2343</v>
      </c>
      <c r="F53" s="124">
        <f>E53-D53</f>
        <v>-17</v>
      </c>
      <c r="G53" s="46">
        <v>2332</v>
      </c>
      <c r="H53" s="124">
        <f>G53-E53</f>
        <v>-11</v>
      </c>
      <c r="I53" s="46">
        <v>2335</v>
      </c>
      <c r="J53" s="124">
        <f>I53-G53</f>
        <v>3</v>
      </c>
      <c r="K53" s="46">
        <v>2334</v>
      </c>
      <c r="L53" s="125">
        <f>K53-I53</f>
        <v>-1</v>
      </c>
      <c r="M53" s="126"/>
      <c r="N53" s="124"/>
      <c r="O53" s="124"/>
      <c r="P53" s="124"/>
      <c r="Q53" s="124"/>
      <c r="R53" s="124"/>
    </row>
    <row r="54" spans="2:18" ht="6" customHeight="1">
      <c r="B54" s="119"/>
      <c r="C54" s="123"/>
      <c r="D54" s="46"/>
      <c r="E54" s="46"/>
      <c r="F54" s="124"/>
      <c r="G54" s="46"/>
      <c r="H54" s="124"/>
      <c r="I54" s="46"/>
      <c r="J54" s="124"/>
      <c r="K54" s="46"/>
      <c r="L54" s="125"/>
      <c r="M54" s="126"/>
      <c r="N54" s="124"/>
      <c r="O54" s="124"/>
      <c r="P54" s="124"/>
      <c r="Q54" s="124"/>
      <c r="R54" s="124"/>
    </row>
    <row r="55" spans="2:18" ht="13.5" customHeight="1">
      <c r="B55" s="119"/>
      <c r="C55" s="123" t="s">
        <v>869</v>
      </c>
      <c r="D55" s="46">
        <v>1899</v>
      </c>
      <c r="E55" s="46">
        <v>1879</v>
      </c>
      <c r="F55" s="124">
        <f aca="true" t="shared" si="15" ref="F55:F66">E55-D55</f>
        <v>-20</v>
      </c>
      <c r="G55" s="46">
        <v>1866</v>
      </c>
      <c r="H55" s="124">
        <f aca="true" t="shared" si="16" ref="H55:H66">G55-E55</f>
        <v>-13</v>
      </c>
      <c r="I55" s="46">
        <v>1838</v>
      </c>
      <c r="J55" s="124">
        <f aca="true" t="shared" si="17" ref="J55:J66">I55-G55</f>
        <v>-28</v>
      </c>
      <c r="K55" s="46">
        <v>1834</v>
      </c>
      <c r="L55" s="125">
        <f aca="true" t="shared" si="18" ref="L55:L66">K55-I55</f>
        <v>-4</v>
      </c>
      <c r="M55" s="126"/>
      <c r="N55" s="124"/>
      <c r="O55" s="124"/>
      <c r="P55" s="124"/>
      <c r="Q55" s="124"/>
      <c r="R55" s="124"/>
    </row>
    <row r="56" spans="2:18" ht="13.5" customHeight="1">
      <c r="B56" s="119"/>
      <c r="C56" s="123" t="s">
        <v>870</v>
      </c>
      <c r="D56" s="46">
        <v>4472</v>
      </c>
      <c r="E56" s="46">
        <v>4475</v>
      </c>
      <c r="F56" s="124">
        <f t="shared" si="15"/>
        <v>3</v>
      </c>
      <c r="G56" s="46">
        <v>4468</v>
      </c>
      <c r="H56" s="124">
        <f t="shared" si="16"/>
        <v>-7</v>
      </c>
      <c r="I56" s="46">
        <v>4484</v>
      </c>
      <c r="J56" s="124">
        <f t="shared" si="17"/>
        <v>16</v>
      </c>
      <c r="K56" s="46">
        <v>4494</v>
      </c>
      <c r="L56" s="125">
        <f t="shared" si="18"/>
        <v>10</v>
      </c>
      <c r="M56" s="126"/>
      <c r="N56" s="124"/>
      <c r="O56" s="124"/>
      <c r="P56" s="124"/>
      <c r="Q56" s="124"/>
      <c r="R56" s="124"/>
    </row>
    <row r="57" spans="2:18" ht="13.5" customHeight="1">
      <c r="B57" s="119"/>
      <c r="C57" s="123" t="s">
        <v>872</v>
      </c>
      <c r="D57" s="46">
        <v>2817</v>
      </c>
      <c r="E57" s="46">
        <v>2808</v>
      </c>
      <c r="F57" s="124">
        <f t="shared" si="15"/>
        <v>-9</v>
      </c>
      <c r="G57" s="46">
        <v>2806</v>
      </c>
      <c r="H57" s="124">
        <f t="shared" si="16"/>
        <v>-2</v>
      </c>
      <c r="I57" s="46">
        <v>2797</v>
      </c>
      <c r="J57" s="124">
        <f t="shared" si="17"/>
        <v>-9</v>
      </c>
      <c r="K57" s="46">
        <v>2807</v>
      </c>
      <c r="L57" s="125">
        <f t="shared" si="18"/>
        <v>10</v>
      </c>
      <c r="M57" s="126"/>
      <c r="N57" s="124"/>
      <c r="O57" s="124"/>
      <c r="P57" s="124"/>
      <c r="Q57" s="124"/>
      <c r="R57" s="124"/>
    </row>
    <row r="58" spans="2:18" ht="13.5" customHeight="1">
      <c r="B58" s="119"/>
      <c r="C58" s="123" t="s">
        <v>874</v>
      </c>
      <c r="D58" s="46">
        <v>2151</v>
      </c>
      <c r="E58" s="46">
        <v>2142</v>
      </c>
      <c r="F58" s="124">
        <f t="shared" si="15"/>
        <v>-9</v>
      </c>
      <c r="G58" s="46">
        <v>2129</v>
      </c>
      <c r="H58" s="124">
        <f t="shared" si="16"/>
        <v>-13</v>
      </c>
      <c r="I58" s="46">
        <v>2181</v>
      </c>
      <c r="J58" s="124">
        <f t="shared" si="17"/>
        <v>52</v>
      </c>
      <c r="K58" s="46">
        <v>2165</v>
      </c>
      <c r="L58" s="125">
        <f t="shared" si="18"/>
        <v>-16</v>
      </c>
      <c r="M58" s="126"/>
      <c r="N58" s="124"/>
      <c r="O58" s="124"/>
      <c r="P58" s="124"/>
      <c r="Q58" s="124"/>
      <c r="R58" s="124"/>
    </row>
    <row r="59" spans="2:18" ht="13.5" customHeight="1">
      <c r="B59" s="119"/>
      <c r="C59" s="123" t="s">
        <v>876</v>
      </c>
      <c r="D59" s="46">
        <v>1752</v>
      </c>
      <c r="E59" s="46">
        <v>1785</v>
      </c>
      <c r="F59" s="124">
        <f t="shared" si="15"/>
        <v>33</v>
      </c>
      <c r="G59" s="46">
        <v>1781</v>
      </c>
      <c r="H59" s="124">
        <f t="shared" si="16"/>
        <v>-4</v>
      </c>
      <c r="I59" s="46">
        <v>1771</v>
      </c>
      <c r="J59" s="124">
        <f t="shared" si="17"/>
        <v>-10</v>
      </c>
      <c r="K59" s="46">
        <v>1765</v>
      </c>
      <c r="L59" s="125">
        <f t="shared" si="18"/>
        <v>-6</v>
      </c>
      <c r="M59" s="126"/>
      <c r="N59" s="124"/>
      <c r="O59" s="124"/>
      <c r="P59" s="124"/>
      <c r="Q59" s="124"/>
      <c r="R59" s="124"/>
    </row>
    <row r="60" spans="2:18" ht="13.5" customHeight="1">
      <c r="B60" s="119"/>
      <c r="C60" s="123" t="s">
        <v>878</v>
      </c>
      <c r="D60" s="46">
        <v>1866</v>
      </c>
      <c r="E60" s="46">
        <v>1881</v>
      </c>
      <c r="F60" s="124">
        <f t="shared" si="15"/>
        <v>15</v>
      </c>
      <c r="G60" s="46">
        <v>1869</v>
      </c>
      <c r="H60" s="124">
        <f t="shared" si="16"/>
        <v>-12</v>
      </c>
      <c r="I60" s="46">
        <v>1870</v>
      </c>
      <c r="J60" s="124">
        <f t="shared" si="17"/>
        <v>1</v>
      </c>
      <c r="K60" s="46">
        <v>1883</v>
      </c>
      <c r="L60" s="125">
        <f t="shared" si="18"/>
        <v>13</v>
      </c>
      <c r="M60" s="126"/>
      <c r="N60" s="124"/>
      <c r="O60" s="124"/>
      <c r="P60" s="124"/>
      <c r="Q60" s="124"/>
      <c r="R60" s="124"/>
    </row>
    <row r="61" spans="2:18" ht="13.5" customHeight="1">
      <c r="B61" s="119"/>
      <c r="C61" s="123" t="s">
        <v>880</v>
      </c>
      <c r="D61" s="46">
        <v>1489</v>
      </c>
      <c r="E61" s="46">
        <v>1506</v>
      </c>
      <c r="F61" s="124">
        <f t="shared" si="15"/>
        <v>17</v>
      </c>
      <c r="G61" s="46">
        <v>1508</v>
      </c>
      <c r="H61" s="124">
        <f t="shared" si="16"/>
        <v>2</v>
      </c>
      <c r="I61" s="46">
        <v>1493</v>
      </c>
      <c r="J61" s="124">
        <f t="shared" si="17"/>
        <v>-15</v>
      </c>
      <c r="K61" s="46">
        <v>1493</v>
      </c>
      <c r="L61" s="125">
        <f t="shared" si="18"/>
        <v>0</v>
      </c>
      <c r="M61" s="126"/>
      <c r="N61" s="124"/>
      <c r="O61" s="124"/>
      <c r="P61" s="124"/>
      <c r="Q61" s="124"/>
      <c r="R61" s="124"/>
    </row>
    <row r="62" spans="2:18" ht="13.5" customHeight="1">
      <c r="B62" s="119"/>
      <c r="C62" s="123" t="s">
        <v>881</v>
      </c>
      <c r="D62" s="46">
        <v>3484</v>
      </c>
      <c r="E62" s="46">
        <v>3472</v>
      </c>
      <c r="F62" s="124">
        <f t="shared" si="15"/>
        <v>-12</v>
      </c>
      <c r="G62" s="46">
        <v>3459</v>
      </c>
      <c r="H62" s="124">
        <f t="shared" si="16"/>
        <v>-13</v>
      </c>
      <c r="I62" s="46">
        <v>3419</v>
      </c>
      <c r="J62" s="124">
        <f t="shared" si="17"/>
        <v>-40</v>
      </c>
      <c r="K62" s="46">
        <v>3388</v>
      </c>
      <c r="L62" s="125">
        <f t="shared" si="18"/>
        <v>-31</v>
      </c>
      <c r="M62" s="126"/>
      <c r="N62" s="124"/>
      <c r="O62" s="124"/>
      <c r="P62" s="124"/>
      <c r="Q62" s="124"/>
      <c r="R62" s="124"/>
    </row>
    <row r="63" spans="2:18" ht="13.5" customHeight="1">
      <c r="B63" s="119"/>
      <c r="C63" s="123" t="s">
        <v>883</v>
      </c>
      <c r="D63" s="46">
        <v>4781</v>
      </c>
      <c r="E63" s="46">
        <v>4789</v>
      </c>
      <c r="F63" s="124">
        <f t="shared" si="15"/>
        <v>8</v>
      </c>
      <c r="G63" s="46">
        <v>4776</v>
      </c>
      <c r="H63" s="124">
        <f t="shared" si="16"/>
        <v>-13</v>
      </c>
      <c r="I63" s="46">
        <v>4770</v>
      </c>
      <c r="J63" s="124">
        <f t="shared" si="17"/>
        <v>-6</v>
      </c>
      <c r="K63" s="46">
        <v>4759</v>
      </c>
      <c r="L63" s="125">
        <f t="shared" si="18"/>
        <v>-11</v>
      </c>
      <c r="M63" s="126"/>
      <c r="N63" s="124"/>
      <c r="O63" s="124"/>
      <c r="P63" s="124"/>
      <c r="Q63" s="124"/>
      <c r="R63" s="124"/>
    </row>
    <row r="64" spans="2:18" ht="13.5" customHeight="1">
      <c r="B64" s="119"/>
      <c r="C64" s="123" t="s">
        <v>885</v>
      </c>
      <c r="D64" s="46">
        <v>1888</v>
      </c>
      <c r="E64" s="46">
        <v>1889</v>
      </c>
      <c r="F64" s="124">
        <f t="shared" si="15"/>
        <v>1</v>
      </c>
      <c r="G64" s="46">
        <v>1888</v>
      </c>
      <c r="H64" s="124">
        <f t="shared" si="16"/>
        <v>-1</v>
      </c>
      <c r="I64" s="46">
        <v>1905</v>
      </c>
      <c r="J64" s="124">
        <f t="shared" si="17"/>
        <v>17</v>
      </c>
      <c r="K64" s="46">
        <v>1921</v>
      </c>
      <c r="L64" s="125">
        <f t="shared" si="18"/>
        <v>16</v>
      </c>
      <c r="M64" s="126"/>
      <c r="N64" s="124"/>
      <c r="O64" s="124"/>
      <c r="P64" s="124"/>
      <c r="Q64" s="124"/>
      <c r="R64" s="124"/>
    </row>
    <row r="65" spans="2:18" ht="13.5" customHeight="1">
      <c r="B65" s="119"/>
      <c r="C65" s="123" t="s">
        <v>886</v>
      </c>
      <c r="D65" s="46">
        <v>1482</v>
      </c>
      <c r="E65" s="46">
        <v>1479</v>
      </c>
      <c r="F65" s="124">
        <f t="shared" si="15"/>
        <v>-3</v>
      </c>
      <c r="G65" s="46">
        <v>1471</v>
      </c>
      <c r="H65" s="124">
        <f t="shared" si="16"/>
        <v>-8</v>
      </c>
      <c r="I65" s="46">
        <v>1458</v>
      </c>
      <c r="J65" s="124">
        <f t="shared" si="17"/>
        <v>-13</v>
      </c>
      <c r="K65" s="46">
        <v>1459</v>
      </c>
      <c r="L65" s="125">
        <f t="shared" si="18"/>
        <v>1</v>
      </c>
      <c r="M65" s="126"/>
      <c r="N65" s="124"/>
      <c r="O65" s="124"/>
      <c r="P65" s="124"/>
      <c r="Q65" s="124"/>
      <c r="R65" s="124"/>
    </row>
    <row r="66" spans="2:18" ht="13.5" customHeight="1">
      <c r="B66" s="127"/>
      <c r="C66" s="128" t="s">
        <v>887</v>
      </c>
      <c r="D66" s="129">
        <v>1870</v>
      </c>
      <c r="E66" s="129">
        <v>1859</v>
      </c>
      <c r="F66" s="130">
        <f t="shared" si="15"/>
        <v>-11</v>
      </c>
      <c r="G66" s="129">
        <v>1883</v>
      </c>
      <c r="H66" s="130">
        <f t="shared" si="16"/>
        <v>24</v>
      </c>
      <c r="I66" s="129">
        <v>1879</v>
      </c>
      <c r="J66" s="130">
        <f t="shared" si="17"/>
        <v>-4</v>
      </c>
      <c r="K66" s="129">
        <v>1877</v>
      </c>
      <c r="L66" s="131">
        <f t="shared" si="18"/>
        <v>-2</v>
      </c>
      <c r="M66" s="126"/>
      <c r="N66" s="124"/>
      <c r="O66" s="124"/>
      <c r="P66" s="124"/>
      <c r="Q66" s="124"/>
      <c r="R66" s="124"/>
    </row>
    <row r="67" spans="2:12" ht="12">
      <c r="B67" s="94" t="s">
        <v>937</v>
      </c>
      <c r="H67" s="97"/>
      <c r="I67" s="97"/>
      <c r="J67" s="97"/>
      <c r="K67" s="97"/>
      <c r="L67" s="121"/>
    </row>
    <row r="68" spans="8:12" ht="12">
      <c r="H68" s="97"/>
      <c r="I68" s="97"/>
      <c r="J68" s="97"/>
      <c r="K68" s="97"/>
      <c r="L68" s="121"/>
    </row>
    <row r="69" spans="8:12" ht="12">
      <c r="H69" s="97"/>
      <c r="I69" s="97"/>
      <c r="J69" s="97"/>
      <c r="K69" s="97"/>
      <c r="L69" s="121"/>
    </row>
    <row r="70" spans="8:12" ht="12">
      <c r="H70" s="97"/>
      <c r="I70" s="97"/>
      <c r="J70" s="97"/>
      <c r="K70" s="97"/>
      <c r="L70" s="121"/>
    </row>
  </sheetData>
  <mergeCells count="17">
    <mergeCell ref="B13:C13"/>
    <mergeCell ref="B14:C14"/>
    <mergeCell ref="B15:C15"/>
    <mergeCell ref="I4:J5"/>
    <mergeCell ref="B7:C7"/>
    <mergeCell ref="B9:C9"/>
    <mergeCell ref="B10:C10"/>
    <mergeCell ref="B12:C12"/>
    <mergeCell ref="B4:C6"/>
    <mergeCell ref="D4:D5"/>
    <mergeCell ref="E4:F5"/>
    <mergeCell ref="G4:H5"/>
    <mergeCell ref="K4:L5"/>
    <mergeCell ref="M4:R4"/>
    <mergeCell ref="M5:N5"/>
    <mergeCell ref="O5:P5"/>
    <mergeCell ref="Q5:R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1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2.625" style="17" customWidth="1"/>
    <col min="3" max="3" width="8.625" style="17" customWidth="1"/>
    <col min="4" max="4" width="7.625" style="17" customWidth="1"/>
    <col min="5" max="5" width="8.625" style="17" customWidth="1"/>
    <col min="6" max="6" width="7.625" style="17" customWidth="1"/>
    <col min="7" max="7" width="7.75390625" style="17" customWidth="1"/>
    <col min="8" max="8" width="8.625" style="17" customWidth="1"/>
    <col min="9" max="9" width="7.625" style="17" customWidth="1"/>
    <col min="10" max="10" width="8.625" style="17" customWidth="1"/>
    <col min="11" max="11" width="7.625" style="17" customWidth="1"/>
    <col min="12" max="12" width="8.00390625" style="17" customWidth="1"/>
    <col min="13" max="16384" width="9.00390625" style="17" customWidth="1"/>
  </cols>
  <sheetData>
    <row r="1" ht="14.25" customHeight="1">
      <c r="B1" s="18" t="s">
        <v>950</v>
      </c>
    </row>
    <row r="2" spans="5:12" s="132" customFormat="1" ht="12" customHeight="1" thickBot="1">
      <c r="E2" s="133"/>
      <c r="L2" s="20" t="s">
        <v>945</v>
      </c>
    </row>
    <row r="3" spans="2:12" ht="14.25" thickTop="1">
      <c r="B3" s="1278" t="s">
        <v>889</v>
      </c>
      <c r="C3" s="1281" t="s">
        <v>939</v>
      </c>
      <c r="D3" s="1282"/>
      <c r="E3" s="1282"/>
      <c r="F3" s="1282"/>
      <c r="G3" s="1283"/>
      <c r="H3" s="1281" t="s">
        <v>940</v>
      </c>
      <c r="I3" s="1282"/>
      <c r="J3" s="1282"/>
      <c r="K3" s="1282"/>
      <c r="L3" s="1283"/>
    </row>
    <row r="4" spans="2:12" ht="12" customHeight="1">
      <c r="B4" s="1279"/>
      <c r="C4" s="1271" t="s">
        <v>946</v>
      </c>
      <c r="D4" s="1272"/>
      <c r="E4" s="1271">
        <v>61</v>
      </c>
      <c r="F4" s="1272"/>
      <c r="G4" s="1273" t="s">
        <v>947</v>
      </c>
      <c r="H4" s="1271">
        <v>56</v>
      </c>
      <c r="I4" s="1272"/>
      <c r="J4" s="1271">
        <v>61</v>
      </c>
      <c r="K4" s="1272"/>
      <c r="L4" s="1273" t="s">
        <v>947</v>
      </c>
    </row>
    <row r="5" spans="2:12" ht="12" customHeight="1">
      <c r="B5" s="1279"/>
      <c r="C5" s="1272"/>
      <c r="D5" s="1272"/>
      <c r="E5" s="1272"/>
      <c r="F5" s="1272"/>
      <c r="G5" s="1274"/>
      <c r="H5" s="1272"/>
      <c r="I5" s="1272"/>
      <c r="J5" s="1272"/>
      <c r="K5" s="1272"/>
      <c r="L5" s="1274"/>
    </row>
    <row r="6" spans="2:12" ht="12">
      <c r="B6" s="1280"/>
      <c r="C6" s="136" t="s">
        <v>941</v>
      </c>
      <c r="D6" s="136" t="s">
        <v>942</v>
      </c>
      <c r="E6" s="136" t="s">
        <v>941</v>
      </c>
      <c r="F6" s="136" t="s">
        <v>942</v>
      </c>
      <c r="G6" s="137" t="s">
        <v>948</v>
      </c>
      <c r="H6" s="136" t="s">
        <v>941</v>
      </c>
      <c r="I6" s="136" t="s">
        <v>942</v>
      </c>
      <c r="J6" s="136" t="s">
        <v>941</v>
      </c>
      <c r="K6" s="136" t="s">
        <v>942</v>
      </c>
      <c r="L6" s="137" t="s">
        <v>948</v>
      </c>
    </row>
    <row r="7" spans="2:12" s="138" customFormat="1" ht="16.5" customHeight="1">
      <c r="B7" s="139" t="s">
        <v>837</v>
      </c>
      <c r="C7" s="140">
        <f>SUM(C17:C60)</f>
        <v>72746</v>
      </c>
      <c r="D7" s="141">
        <f>SUM(D17:D60)</f>
        <v>99.99999999999999</v>
      </c>
      <c r="E7" s="142">
        <f>SUM(E17:E60)</f>
        <v>73713</v>
      </c>
      <c r="F7" s="141">
        <f>SUM(F17:F60)</f>
        <v>100.00000000000003</v>
      </c>
      <c r="G7" s="143">
        <v>1.3</v>
      </c>
      <c r="H7" s="142">
        <f>SUM(H17:H60)</f>
        <v>523014</v>
      </c>
      <c r="I7" s="141">
        <f>SUM(I17:I60)</f>
        <v>99.99999999999999</v>
      </c>
      <c r="J7" s="142">
        <f>SUM(J17:J60)</f>
        <v>537981</v>
      </c>
      <c r="K7" s="141">
        <f>SUM(K17:K60)</f>
        <v>100.00000000000001</v>
      </c>
      <c r="L7" s="144">
        <v>2.9</v>
      </c>
    </row>
    <row r="8" spans="2:12" s="138" customFormat="1" ht="16.5" customHeight="1">
      <c r="B8" s="25"/>
      <c r="C8" s="145"/>
      <c r="D8" s="146"/>
      <c r="E8" s="147"/>
      <c r="F8" s="146"/>
      <c r="G8" s="148"/>
      <c r="H8" s="147"/>
      <c r="I8" s="146"/>
      <c r="J8" s="147"/>
      <c r="K8" s="146"/>
      <c r="L8" s="149"/>
    </row>
    <row r="9" spans="2:12" s="138" customFormat="1" ht="16.5" customHeight="1">
      <c r="B9" s="25" t="s">
        <v>841</v>
      </c>
      <c r="C9" s="145">
        <v>53551</v>
      </c>
      <c r="D9" s="146">
        <f>C9/$C$7*100</f>
        <v>73.61366948010887</v>
      </c>
      <c r="E9" s="147">
        <v>54857</v>
      </c>
      <c r="F9" s="146">
        <f>E9/$E$7*100</f>
        <v>74.41970887089116</v>
      </c>
      <c r="G9" s="148">
        <v>2.4</v>
      </c>
      <c r="H9" s="147">
        <v>404643</v>
      </c>
      <c r="I9" s="146">
        <f>H9/$H$7*100</f>
        <v>77.36752744668402</v>
      </c>
      <c r="J9" s="147">
        <v>415970</v>
      </c>
      <c r="K9" s="146">
        <f>J9/$J$7*100</f>
        <v>77.32057451843094</v>
      </c>
      <c r="L9" s="149">
        <v>2.8</v>
      </c>
    </row>
    <row r="10" spans="2:12" s="138" customFormat="1" ht="16.5" customHeight="1">
      <c r="B10" s="25" t="s">
        <v>843</v>
      </c>
      <c r="C10" s="145">
        <v>19195</v>
      </c>
      <c r="D10" s="146">
        <f>C10/$C$7*100</f>
        <v>26.38633051989113</v>
      </c>
      <c r="E10" s="147">
        <v>18856</v>
      </c>
      <c r="F10" s="146">
        <f>E10/$E$7*100</f>
        <v>25.58029112910884</v>
      </c>
      <c r="G10" s="148">
        <v>-1.8</v>
      </c>
      <c r="H10" s="147">
        <v>118371</v>
      </c>
      <c r="I10" s="146">
        <f>H10/$H$7*100</f>
        <v>22.63247255331597</v>
      </c>
      <c r="J10" s="147">
        <v>122011</v>
      </c>
      <c r="K10" s="146">
        <f>J10/$J$7*100</f>
        <v>22.67942548156905</v>
      </c>
      <c r="L10" s="149">
        <v>3.1</v>
      </c>
    </row>
    <row r="11" spans="2:12" s="138" customFormat="1" ht="16.5" customHeight="1">
      <c r="B11" s="25"/>
      <c r="C11" s="145"/>
      <c r="D11" s="146"/>
      <c r="E11" s="147"/>
      <c r="F11" s="146"/>
      <c r="G11" s="148"/>
      <c r="H11" s="147"/>
      <c r="I11" s="146"/>
      <c r="J11" s="147"/>
      <c r="K11" s="146"/>
      <c r="L11" s="149"/>
    </row>
    <row r="12" spans="2:12" s="138" customFormat="1" ht="16.5" customHeight="1">
      <c r="B12" s="25" t="s">
        <v>846</v>
      </c>
      <c r="C12" s="145">
        <v>31885</v>
      </c>
      <c r="D12" s="146">
        <f>C12/$C$7*100</f>
        <v>43.83058862342947</v>
      </c>
      <c r="E12" s="147">
        <v>32742</v>
      </c>
      <c r="F12" s="146">
        <f>E12/$E$7*100</f>
        <v>44.41821659680111</v>
      </c>
      <c r="G12" s="148">
        <v>2.7</v>
      </c>
      <c r="H12" s="147">
        <v>239580</v>
      </c>
      <c r="I12" s="146">
        <f>H12/$H$7*100</f>
        <v>45.80756920464844</v>
      </c>
      <c r="J12" s="147">
        <v>246684</v>
      </c>
      <c r="K12" s="146">
        <f>J12/$J$7*100</f>
        <v>45.8536639769806</v>
      </c>
      <c r="L12" s="149">
        <v>3</v>
      </c>
    </row>
    <row r="13" spans="2:12" s="138" customFormat="1" ht="16.5" customHeight="1">
      <c r="B13" s="25" t="s">
        <v>848</v>
      </c>
      <c r="C13" s="145">
        <v>5890</v>
      </c>
      <c r="D13" s="146">
        <f>C13/$C$7*100</f>
        <v>8.0966651087345</v>
      </c>
      <c r="E13" s="147">
        <v>5908</v>
      </c>
      <c r="F13" s="146">
        <f>E13/$E$7*100</f>
        <v>8.014868476388154</v>
      </c>
      <c r="G13" s="148">
        <v>0.3</v>
      </c>
      <c r="H13" s="147">
        <v>39776</v>
      </c>
      <c r="I13" s="146">
        <f>H13/$H$7*100</f>
        <v>7.6051501489443885</v>
      </c>
      <c r="J13" s="147">
        <v>40917</v>
      </c>
      <c r="K13" s="146">
        <f>J13/$J$7*100</f>
        <v>7.605658935910375</v>
      </c>
      <c r="L13" s="149">
        <v>2.9</v>
      </c>
    </row>
    <row r="14" spans="2:12" s="138" customFormat="1" ht="16.5" customHeight="1">
      <c r="B14" s="25" t="s">
        <v>850</v>
      </c>
      <c r="C14" s="145">
        <v>14747</v>
      </c>
      <c r="D14" s="146">
        <f>C14/$C$7*100</f>
        <v>20.2719049844665</v>
      </c>
      <c r="E14" s="147">
        <v>14899</v>
      </c>
      <c r="F14" s="146">
        <f>E14/$E$7*100</f>
        <v>20.212174243349207</v>
      </c>
      <c r="G14" s="148">
        <v>1</v>
      </c>
      <c r="H14" s="147">
        <v>105376</v>
      </c>
      <c r="I14" s="146">
        <f>H14/$H$7*100</f>
        <v>20.147835430791528</v>
      </c>
      <c r="J14" s="147">
        <v>111379</v>
      </c>
      <c r="K14" s="146">
        <f>J14/$J$7*100</f>
        <v>20.703147508926893</v>
      </c>
      <c r="L14" s="149">
        <v>5.7</v>
      </c>
    </row>
    <row r="15" spans="2:12" s="138" customFormat="1" ht="16.5" customHeight="1">
      <c r="B15" s="25" t="s">
        <v>852</v>
      </c>
      <c r="C15" s="145">
        <v>20224</v>
      </c>
      <c r="D15" s="146">
        <f>C15/$C$7*100</f>
        <v>27.800841283369532</v>
      </c>
      <c r="E15" s="147">
        <v>20164</v>
      </c>
      <c r="F15" s="146">
        <f>E15/$E$7*100</f>
        <v>27.354740683461532</v>
      </c>
      <c r="G15" s="148">
        <v>-0.3</v>
      </c>
      <c r="H15" s="147">
        <v>138282</v>
      </c>
      <c r="I15" s="146">
        <f>H15/$H$7*100</f>
        <v>26.439445215615642</v>
      </c>
      <c r="J15" s="147">
        <v>139001</v>
      </c>
      <c r="K15" s="146">
        <f>J15/$J$7*100</f>
        <v>25.837529578182128</v>
      </c>
      <c r="L15" s="149">
        <v>0.5</v>
      </c>
    </row>
    <row r="16" spans="2:12" s="138" customFormat="1" ht="16.5" customHeight="1">
      <c r="B16" s="25"/>
      <c r="C16" s="145"/>
      <c r="D16" s="146"/>
      <c r="E16" s="147"/>
      <c r="F16" s="146"/>
      <c r="G16" s="148"/>
      <c r="H16" s="147"/>
      <c r="I16" s="146"/>
      <c r="J16" s="147"/>
      <c r="K16" s="146"/>
      <c r="L16" s="149"/>
    </row>
    <row r="17" spans="2:12" ht="15" customHeight="1">
      <c r="B17" s="29" t="s">
        <v>855</v>
      </c>
      <c r="C17" s="30">
        <v>14240</v>
      </c>
      <c r="D17" s="150">
        <f aca="true" t="shared" si="0" ref="D17:D60">C17/$C$7*100</f>
        <v>19.574959447942156</v>
      </c>
      <c r="E17" s="21">
        <v>14968</v>
      </c>
      <c r="F17" s="150">
        <f aca="true" t="shared" si="1" ref="F17:F60">E17/$E$7*100</f>
        <v>20.30578052717974</v>
      </c>
      <c r="G17" s="151">
        <v>5.1</v>
      </c>
      <c r="H17" s="21">
        <v>121829</v>
      </c>
      <c r="I17" s="150">
        <f aca="true" t="shared" si="2" ref="I17:I60">H17/$H$7*100</f>
        <v>23.293640323203586</v>
      </c>
      <c r="J17" s="21">
        <v>120294</v>
      </c>
      <c r="K17" s="150">
        <f aca="true" t="shared" si="3" ref="K17:K60">J17/$J$7*100</f>
        <v>22.360269228838938</v>
      </c>
      <c r="L17" s="152">
        <v>-1.3</v>
      </c>
    </row>
    <row r="18" spans="2:12" ht="15" customHeight="1">
      <c r="B18" s="29" t="s">
        <v>857</v>
      </c>
      <c r="C18" s="30">
        <v>5747</v>
      </c>
      <c r="D18" s="150">
        <f t="shared" si="0"/>
        <v>7.900090726637892</v>
      </c>
      <c r="E18" s="21">
        <v>5823</v>
      </c>
      <c r="F18" s="150">
        <f t="shared" si="1"/>
        <v>7.899556387611412</v>
      </c>
      <c r="G18" s="151">
        <v>1.3</v>
      </c>
      <c r="H18" s="21">
        <v>45228</v>
      </c>
      <c r="I18" s="150">
        <f t="shared" si="2"/>
        <v>8.647569663527172</v>
      </c>
      <c r="J18" s="21">
        <v>48230</v>
      </c>
      <c r="K18" s="150">
        <f t="shared" si="3"/>
        <v>8.965000622698572</v>
      </c>
      <c r="L18" s="152">
        <v>6.6</v>
      </c>
    </row>
    <row r="19" spans="2:12" ht="15" customHeight="1">
      <c r="B19" s="29" t="s">
        <v>858</v>
      </c>
      <c r="C19" s="30">
        <v>6616</v>
      </c>
      <c r="D19" s="150">
        <f t="shared" si="0"/>
        <v>9.094658125532677</v>
      </c>
      <c r="E19" s="21">
        <v>6599</v>
      </c>
      <c r="F19" s="150">
        <f t="shared" si="1"/>
        <v>8.952287927502612</v>
      </c>
      <c r="G19" s="151">
        <v>-0.3</v>
      </c>
      <c r="H19" s="21">
        <v>46473</v>
      </c>
      <c r="I19" s="150">
        <f t="shared" si="2"/>
        <v>8.885613004623204</v>
      </c>
      <c r="J19" s="21">
        <v>46926</v>
      </c>
      <c r="K19" s="150">
        <f t="shared" si="3"/>
        <v>8.722612880380535</v>
      </c>
      <c r="L19" s="152">
        <v>1</v>
      </c>
    </row>
    <row r="20" spans="2:12" ht="15" customHeight="1">
      <c r="B20" s="29" t="s">
        <v>860</v>
      </c>
      <c r="C20" s="30">
        <v>7038</v>
      </c>
      <c r="D20" s="150">
        <f t="shared" si="0"/>
        <v>9.674758749621972</v>
      </c>
      <c r="E20" s="21">
        <v>7016</v>
      </c>
      <c r="F20" s="150">
        <f t="shared" si="1"/>
        <v>9.517995468913218</v>
      </c>
      <c r="G20" s="151">
        <v>-0.3</v>
      </c>
      <c r="H20" s="21">
        <v>51540</v>
      </c>
      <c r="I20" s="150">
        <f t="shared" si="2"/>
        <v>9.85442072296344</v>
      </c>
      <c r="J20" s="21">
        <v>51299</v>
      </c>
      <c r="K20" s="150">
        <f t="shared" si="3"/>
        <v>9.535466865930209</v>
      </c>
      <c r="L20" s="152">
        <v>-0.5</v>
      </c>
    </row>
    <row r="21" spans="2:12" ht="15" customHeight="1">
      <c r="B21" s="29" t="s">
        <v>863</v>
      </c>
      <c r="C21" s="30">
        <v>2852</v>
      </c>
      <c r="D21" s="150">
        <f t="shared" si="0"/>
        <v>3.9204904737030213</v>
      </c>
      <c r="E21" s="21">
        <v>2953</v>
      </c>
      <c r="F21" s="150">
        <f t="shared" si="1"/>
        <v>4.006077625384939</v>
      </c>
      <c r="G21" s="151">
        <v>3.5</v>
      </c>
      <c r="H21" s="21">
        <v>21472</v>
      </c>
      <c r="I21" s="150">
        <f t="shared" si="2"/>
        <v>4.10543503615582</v>
      </c>
      <c r="J21" s="21">
        <v>21922</v>
      </c>
      <c r="K21" s="150">
        <f t="shared" si="3"/>
        <v>4.074865097466267</v>
      </c>
      <c r="L21" s="152">
        <v>2.1</v>
      </c>
    </row>
    <row r="22" spans="2:12" ht="15" customHeight="1">
      <c r="B22" s="29" t="s">
        <v>865</v>
      </c>
      <c r="C22" s="30">
        <v>2335</v>
      </c>
      <c r="D22" s="150">
        <f t="shared" si="0"/>
        <v>3.2097984768922005</v>
      </c>
      <c r="E22" s="21">
        <v>2374</v>
      </c>
      <c r="F22" s="150">
        <f t="shared" si="1"/>
        <v>3.2205988088939534</v>
      </c>
      <c r="G22" s="151">
        <v>1.7</v>
      </c>
      <c r="H22" s="21">
        <v>17893</v>
      </c>
      <c r="I22" s="150">
        <f t="shared" si="2"/>
        <v>3.421132130306263</v>
      </c>
      <c r="J22" s="21">
        <v>18971</v>
      </c>
      <c r="K22" s="150">
        <f t="shared" si="3"/>
        <v>3.5263327143523657</v>
      </c>
      <c r="L22" s="152">
        <v>6</v>
      </c>
    </row>
    <row r="23" spans="2:12" ht="15" customHeight="1">
      <c r="B23" s="29" t="s">
        <v>943</v>
      </c>
      <c r="C23" s="30">
        <v>1974</v>
      </c>
      <c r="D23" s="150">
        <f t="shared" si="0"/>
        <v>2.713551260550408</v>
      </c>
      <c r="E23" s="21">
        <v>2000</v>
      </c>
      <c r="F23" s="150">
        <f t="shared" si="1"/>
        <v>2.713225618276288</v>
      </c>
      <c r="G23" s="151">
        <v>1.3</v>
      </c>
      <c r="H23" s="21">
        <v>13892</v>
      </c>
      <c r="I23" s="150">
        <f t="shared" si="2"/>
        <v>2.6561430477960437</v>
      </c>
      <c r="J23" s="21">
        <v>13852</v>
      </c>
      <c r="K23" s="150">
        <f t="shared" si="3"/>
        <v>2.574812121617678</v>
      </c>
      <c r="L23" s="152">
        <v>-0.3</v>
      </c>
    </row>
    <row r="24" spans="2:12" ht="15" customHeight="1">
      <c r="B24" s="29" t="s">
        <v>868</v>
      </c>
      <c r="C24" s="30">
        <v>1867</v>
      </c>
      <c r="D24" s="150">
        <f t="shared" si="0"/>
        <v>2.5664641354851128</v>
      </c>
      <c r="E24" s="21">
        <v>1819</v>
      </c>
      <c r="F24" s="150">
        <f t="shared" si="1"/>
        <v>2.4676786998222835</v>
      </c>
      <c r="G24" s="151">
        <v>-2.6</v>
      </c>
      <c r="H24" s="21">
        <v>11733</v>
      </c>
      <c r="I24" s="150">
        <f t="shared" si="2"/>
        <v>2.243343390425495</v>
      </c>
      <c r="J24" s="21">
        <v>12270</v>
      </c>
      <c r="K24" s="150">
        <f t="shared" si="3"/>
        <v>2.280749691903617</v>
      </c>
      <c r="L24" s="152">
        <v>4.6</v>
      </c>
    </row>
    <row r="25" spans="2:12" ht="15" customHeight="1">
      <c r="B25" s="29" t="s">
        <v>871</v>
      </c>
      <c r="C25" s="30">
        <v>2171</v>
      </c>
      <c r="D25" s="150">
        <f t="shared" si="0"/>
        <v>2.98435652819399</v>
      </c>
      <c r="E25" s="21">
        <v>2237</v>
      </c>
      <c r="F25" s="150">
        <f t="shared" si="1"/>
        <v>3.034742854042028</v>
      </c>
      <c r="G25" s="151">
        <v>3</v>
      </c>
      <c r="H25" s="21">
        <v>16575</v>
      </c>
      <c r="I25" s="150">
        <f t="shared" si="2"/>
        <v>3.169131227844761</v>
      </c>
      <c r="J25" s="21">
        <v>17348</v>
      </c>
      <c r="K25" s="150">
        <f t="shared" si="3"/>
        <v>3.224649197648244</v>
      </c>
      <c r="L25" s="152">
        <v>4.7</v>
      </c>
    </row>
    <row r="26" spans="2:12" ht="15" customHeight="1">
      <c r="B26" s="29" t="s">
        <v>873</v>
      </c>
      <c r="C26" s="30">
        <v>3135</v>
      </c>
      <c r="D26" s="150">
        <f t="shared" si="0"/>
        <v>4.309515299810299</v>
      </c>
      <c r="E26" s="21">
        <v>3421</v>
      </c>
      <c r="F26" s="150">
        <f t="shared" si="1"/>
        <v>4.6409724200615905</v>
      </c>
      <c r="G26" s="151">
        <v>9.1</v>
      </c>
      <c r="H26" s="21">
        <v>21550</v>
      </c>
      <c r="I26" s="150">
        <f t="shared" si="2"/>
        <v>4.1203485948750895</v>
      </c>
      <c r="J26" s="21">
        <v>24204</v>
      </c>
      <c r="K26" s="150">
        <f t="shared" si="3"/>
        <v>4.499043646522832</v>
      </c>
      <c r="L26" s="152">
        <v>12.3</v>
      </c>
    </row>
    <row r="27" spans="2:12" ht="15" customHeight="1">
      <c r="B27" s="29" t="s">
        <v>875</v>
      </c>
      <c r="C27" s="30">
        <v>2013</v>
      </c>
      <c r="D27" s="150">
        <f t="shared" si="0"/>
        <v>2.7671624556676653</v>
      </c>
      <c r="E27" s="21">
        <v>2073</v>
      </c>
      <c r="F27" s="150">
        <f t="shared" si="1"/>
        <v>2.8122583533433723</v>
      </c>
      <c r="G27" s="151">
        <v>3</v>
      </c>
      <c r="H27" s="21">
        <v>15699</v>
      </c>
      <c r="I27" s="150">
        <f t="shared" si="2"/>
        <v>3.0016404914591197</v>
      </c>
      <c r="J27" s="21">
        <v>18567</v>
      </c>
      <c r="K27" s="150">
        <f t="shared" si="3"/>
        <v>3.451237125474692</v>
      </c>
      <c r="L27" s="152">
        <v>18.3</v>
      </c>
    </row>
    <row r="28" spans="2:12" ht="15" customHeight="1">
      <c r="B28" s="29" t="s">
        <v>877</v>
      </c>
      <c r="C28" s="30">
        <v>1220</v>
      </c>
      <c r="D28" s="150">
        <f t="shared" si="0"/>
        <v>1.6770681549501003</v>
      </c>
      <c r="E28" s="21">
        <v>1226</v>
      </c>
      <c r="F28" s="150">
        <f t="shared" si="1"/>
        <v>1.6632073040033644</v>
      </c>
      <c r="G28" s="151">
        <v>0.5</v>
      </c>
      <c r="H28" s="21">
        <v>7106</v>
      </c>
      <c r="I28" s="150">
        <f t="shared" si="2"/>
        <v>1.3586634392196002</v>
      </c>
      <c r="J28" s="21">
        <v>8004</v>
      </c>
      <c r="K28" s="150">
        <f t="shared" si="3"/>
        <v>1.4877848845962962</v>
      </c>
      <c r="L28" s="152">
        <v>12.6</v>
      </c>
    </row>
    <row r="29" spans="2:12" ht="15" customHeight="1">
      <c r="B29" s="29" t="s">
        <v>879</v>
      </c>
      <c r="C29" s="30">
        <v>2343</v>
      </c>
      <c r="D29" s="150">
        <f t="shared" si="0"/>
        <v>3.220795645121381</v>
      </c>
      <c r="E29" s="21">
        <v>2348</v>
      </c>
      <c r="F29" s="150">
        <f t="shared" si="1"/>
        <v>3.185326875856362</v>
      </c>
      <c r="G29" s="151">
        <v>0.2</v>
      </c>
      <c r="H29" s="21">
        <v>13653</v>
      </c>
      <c r="I29" s="150">
        <f t="shared" si="2"/>
        <v>2.610446374284436</v>
      </c>
      <c r="J29" s="21">
        <v>14083</v>
      </c>
      <c r="K29" s="150">
        <f t="shared" si="3"/>
        <v>2.6177504410007044</v>
      </c>
      <c r="L29" s="152">
        <v>3.1</v>
      </c>
    </row>
    <row r="30" spans="2:12" ht="15" customHeight="1">
      <c r="B30" s="29" t="s">
        <v>882</v>
      </c>
      <c r="C30" s="30">
        <v>753</v>
      </c>
      <c r="D30" s="150">
        <f t="shared" si="0"/>
        <v>1.0351084595716602</v>
      </c>
      <c r="E30" s="21">
        <v>729</v>
      </c>
      <c r="F30" s="150">
        <f t="shared" si="1"/>
        <v>0.988970737861707</v>
      </c>
      <c r="G30" s="151">
        <v>-3.2</v>
      </c>
      <c r="H30" s="21">
        <v>4494</v>
      </c>
      <c r="I30" s="150">
        <f t="shared" si="2"/>
        <v>0.8592504215948329</v>
      </c>
      <c r="J30" s="21">
        <v>4703</v>
      </c>
      <c r="K30" s="150">
        <f t="shared" si="3"/>
        <v>0.874194441811142</v>
      </c>
      <c r="L30" s="152">
        <v>4.7</v>
      </c>
    </row>
    <row r="31" spans="2:12" ht="15" customHeight="1">
      <c r="B31" s="29" t="s">
        <v>884</v>
      </c>
      <c r="C31" s="30">
        <v>582</v>
      </c>
      <c r="D31" s="150">
        <f t="shared" si="0"/>
        <v>0.8000439886729167</v>
      </c>
      <c r="E31" s="21">
        <v>561</v>
      </c>
      <c r="F31" s="150">
        <f t="shared" si="1"/>
        <v>0.7610597859264987</v>
      </c>
      <c r="G31" s="151">
        <v>-3.6</v>
      </c>
      <c r="H31" s="21">
        <v>2816</v>
      </c>
      <c r="I31" s="150">
        <f t="shared" si="2"/>
        <v>0.5384177096597798</v>
      </c>
      <c r="J31" s="21">
        <v>2653</v>
      </c>
      <c r="K31" s="150">
        <f t="shared" si="3"/>
        <v>0.49314009230809264</v>
      </c>
      <c r="L31" s="152">
        <v>-5.8</v>
      </c>
    </row>
    <row r="32" spans="2:12" ht="15" customHeight="1">
      <c r="B32" s="29" t="s">
        <v>838</v>
      </c>
      <c r="C32" s="30">
        <v>1355</v>
      </c>
      <c r="D32" s="150">
        <f t="shared" si="0"/>
        <v>1.8626453688175295</v>
      </c>
      <c r="E32" s="21">
        <v>1291</v>
      </c>
      <c r="F32" s="150">
        <f t="shared" si="1"/>
        <v>1.7513871365973437</v>
      </c>
      <c r="G32" s="151">
        <v>-4.7</v>
      </c>
      <c r="H32" s="21">
        <v>8670</v>
      </c>
      <c r="I32" s="150">
        <f t="shared" si="2"/>
        <v>1.657699411488029</v>
      </c>
      <c r="J32" s="21">
        <v>8854</v>
      </c>
      <c r="K32" s="150">
        <f t="shared" si="3"/>
        <v>1.6457830295121947</v>
      </c>
      <c r="L32" s="152">
        <v>2.1</v>
      </c>
    </row>
    <row r="33" spans="2:12" ht="15" customHeight="1">
      <c r="B33" s="29" t="s">
        <v>839</v>
      </c>
      <c r="C33" s="30">
        <v>543</v>
      </c>
      <c r="D33" s="150">
        <f t="shared" si="0"/>
        <v>0.7464327935556594</v>
      </c>
      <c r="E33" s="21">
        <v>528</v>
      </c>
      <c r="F33" s="150">
        <f t="shared" si="1"/>
        <v>0.7162915632249399</v>
      </c>
      <c r="G33" s="151">
        <v>-2.8</v>
      </c>
      <c r="H33" s="21">
        <v>3483</v>
      </c>
      <c r="I33" s="150">
        <f t="shared" si="2"/>
        <v>0.6659477566566095</v>
      </c>
      <c r="J33" s="21">
        <v>3875</v>
      </c>
      <c r="K33" s="150">
        <f t="shared" si="3"/>
        <v>0.720285660646008</v>
      </c>
      <c r="L33" s="152">
        <v>11.3</v>
      </c>
    </row>
    <row r="34" spans="2:12" ht="15" customHeight="1">
      <c r="B34" s="29" t="s">
        <v>944</v>
      </c>
      <c r="C34" s="30">
        <v>611</v>
      </c>
      <c r="D34" s="150">
        <f t="shared" si="0"/>
        <v>0.8399087235036977</v>
      </c>
      <c r="E34" s="21">
        <v>584</v>
      </c>
      <c r="F34" s="150">
        <f t="shared" si="1"/>
        <v>0.792261880536676</v>
      </c>
      <c r="G34" s="151">
        <v>-4.4</v>
      </c>
      <c r="H34" s="21">
        <v>3159</v>
      </c>
      <c r="I34" s="150">
        <f t="shared" si="2"/>
        <v>0.6039991281304133</v>
      </c>
      <c r="J34" s="21">
        <v>3305</v>
      </c>
      <c r="K34" s="150">
        <f t="shared" si="3"/>
        <v>0.6143339634671113</v>
      </c>
      <c r="L34" s="152">
        <v>4.6</v>
      </c>
    </row>
    <row r="35" spans="2:12" ht="15" customHeight="1">
      <c r="B35" s="29" t="s">
        <v>842</v>
      </c>
      <c r="C35" s="30">
        <v>685</v>
      </c>
      <c r="D35" s="150">
        <f t="shared" si="0"/>
        <v>0.9416325296236219</v>
      </c>
      <c r="E35" s="21">
        <v>645</v>
      </c>
      <c r="F35" s="150">
        <f t="shared" si="1"/>
        <v>0.8750152618941027</v>
      </c>
      <c r="G35" s="151">
        <v>-5.8</v>
      </c>
      <c r="H35" s="21">
        <v>3865</v>
      </c>
      <c r="I35" s="150">
        <f t="shared" si="2"/>
        <v>0.738985954486878</v>
      </c>
      <c r="J35" s="21">
        <v>3882</v>
      </c>
      <c r="K35" s="150">
        <f t="shared" si="3"/>
        <v>0.721586821839433</v>
      </c>
      <c r="L35" s="152">
        <v>0.4</v>
      </c>
    </row>
    <row r="36" spans="2:12" ht="15" customHeight="1">
      <c r="B36" s="29" t="s">
        <v>844</v>
      </c>
      <c r="C36" s="30">
        <v>572</v>
      </c>
      <c r="D36" s="150">
        <f t="shared" si="0"/>
        <v>0.7862975283864405</v>
      </c>
      <c r="E36" s="21">
        <v>523</v>
      </c>
      <c r="F36" s="150">
        <f t="shared" si="1"/>
        <v>0.7095084991792493</v>
      </c>
      <c r="G36" s="151">
        <v>-8.6</v>
      </c>
      <c r="H36" s="21">
        <v>3391</v>
      </c>
      <c r="I36" s="150">
        <f t="shared" si="2"/>
        <v>0.6483574053467019</v>
      </c>
      <c r="J36" s="21">
        <v>3250</v>
      </c>
      <c r="K36" s="150">
        <f t="shared" si="3"/>
        <v>0.6041105540902002</v>
      </c>
      <c r="L36" s="152">
        <v>-4.2</v>
      </c>
    </row>
    <row r="37" spans="2:12" ht="15" customHeight="1">
      <c r="B37" s="29" t="s">
        <v>845</v>
      </c>
      <c r="C37" s="30">
        <v>366</v>
      </c>
      <c r="D37" s="150">
        <f t="shared" si="0"/>
        <v>0.5031204464850301</v>
      </c>
      <c r="E37" s="21">
        <v>396</v>
      </c>
      <c r="F37" s="150">
        <f t="shared" si="1"/>
        <v>0.537218672418705</v>
      </c>
      <c r="G37" s="151">
        <v>8.2</v>
      </c>
      <c r="H37" s="21">
        <v>2133</v>
      </c>
      <c r="I37" s="150">
        <f t="shared" si="2"/>
        <v>0.40782847113079196</v>
      </c>
      <c r="J37" s="21">
        <v>2519</v>
      </c>
      <c r="K37" s="150">
        <f t="shared" si="3"/>
        <v>0.46823214946252745</v>
      </c>
      <c r="L37" s="152">
        <v>18.1</v>
      </c>
    </row>
    <row r="38" spans="2:12" ht="15" customHeight="1">
      <c r="B38" s="29" t="s">
        <v>847</v>
      </c>
      <c r="C38" s="30">
        <v>736</v>
      </c>
      <c r="D38" s="150">
        <f t="shared" si="0"/>
        <v>1.0117394770846506</v>
      </c>
      <c r="E38" s="21">
        <v>649</v>
      </c>
      <c r="F38" s="150">
        <f t="shared" si="1"/>
        <v>0.8804417131306554</v>
      </c>
      <c r="G38" s="151">
        <v>-11.8</v>
      </c>
      <c r="H38" s="21">
        <v>4353</v>
      </c>
      <c r="I38" s="150">
        <f t="shared" si="2"/>
        <v>0.8322912962176922</v>
      </c>
      <c r="J38" s="21">
        <v>4283</v>
      </c>
      <c r="K38" s="150">
        <f t="shared" si="3"/>
        <v>0.7961247702056392</v>
      </c>
      <c r="L38" s="152">
        <v>-1.6</v>
      </c>
    </row>
    <row r="39" spans="2:12" ht="15" customHeight="1">
      <c r="B39" s="29" t="s">
        <v>849</v>
      </c>
      <c r="C39" s="30">
        <v>404</v>
      </c>
      <c r="D39" s="150">
        <f t="shared" si="0"/>
        <v>0.5553569955736397</v>
      </c>
      <c r="E39" s="21">
        <v>406</v>
      </c>
      <c r="F39" s="150">
        <f t="shared" si="1"/>
        <v>0.5507848005100864</v>
      </c>
      <c r="G39" s="151">
        <v>0.5</v>
      </c>
      <c r="H39" s="21">
        <v>2040</v>
      </c>
      <c r="I39" s="150">
        <f t="shared" si="2"/>
        <v>0.39004692035012445</v>
      </c>
      <c r="J39" s="21">
        <v>2124</v>
      </c>
      <c r="K39" s="150">
        <f t="shared" si="3"/>
        <v>0.394809482119257</v>
      </c>
      <c r="L39" s="152">
        <v>4.1</v>
      </c>
    </row>
    <row r="40" spans="2:12" ht="15" customHeight="1">
      <c r="B40" s="29" t="s">
        <v>851</v>
      </c>
      <c r="C40" s="30">
        <v>650</v>
      </c>
      <c r="D40" s="150">
        <f t="shared" si="0"/>
        <v>0.893519918620955</v>
      </c>
      <c r="E40" s="21">
        <v>634</v>
      </c>
      <c r="F40" s="150">
        <f t="shared" si="1"/>
        <v>0.8600925209935831</v>
      </c>
      <c r="G40" s="151">
        <v>-2.5</v>
      </c>
      <c r="H40" s="21">
        <v>4187</v>
      </c>
      <c r="I40" s="150">
        <f t="shared" si="2"/>
        <v>0.8005521840715546</v>
      </c>
      <c r="J40" s="21">
        <v>4165</v>
      </c>
      <c r="K40" s="150">
        <f t="shared" si="3"/>
        <v>0.7741909100879028</v>
      </c>
      <c r="L40" s="152">
        <v>-0.5</v>
      </c>
    </row>
    <row r="41" spans="2:12" ht="15" customHeight="1">
      <c r="B41" s="29" t="s">
        <v>853</v>
      </c>
      <c r="C41" s="30">
        <v>278</v>
      </c>
      <c r="D41" s="150">
        <f t="shared" si="0"/>
        <v>0.38215159596403925</v>
      </c>
      <c r="E41" s="21">
        <v>276</v>
      </c>
      <c r="F41" s="150">
        <f t="shared" si="1"/>
        <v>0.3744251353221277</v>
      </c>
      <c r="G41" s="151">
        <v>-0.7</v>
      </c>
      <c r="H41" s="21">
        <v>1326</v>
      </c>
      <c r="I41" s="150">
        <f t="shared" si="2"/>
        <v>0.25353049822758095</v>
      </c>
      <c r="J41" s="21">
        <v>1339</v>
      </c>
      <c r="K41" s="150">
        <f t="shared" si="3"/>
        <v>0.2488935482851625</v>
      </c>
      <c r="L41" s="152">
        <v>1</v>
      </c>
    </row>
    <row r="42" spans="2:12" ht="15" customHeight="1">
      <c r="B42" s="29" t="s">
        <v>854</v>
      </c>
      <c r="C42" s="30">
        <v>250</v>
      </c>
      <c r="D42" s="150">
        <f t="shared" si="0"/>
        <v>0.3436615071619058</v>
      </c>
      <c r="E42" s="21">
        <v>246</v>
      </c>
      <c r="F42" s="150">
        <f t="shared" si="1"/>
        <v>0.3337267510479834</v>
      </c>
      <c r="G42" s="151">
        <v>-1.6</v>
      </c>
      <c r="H42" s="21">
        <v>1873</v>
      </c>
      <c r="I42" s="150">
        <f t="shared" si="2"/>
        <v>0.35811660873322704</v>
      </c>
      <c r="J42" s="21">
        <v>1825</v>
      </c>
      <c r="K42" s="150">
        <f t="shared" si="3"/>
        <v>0.33923131114295857</v>
      </c>
      <c r="L42" s="152">
        <v>-2.6</v>
      </c>
    </row>
    <row r="43" spans="2:12" ht="15" customHeight="1">
      <c r="B43" s="29" t="s">
        <v>856</v>
      </c>
      <c r="C43" s="30">
        <v>354</v>
      </c>
      <c r="D43" s="150">
        <f t="shared" si="0"/>
        <v>0.48662469414125864</v>
      </c>
      <c r="E43" s="21">
        <v>348</v>
      </c>
      <c r="F43" s="150">
        <f t="shared" si="1"/>
        <v>0.47210125758007404</v>
      </c>
      <c r="G43" s="151">
        <v>-1.7</v>
      </c>
      <c r="H43" s="21">
        <v>2392</v>
      </c>
      <c r="I43" s="150">
        <f t="shared" si="2"/>
        <v>0.4573491340575969</v>
      </c>
      <c r="J43" s="21">
        <v>2740</v>
      </c>
      <c r="K43" s="150">
        <f t="shared" si="3"/>
        <v>0.5093116671406611</v>
      </c>
      <c r="L43" s="152">
        <v>14.5</v>
      </c>
    </row>
    <row r="44" spans="2:12" ht="15" customHeight="1">
      <c r="B44" s="29" t="s">
        <v>859</v>
      </c>
      <c r="C44" s="30">
        <v>1391</v>
      </c>
      <c r="D44" s="150">
        <f t="shared" si="0"/>
        <v>1.912132625848844</v>
      </c>
      <c r="E44" s="21">
        <v>1407</v>
      </c>
      <c r="F44" s="150">
        <f t="shared" si="1"/>
        <v>1.9087542224573686</v>
      </c>
      <c r="G44" s="151">
        <v>1.2</v>
      </c>
      <c r="H44" s="21">
        <v>9654</v>
      </c>
      <c r="I44" s="150">
        <f t="shared" si="2"/>
        <v>1.8458396907157362</v>
      </c>
      <c r="J44" s="21">
        <v>10666</v>
      </c>
      <c r="K44" s="150">
        <f t="shared" si="3"/>
        <v>1.9825978984387922</v>
      </c>
      <c r="L44" s="152">
        <v>10.5</v>
      </c>
    </row>
    <row r="45" spans="2:12" ht="15" customHeight="1">
      <c r="B45" s="29" t="s">
        <v>861</v>
      </c>
      <c r="C45" s="30">
        <v>1020</v>
      </c>
      <c r="D45" s="150">
        <f t="shared" si="0"/>
        <v>1.4021389492205758</v>
      </c>
      <c r="E45" s="21">
        <v>1008</v>
      </c>
      <c r="F45" s="150">
        <f t="shared" si="1"/>
        <v>1.3674657116112492</v>
      </c>
      <c r="G45" s="151">
        <v>-1.2</v>
      </c>
      <c r="H45" s="21">
        <v>6060</v>
      </c>
      <c r="I45" s="150">
        <f t="shared" si="2"/>
        <v>1.1586687928047816</v>
      </c>
      <c r="J45" s="21">
        <v>6051</v>
      </c>
      <c r="K45" s="150">
        <f t="shared" si="3"/>
        <v>1.124760911630708</v>
      </c>
      <c r="L45" s="152">
        <v>-0.1</v>
      </c>
    </row>
    <row r="46" spans="2:12" ht="15" customHeight="1">
      <c r="B46" s="29" t="s">
        <v>862</v>
      </c>
      <c r="C46" s="30">
        <v>636</v>
      </c>
      <c r="D46" s="150">
        <f t="shared" si="0"/>
        <v>0.8742748742198884</v>
      </c>
      <c r="E46" s="21">
        <v>639</v>
      </c>
      <c r="F46" s="150">
        <f t="shared" si="1"/>
        <v>0.8668755850392739</v>
      </c>
      <c r="G46" s="151">
        <v>0.5</v>
      </c>
      <c r="H46" s="21">
        <v>5524</v>
      </c>
      <c r="I46" s="150">
        <f t="shared" si="2"/>
        <v>1.056185876477494</v>
      </c>
      <c r="J46" s="21">
        <v>6118</v>
      </c>
      <c r="K46" s="150">
        <f t="shared" si="3"/>
        <v>1.1372148830534907</v>
      </c>
      <c r="L46" s="152">
        <v>10.8</v>
      </c>
    </row>
    <row r="47" spans="2:12" ht="15" customHeight="1">
      <c r="B47" s="29" t="s">
        <v>864</v>
      </c>
      <c r="C47" s="30">
        <v>968</v>
      </c>
      <c r="D47" s="150">
        <f t="shared" si="0"/>
        <v>1.3306573557308994</v>
      </c>
      <c r="E47" s="21">
        <v>972</v>
      </c>
      <c r="F47" s="150">
        <f t="shared" si="1"/>
        <v>1.3186276504822758</v>
      </c>
      <c r="G47" s="151">
        <v>0.4</v>
      </c>
      <c r="H47" s="21">
        <v>5892</v>
      </c>
      <c r="I47" s="150">
        <f t="shared" si="2"/>
        <v>1.1265472817171243</v>
      </c>
      <c r="J47" s="21">
        <v>5977</v>
      </c>
      <c r="K47" s="150">
        <f t="shared" si="3"/>
        <v>1.1110057790145005</v>
      </c>
      <c r="L47" s="152">
        <v>1.4</v>
      </c>
    </row>
    <row r="48" spans="2:12" ht="15" customHeight="1">
      <c r="B48" s="29" t="s">
        <v>866</v>
      </c>
      <c r="C48" s="30">
        <v>471</v>
      </c>
      <c r="D48" s="150">
        <f t="shared" si="0"/>
        <v>0.6474582794930305</v>
      </c>
      <c r="E48" s="21">
        <v>465</v>
      </c>
      <c r="F48" s="150">
        <f t="shared" si="1"/>
        <v>0.6308249562492368</v>
      </c>
      <c r="G48" s="151">
        <v>-1.3</v>
      </c>
      <c r="H48" s="21">
        <v>2790</v>
      </c>
      <c r="I48" s="150">
        <f t="shared" si="2"/>
        <v>0.5334465234200232</v>
      </c>
      <c r="J48" s="21">
        <v>2906</v>
      </c>
      <c r="K48" s="150">
        <f t="shared" si="3"/>
        <v>0.5401677754418837</v>
      </c>
      <c r="L48" s="152">
        <v>4.2</v>
      </c>
    </row>
    <row r="49" spans="2:12" ht="15" customHeight="1">
      <c r="B49" s="29" t="s">
        <v>869</v>
      </c>
      <c r="C49" s="30">
        <v>450</v>
      </c>
      <c r="D49" s="150">
        <f t="shared" si="0"/>
        <v>0.6185907128914304</v>
      </c>
      <c r="E49" s="21">
        <v>410</v>
      </c>
      <c r="F49" s="150">
        <f t="shared" si="1"/>
        <v>0.556211251746639</v>
      </c>
      <c r="G49" s="151">
        <v>-8.9</v>
      </c>
      <c r="H49" s="21">
        <v>2603</v>
      </c>
      <c r="I49" s="150">
        <f t="shared" si="2"/>
        <v>0.4976922223879284</v>
      </c>
      <c r="J49" s="21">
        <v>2414</v>
      </c>
      <c r="K49" s="150">
        <f t="shared" si="3"/>
        <v>0.4487147315611518</v>
      </c>
      <c r="L49" s="152">
        <v>-7.3</v>
      </c>
    </row>
    <row r="50" spans="2:12" ht="15" customHeight="1">
      <c r="B50" s="29" t="s">
        <v>870</v>
      </c>
      <c r="C50" s="30">
        <v>1039</v>
      </c>
      <c r="D50" s="150">
        <f t="shared" si="0"/>
        <v>1.4282572237648805</v>
      </c>
      <c r="E50" s="21">
        <v>1048</v>
      </c>
      <c r="F50" s="150">
        <f t="shared" si="1"/>
        <v>1.4217302239767748</v>
      </c>
      <c r="G50" s="151">
        <v>0.9</v>
      </c>
      <c r="H50" s="21">
        <v>6454</v>
      </c>
      <c r="I50" s="150">
        <f t="shared" si="2"/>
        <v>1.2340013842841682</v>
      </c>
      <c r="J50" s="21">
        <v>6631</v>
      </c>
      <c r="K50" s="150">
        <f t="shared" si="3"/>
        <v>1.2325714105144978</v>
      </c>
      <c r="L50" s="152">
        <v>2.7</v>
      </c>
    </row>
    <row r="51" spans="2:12" ht="15" customHeight="1">
      <c r="B51" s="29" t="s">
        <v>872</v>
      </c>
      <c r="C51" s="30">
        <v>524</v>
      </c>
      <c r="D51" s="150">
        <f t="shared" si="0"/>
        <v>0.7203145190113546</v>
      </c>
      <c r="E51" s="21">
        <v>515</v>
      </c>
      <c r="F51" s="150">
        <f t="shared" si="1"/>
        <v>0.6986555967061441</v>
      </c>
      <c r="G51" s="151">
        <v>-1.7</v>
      </c>
      <c r="H51" s="21">
        <v>3347</v>
      </c>
      <c r="I51" s="150">
        <f t="shared" si="2"/>
        <v>0.639944628633268</v>
      </c>
      <c r="J51" s="21">
        <v>3364</v>
      </c>
      <c r="K51" s="150">
        <f t="shared" si="3"/>
        <v>0.6253008935259796</v>
      </c>
      <c r="L51" s="152">
        <v>0.5</v>
      </c>
    </row>
    <row r="52" spans="2:12" ht="15" customHeight="1">
      <c r="B52" s="29" t="s">
        <v>874</v>
      </c>
      <c r="C52" s="30">
        <v>403</v>
      </c>
      <c r="D52" s="150">
        <f t="shared" si="0"/>
        <v>0.5539823495449921</v>
      </c>
      <c r="E52" s="21">
        <v>384</v>
      </c>
      <c r="F52" s="150">
        <f t="shared" si="1"/>
        <v>0.5209393187090472</v>
      </c>
      <c r="G52" s="151">
        <v>-4.7</v>
      </c>
      <c r="H52" s="21">
        <v>2344</v>
      </c>
      <c r="I52" s="150">
        <f t="shared" si="2"/>
        <v>0.4481715594611234</v>
      </c>
      <c r="J52" s="21">
        <v>2466</v>
      </c>
      <c r="K52" s="150">
        <f t="shared" si="3"/>
        <v>0.458380500426595</v>
      </c>
      <c r="L52" s="152">
        <v>5.2</v>
      </c>
    </row>
    <row r="53" spans="2:12" ht="15" customHeight="1">
      <c r="B53" s="29" t="s">
        <v>876</v>
      </c>
      <c r="C53" s="30">
        <v>434</v>
      </c>
      <c r="D53" s="150">
        <f t="shared" si="0"/>
        <v>0.5965963764330685</v>
      </c>
      <c r="E53" s="21">
        <v>394</v>
      </c>
      <c r="F53" s="150">
        <f t="shared" si="1"/>
        <v>0.5345054468004287</v>
      </c>
      <c r="G53" s="151">
        <v>-9.2</v>
      </c>
      <c r="H53" s="21">
        <v>2617</v>
      </c>
      <c r="I53" s="150">
        <f t="shared" si="2"/>
        <v>0.5003690149785666</v>
      </c>
      <c r="J53" s="21">
        <v>2703</v>
      </c>
      <c r="K53" s="150">
        <f t="shared" si="3"/>
        <v>0.5024341008325572</v>
      </c>
      <c r="L53" s="152">
        <v>3.3</v>
      </c>
    </row>
    <row r="54" spans="2:12" ht="15" customHeight="1">
      <c r="B54" s="29" t="s">
        <v>878</v>
      </c>
      <c r="C54" s="30">
        <v>447</v>
      </c>
      <c r="D54" s="150">
        <f t="shared" si="0"/>
        <v>0.6144667748054876</v>
      </c>
      <c r="E54" s="21">
        <v>456</v>
      </c>
      <c r="F54" s="150">
        <f t="shared" si="1"/>
        <v>0.6186154409669936</v>
      </c>
      <c r="G54" s="151">
        <v>2</v>
      </c>
      <c r="H54" s="21">
        <v>3031</v>
      </c>
      <c r="I54" s="150">
        <f t="shared" si="2"/>
        <v>0.5795255958731507</v>
      </c>
      <c r="J54" s="21">
        <v>3155</v>
      </c>
      <c r="K54" s="150">
        <f t="shared" si="3"/>
        <v>0.5864519378937174</v>
      </c>
      <c r="L54" s="152">
        <v>4.1</v>
      </c>
    </row>
    <row r="55" spans="2:12" ht="15" customHeight="1">
      <c r="B55" s="29" t="s">
        <v>880</v>
      </c>
      <c r="C55" s="30">
        <v>319</v>
      </c>
      <c r="D55" s="150">
        <f t="shared" si="0"/>
        <v>0.4385120831385918</v>
      </c>
      <c r="E55" s="21">
        <v>352</v>
      </c>
      <c r="F55" s="150">
        <f t="shared" si="1"/>
        <v>0.47752770881662665</v>
      </c>
      <c r="G55" s="151">
        <v>10.3</v>
      </c>
      <c r="H55" s="21">
        <v>2022</v>
      </c>
      <c r="I55" s="150">
        <f t="shared" si="2"/>
        <v>0.38660532987644686</v>
      </c>
      <c r="J55" s="21">
        <v>2364</v>
      </c>
      <c r="K55" s="150">
        <f t="shared" si="3"/>
        <v>0.4394207230366872</v>
      </c>
      <c r="L55" s="152">
        <v>16.9</v>
      </c>
    </row>
    <row r="56" spans="2:12" ht="15" customHeight="1">
      <c r="B56" s="29" t="s">
        <v>881</v>
      </c>
      <c r="C56" s="30">
        <v>884</v>
      </c>
      <c r="D56" s="150">
        <f t="shared" si="0"/>
        <v>1.215187089324499</v>
      </c>
      <c r="E56" s="21">
        <v>942</v>
      </c>
      <c r="F56" s="150">
        <f t="shared" si="1"/>
        <v>1.2779292662081314</v>
      </c>
      <c r="G56" s="151">
        <v>6.6</v>
      </c>
      <c r="H56" s="21">
        <v>5359</v>
      </c>
      <c r="I56" s="150">
        <f t="shared" si="2"/>
        <v>1.0246379638021161</v>
      </c>
      <c r="J56" s="21">
        <v>5278</v>
      </c>
      <c r="K56" s="150">
        <f t="shared" si="3"/>
        <v>0.9810755398424851</v>
      </c>
      <c r="L56" s="152">
        <v>-1.5</v>
      </c>
    </row>
    <row r="57" spans="2:12" ht="15" customHeight="1">
      <c r="B57" s="29" t="s">
        <v>883</v>
      </c>
      <c r="C57" s="30">
        <v>973</v>
      </c>
      <c r="D57" s="150">
        <f t="shared" si="0"/>
        <v>1.3375305858741373</v>
      </c>
      <c r="E57" s="21">
        <v>950</v>
      </c>
      <c r="F57" s="150">
        <f t="shared" si="1"/>
        <v>1.2887821686812366</v>
      </c>
      <c r="G57" s="151">
        <v>-2.4</v>
      </c>
      <c r="H57" s="21">
        <v>5559</v>
      </c>
      <c r="I57" s="150">
        <f t="shared" si="2"/>
        <v>1.0628778579540892</v>
      </c>
      <c r="J57" s="21">
        <v>5371</v>
      </c>
      <c r="K57" s="150">
        <f t="shared" si="3"/>
        <v>0.9983623956979893</v>
      </c>
      <c r="L57" s="152">
        <v>-3.4</v>
      </c>
    </row>
    <row r="58" spans="2:12" ht="15" customHeight="1">
      <c r="B58" s="29" t="s">
        <v>885</v>
      </c>
      <c r="C58" s="30">
        <v>438</v>
      </c>
      <c r="D58" s="150">
        <f t="shared" si="0"/>
        <v>0.602094960547659</v>
      </c>
      <c r="E58" s="21">
        <v>440</v>
      </c>
      <c r="F58" s="150">
        <f t="shared" si="1"/>
        <v>0.5969096360207833</v>
      </c>
      <c r="G58" s="151">
        <v>0.5</v>
      </c>
      <c r="H58" s="21">
        <v>2959</v>
      </c>
      <c r="I58" s="150">
        <f t="shared" si="2"/>
        <v>0.5657592339784403</v>
      </c>
      <c r="J58" s="21">
        <v>2811</v>
      </c>
      <c r="K58" s="150">
        <f t="shared" si="3"/>
        <v>0.5225091592454009</v>
      </c>
      <c r="L58" s="152">
        <v>-5</v>
      </c>
    </row>
    <row r="59" spans="2:12" ht="15" customHeight="1">
      <c r="B59" s="29" t="s">
        <v>886</v>
      </c>
      <c r="C59" s="30">
        <v>369</v>
      </c>
      <c r="D59" s="150">
        <f t="shared" si="0"/>
        <v>0.507244384570973</v>
      </c>
      <c r="E59" s="21">
        <v>355</v>
      </c>
      <c r="F59" s="150">
        <f t="shared" si="1"/>
        <v>0.4815975472440411</v>
      </c>
      <c r="G59" s="151">
        <v>-3.8</v>
      </c>
      <c r="H59" s="21">
        <v>2080</v>
      </c>
      <c r="I59" s="150">
        <f t="shared" si="2"/>
        <v>0.3976948991805191</v>
      </c>
      <c r="J59" s="21">
        <v>2037</v>
      </c>
      <c r="K59" s="150">
        <f t="shared" si="3"/>
        <v>0.37863790728668856</v>
      </c>
      <c r="L59" s="152">
        <v>-2.1</v>
      </c>
    </row>
    <row r="60" spans="2:12" ht="15" customHeight="1">
      <c r="B60" s="137" t="s">
        <v>887</v>
      </c>
      <c r="C60" s="49">
        <v>290</v>
      </c>
      <c r="D60" s="153">
        <f t="shared" si="0"/>
        <v>0.3986473483078107</v>
      </c>
      <c r="E60" s="50">
        <v>303</v>
      </c>
      <c r="F60" s="153">
        <f t="shared" si="1"/>
        <v>0.41105368116885765</v>
      </c>
      <c r="G60" s="154">
        <v>4.5</v>
      </c>
      <c r="H60" s="50">
        <v>1894</v>
      </c>
      <c r="I60" s="153">
        <f t="shared" si="2"/>
        <v>0.3621317976191842</v>
      </c>
      <c r="J60" s="50">
        <v>2182</v>
      </c>
      <c r="K60" s="153">
        <f t="shared" si="3"/>
        <v>0.40559053200763595</v>
      </c>
      <c r="L60" s="155">
        <v>15.2</v>
      </c>
    </row>
    <row r="61" s="132" customFormat="1" ht="12">
      <c r="B61" s="17" t="s">
        <v>949</v>
      </c>
    </row>
  </sheetData>
  <mergeCells count="9">
    <mergeCell ref="B3:B6"/>
    <mergeCell ref="C3:G3"/>
    <mergeCell ref="H3:L3"/>
    <mergeCell ref="C4:D5"/>
    <mergeCell ref="E4:F5"/>
    <mergeCell ref="G4:G5"/>
    <mergeCell ref="H4:I5"/>
    <mergeCell ref="J4:K5"/>
    <mergeCell ref="L4:L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A1" sqref="A1"/>
    </sheetView>
  </sheetViews>
  <sheetFormatPr defaultColWidth="9.00390625" defaultRowHeight="13.5"/>
  <cols>
    <col min="1" max="1" width="8.625" style="157" customWidth="1"/>
    <col min="2" max="2" width="8.75390625" style="157" customWidth="1"/>
    <col min="3" max="3" width="7.50390625" style="157" customWidth="1"/>
    <col min="4" max="5" width="8.25390625" style="157" customWidth="1"/>
    <col min="6" max="6" width="7.625" style="157" customWidth="1"/>
    <col min="7" max="7" width="8.125" style="157" customWidth="1"/>
    <col min="8" max="8" width="7.625" style="157" customWidth="1"/>
    <col min="9" max="10" width="8.25390625" style="157" customWidth="1"/>
    <col min="11" max="13" width="7.50390625" style="157" customWidth="1"/>
    <col min="14" max="16384" width="9.00390625" style="157" customWidth="1"/>
  </cols>
  <sheetData>
    <row r="1" ht="14.25">
      <c r="A1" s="156" t="s">
        <v>975</v>
      </c>
    </row>
    <row r="2" ht="12.75" thickBot="1">
      <c r="M2" s="158" t="s">
        <v>951</v>
      </c>
    </row>
    <row r="3" spans="1:13" ht="12.75" thickTop="1">
      <c r="A3" s="159" t="s">
        <v>952</v>
      </c>
      <c r="B3" s="160"/>
      <c r="C3" s="161" t="s">
        <v>955</v>
      </c>
      <c r="D3" s="1275" t="s">
        <v>956</v>
      </c>
      <c r="E3" s="1262"/>
      <c r="F3" s="161" t="s">
        <v>957</v>
      </c>
      <c r="G3" s="1275" t="s">
        <v>958</v>
      </c>
      <c r="H3" s="1263"/>
      <c r="I3" s="1263"/>
      <c r="J3" s="1263"/>
      <c r="K3" s="1263"/>
      <c r="L3" s="1263"/>
      <c r="M3" s="1262"/>
    </row>
    <row r="4" spans="1:13" ht="24">
      <c r="A4" s="162" t="s">
        <v>953</v>
      </c>
      <c r="B4" s="163" t="s">
        <v>959</v>
      </c>
      <c r="C4" s="164" t="s">
        <v>954</v>
      </c>
      <c r="D4" s="165" t="s">
        <v>960</v>
      </c>
      <c r="E4" s="165" t="s">
        <v>961</v>
      </c>
      <c r="F4" s="165" t="s">
        <v>962</v>
      </c>
      <c r="G4" s="166" t="s">
        <v>963</v>
      </c>
      <c r="H4" s="165" t="s">
        <v>964</v>
      </c>
      <c r="I4" s="165" t="s">
        <v>965</v>
      </c>
      <c r="J4" s="165" t="s">
        <v>966</v>
      </c>
      <c r="K4" s="165" t="s">
        <v>967</v>
      </c>
      <c r="L4" s="165" t="s">
        <v>968</v>
      </c>
      <c r="M4" s="167" t="s">
        <v>969</v>
      </c>
    </row>
    <row r="5" spans="1:13" ht="6.75" customHeight="1">
      <c r="A5" s="168"/>
      <c r="B5" s="169"/>
      <c r="C5" s="170"/>
      <c r="D5" s="171"/>
      <c r="E5" s="172"/>
      <c r="F5" s="171"/>
      <c r="G5" s="173"/>
      <c r="H5" s="171"/>
      <c r="I5" s="171"/>
      <c r="J5" s="172"/>
      <c r="K5" s="171"/>
      <c r="L5" s="171"/>
      <c r="M5" s="174"/>
    </row>
    <row r="6" spans="1:13" s="179" customFormat="1" ht="15" customHeight="1">
      <c r="A6" s="175" t="s">
        <v>970</v>
      </c>
      <c r="B6" s="176">
        <f aca="true" t="shared" si="0" ref="B6:M6">SUM(B16:B65)</f>
        <v>83999</v>
      </c>
      <c r="C6" s="177">
        <f t="shared" si="0"/>
        <v>6663</v>
      </c>
      <c r="D6" s="177">
        <f t="shared" si="0"/>
        <v>21151</v>
      </c>
      <c r="E6" s="177">
        <f t="shared" si="0"/>
        <v>56185</v>
      </c>
      <c r="F6" s="177">
        <f t="shared" si="0"/>
        <v>12408</v>
      </c>
      <c r="G6" s="177">
        <f t="shared" si="0"/>
        <v>10030</v>
      </c>
      <c r="H6" s="177">
        <f t="shared" si="0"/>
        <v>18436</v>
      </c>
      <c r="I6" s="177">
        <f t="shared" si="0"/>
        <v>21866</v>
      </c>
      <c r="J6" s="177">
        <f t="shared" si="0"/>
        <v>10734</v>
      </c>
      <c r="K6" s="177">
        <f t="shared" si="0"/>
        <v>5641</v>
      </c>
      <c r="L6" s="177">
        <f t="shared" si="0"/>
        <v>2818</v>
      </c>
      <c r="M6" s="178">
        <f t="shared" si="0"/>
        <v>2066</v>
      </c>
    </row>
    <row r="7" spans="1:13" ht="8.25" customHeight="1">
      <c r="A7" s="180"/>
      <c r="B7" s="181"/>
      <c r="C7" s="182"/>
      <c r="D7" s="182"/>
      <c r="E7" s="182"/>
      <c r="F7" s="182"/>
      <c r="G7" s="183"/>
      <c r="H7" s="182"/>
      <c r="I7" s="182"/>
      <c r="J7" s="182"/>
      <c r="K7" s="182"/>
      <c r="L7" s="182"/>
      <c r="M7" s="184"/>
    </row>
    <row r="8" spans="1:13" s="189" customFormat="1" ht="15" customHeight="1">
      <c r="A8" s="175" t="s">
        <v>846</v>
      </c>
      <c r="B8" s="185">
        <f aca="true" t="shared" si="1" ref="B8:M8">B16+B22+B23+B24+B27+B28+B29+B32+B33+B34+B35+B36+B37+B38</f>
        <v>35940</v>
      </c>
      <c r="C8" s="186">
        <f t="shared" si="1"/>
        <v>3367</v>
      </c>
      <c r="D8" s="186">
        <f t="shared" si="1"/>
        <v>7523</v>
      </c>
      <c r="E8" s="186">
        <f t="shared" si="1"/>
        <v>25050</v>
      </c>
      <c r="F8" s="186">
        <f t="shared" si="1"/>
        <v>5977</v>
      </c>
      <c r="G8" s="187">
        <f t="shared" si="1"/>
        <v>5275</v>
      </c>
      <c r="H8" s="186">
        <f t="shared" si="1"/>
        <v>10011</v>
      </c>
      <c r="I8" s="186">
        <f t="shared" si="1"/>
        <v>10416</v>
      </c>
      <c r="J8" s="186">
        <f t="shared" si="1"/>
        <v>3057</v>
      </c>
      <c r="K8" s="186">
        <f t="shared" si="1"/>
        <v>813</v>
      </c>
      <c r="L8" s="186">
        <f t="shared" si="1"/>
        <v>245</v>
      </c>
      <c r="M8" s="188">
        <f t="shared" si="1"/>
        <v>146</v>
      </c>
    </row>
    <row r="9" spans="1:13" s="189" customFormat="1" ht="7.5" customHeight="1">
      <c r="A9" s="175"/>
      <c r="B9" s="185"/>
      <c r="C9" s="186"/>
      <c r="D9" s="186"/>
      <c r="E9" s="186"/>
      <c r="F9" s="186"/>
      <c r="G9" s="187"/>
      <c r="H9" s="186"/>
      <c r="I9" s="186"/>
      <c r="J9" s="186"/>
      <c r="K9" s="186"/>
      <c r="L9" s="186"/>
      <c r="M9" s="188"/>
    </row>
    <row r="10" spans="1:13" s="189" customFormat="1" ht="15" customHeight="1">
      <c r="A10" s="175" t="s">
        <v>848</v>
      </c>
      <c r="B10" s="185">
        <f aca="true" t="shared" si="2" ref="B10:M10">B21+B40+B41+B42+B43+B44+B45+B46</f>
        <v>9523</v>
      </c>
      <c r="C10" s="186">
        <f t="shared" si="2"/>
        <v>439</v>
      </c>
      <c r="D10" s="186">
        <f t="shared" si="2"/>
        <v>2235</v>
      </c>
      <c r="E10" s="186">
        <f t="shared" si="2"/>
        <v>6849</v>
      </c>
      <c r="F10" s="186">
        <f t="shared" si="2"/>
        <v>943</v>
      </c>
      <c r="G10" s="187">
        <f t="shared" si="2"/>
        <v>817</v>
      </c>
      <c r="H10" s="186">
        <f t="shared" si="2"/>
        <v>1720</v>
      </c>
      <c r="I10" s="186">
        <f t="shared" si="2"/>
        <v>2725</v>
      </c>
      <c r="J10" s="186">
        <f t="shared" si="2"/>
        <v>1706</v>
      </c>
      <c r="K10" s="186">
        <f t="shared" si="2"/>
        <v>825</v>
      </c>
      <c r="L10" s="186">
        <f t="shared" si="2"/>
        <v>419</v>
      </c>
      <c r="M10" s="188">
        <f t="shared" si="2"/>
        <v>368</v>
      </c>
    </row>
    <row r="11" spans="1:13" s="189" customFormat="1" ht="9" customHeight="1">
      <c r="A11" s="175"/>
      <c r="B11" s="185"/>
      <c r="C11" s="186"/>
      <c r="D11" s="186"/>
      <c r="E11" s="186"/>
      <c r="F11" s="186"/>
      <c r="G11" s="187"/>
      <c r="H11" s="186"/>
      <c r="I11" s="186"/>
      <c r="J11" s="186"/>
      <c r="K11" s="186"/>
      <c r="L11" s="186"/>
      <c r="M11" s="188"/>
    </row>
    <row r="12" spans="1:13" s="189" customFormat="1" ht="15" customHeight="1">
      <c r="A12" s="175" t="s">
        <v>850</v>
      </c>
      <c r="B12" s="185">
        <f aca="true" t="shared" si="3" ref="B12:M12">B17+B26+B30+B48+B49+B50+B51+B52</f>
        <v>17608</v>
      </c>
      <c r="C12" s="186">
        <f t="shared" si="3"/>
        <v>1252</v>
      </c>
      <c r="D12" s="186">
        <f t="shared" si="3"/>
        <v>4639</v>
      </c>
      <c r="E12" s="186">
        <f t="shared" si="3"/>
        <v>11717</v>
      </c>
      <c r="F12" s="186">
        <f t="shared" si="3"/>
        <v>3013</v>
      </c>
      <c r="G12" s="187">
        <f t="shared" si="3"/>
        <v>2057</v>
      </c>
      <c r="H12" s="186">
        <f t="shared" si="3"/>
        <v>3527</v>
      </c>
      <c r="I12" s="186">
        <f t="shared" si="3"/>
        <v>4467</v>
      </c>
      <c r="J12" s="186">
        <f t="shared" si="3"/>
        <v>2391</v>
      </c>
      <c r="K12" s="186">
        <f t="shared" si="3"/>
        <v>1128</v>
      </c>
      <c r="L12" s="186">
        <f t="shared" si="3"/>
        <v>562</v>
      </c>
      <c r="M12" s="188">
        <f t="shared" si="3"/>
        <v>463</v>
      </c>
    </row>
    <row r="13" spans="1:13" s="189" customFormat="1" ht="8.25" customHeight="1">
      <c r="A13" s="175"/>
      <c r="B13" s="185"/>
      <c r="C13" s="186"/>
      <c r="D13" s="186"/>
      <c r="E13" s="186"/>
      <c r="F13" s="186"/>
      <c r="G13" s="187"/>
      <c r="H13" s="186"/>
      <c r="I13" s="186"/>
      <c r="J13" s="186"/>
      <c r="K13" s="186"/>
      <c r="L13" s="186"/>
      <c r="M13" s="188"/>
    </row>
    <row r="14" spans="1:13" s="189" customFormat="1" ht="15" customHeight="1">
      <c r="A14" s="175" t="s">
        <v>852</v>
      </c>
      <c r="B14" s="185">
        <v>20928</v>
      </c>
      <c r="C14" s="186">
        <v>1605</v>
      </c>
      <c r="D14" s="186">
        <v>6754</v>
      </c>
      <c r="E14" s="186">
        <v>12569</v>
      </c>
      <c r="F14" s="186">
        <v>2475</v>
      </c>
      <c r="G14" s="187">
        <v>1881</v>
      </c>
      <c r="H14" s="186">
        <v>3178</v>
      </c>
      <c r="I14" s="186">
        <v>4258</v>
      </c>
      <c r="J14" s="186">
        <v>3580</v>
      </c>
      <c r="K14" s="186">
        <v>2875</v>
      </c>
      <c r="L14" s="186">
        <v>1592</v>
      </c>
      <c r="M14" s="188">
        <v>1089</v>
      </c>
    </row>
    <row r="15" spans="1:13" ht="8.25" customHeight="1">
      <c r="A15" s="168"/>
      <c r="B15" s="190"/>
      <c r="C15" s="191"/>
      <c r="D15" s="191"/>
      <c r="E15" s="191"/>
      <c r="F15" s="191"/>
      <c r="G15" s="192"/>
      <c r="H15" s="191"/>
      <c r="I15" s="191"/>
      <c r="J15" s="191"/>
      <c r="K15" s="191"/>
      <c r="L15" s="191"/>
      <c r="M15" s="193"/>
    </row>
    <row r="16" spans="1:13" ht="12">
      <c r="A16" s="168" t="s">
        <v>855</v>
      </c>
      <c r="B16" s="190">
        <v>7188</v>
      </c>
      <c r="C16" s="194">
        <v>775</v>
      </c>
      <c r="D16" s="191">
        <v>1151</v>
      </c>
      <c r="E16" s="191">
        <v>5262</v>
      </c>
      <c r="F16" s="191">
        <v>1493</v>
      </c>
      <c r="G16" s="192">
        <v>1198</v>
      </c>
      <c r="H16" s="191">
        <v>2143</v>
      </c>
      <c r="I16" s="191">
        <v>1856</v>
      </c>
      <c r="J16" s="191">
        <v>365</v>
      </c>
      <c r="K16" s="191">
        <v>77</v>
      </c>
      <c r="L16" s="191">
        <v>37</v>
      </c>
      <c r="M16" s="193">
        <v>19</v>
      </c>
    </row>
    <row r="17" spans="1:13" ht="12">
      <c r="A17" s="168" t="s">
        <v>857</v>
      </c>
      <c r="B17" s="190">
        <v>3087</v>
      </c>
      <c r="C17" s="194">
        <v>211</v>
      </c>
      <c r="D17" s="191">
        <v>721</v>
      </c>
      <c r="E17" s="191">
        <v>2155</v>
      </c>
      <c r="F17" s="191">
        <v>602</v>
      </c>
      <c r="G17" s="192">
        <v>336</v>
      </c>
      <c r="H17" s="191">
        <v>611</v>
      </c>
      <c r="I17" s="191">
        <v>694</v>
      </c>
      <c r="J17" s="191">
        <v>383</v>
      </c>
      <c r="K17" s="191">
        <v>214</v>
      </c>
      <c r="L17" s="191">
        <v>121</v>
      </c>
      <c r="M17" s="193">
        <v>126</v>
      </c>
    </row>
    <row r="18" spans="1:13" ht="12">
      <c r="A18" s="168" t="s">
        <v>858</v>
      </c>
      <c r="B18" s="190">
        <v>3050</v>
      </c>
      <c r="C18" s="194">
        <v>263</v>
      </c>
      <c r="D18" s="191">
        <v>1070</v>
      </c>
      <c r="E18" s="191">
        <v>1717</v>
      </c>
      <c r="F18" s="191">
        <v>320</v>
      </c>
      <c r="G18" s="192">
        <v>242</v>
      </c>
      <c r="H18" s="191">
        <v>399</v>
      </c>
      <c r="I18" s="191">
        <v>573</v>
      </c>
      <c r="J18" s="191">
        <v>504</v>
      </c>
      <c r="K18" s="191">
        <v>482</v>
      </c>
      <c r="L18" s="191">
        <v>314</v>
      </c>
      <c r="M18" s="193">
        <v>216</v>
      </c>
    </row>
    <row r="19" spans="1:13" ht="12">
      <c r="A19" s="168" t="s">
        <v>860</v>
      </c>
      <c r="B19" s="190">
        <v>4116</v>
      </c>
      <c r="C19" s="194">
        <v>543</v>
      </c>
      <c r="D19" s="191">
        <v>1494</v>
      </c>
      <c r="E19" s="191">
        <v>2079</v>
      </c>
      <c r="F19" s="191">
        <v>484</v>
      </c>
      <c r="G19" s="192">
        <v>331</v>
      </c>
      <c r="H19" s="191">
        <v>585</v>
      </c>
      <c r="I19" s="191">
        <v>761</v>
      </c>
      <c r="J19" s="191">
        <v>753</v>
      </c>
      <c r="K19" s="191">
        <v>691</v>
      </c>
      <c r="L19" s="191">
        <v>330</v>
      </c>
      <c r="M19" s="193">
        <v>181</v>
      </c>
    </row>
    <row r="20" spans="1:13" ht="8.25" customHeight="1">
      <c r="A20" s="168"/>
      <c r="B20" s="190"/>
      <c r="C20" s="191"/>
      <c r="D20" s="191"/>
      <c r="E20" s="191"/>
      <c r="F20" s="191"/>
      <c r="G20" s="192"/>
      <c r="H20" s="191"/>
      <c r="I20" s="191"/>
      <c r="J20" s="191"/>
      <c r="K20" s="191"/>
      <c r="L20" s="191"/>
      <c r="M20" s="193"/>
    </row>
    <row r="21" spans="1:13" ht="12">
      <c r="A21" s="168" t="s">
        <v>863</v>
      </c>
      <c r="B21" s="190">
        <v>2364</v>
      </c>
      <c r="C21" s="194">
        <v>161</v>
      </c>
      <c r="D21" s="191">
        <v>667</v>
      </c>
      <c r="E21" s="191">
        <v>1536</v>
      </c>
      <c r="F21" s="191">
        <v>215</v>
      </c>
      <c r="G21" s="192">
        <v>157</v>
      </c>
      <c r="H21" s="191">
        <v>339</v>
      </c>
      <c r="I21" s="191">
        <v>578</v>
      </c>
      <c r="J21" s="191">
        <v>473</v>
      </c>
      <c r="K21" s="191">
        <v>274</v>
      </c>
      <c r="L21" s="191">
        <v>157</v>
      </c>
      <c r="M21" s="193">
        <v>171</v>
      </c>
    </row>
    <row r="22" spans="1:13" ht="12">
      <c r="A22" s="168" t="s">
        <v>865</v>
      </c>
      <c r="B22" s="190">
        <v>3047</v>
      </c>
      <c r="C22" s="194">
        <v>231</v>
      </c>
      <c r="D22" s="191">
        <v>724</v>
      </c>
      <c r="E22" s="191">
        <v>2092</v>
      </c>
      <c r="F22" s="191">
        <v>547</v>
      </c>
      <c r="G22" s="192">
        <v>466</v>
      </c>
      <c r="H22" s="191">
        <v>869</v>
      </c>
      <c r="I22" s="191">
        <v>874</v>
      </c>
      <c r="J22" s="191">
        <v>187</v>
      </c>
      <c r="K22" s="191">
        <v>65</v>
      </c>
      <c r="L22" s="191">
        <v>26</v>
      </c>
      <c r="M22" s="193">
        <v>13</v>
      </c>
    </row>
    <row r="23" spans="1:13" ht="12">
      <c r="A23" s="168" t="s">
        <v>867</v>
      </c>
      <c r="B23" s="190">
        <v>2620</v>
      </c>
      <c r="C23" s="194">
        <v>287</v>
      </c>
      <c r="D23" s="191">
        <v>543</v>
      </c>
      <c r="E23" s="191">
        <v>1790</v>
      </c>
      <c r="F23" s="191">
        <v>386</v>
      </c>
      <c r="G23" s="192">
        <v>407</v>
      </c>
      <c r="H23" s="191">
        <v>845</v>
      </c>
      <c r="I23" s="191">
        <v>733</v>
      </c>
      <c r="J23" s="191">
        <v>180</v>
      </c>
      <c r="K23" s="191">
        <v>47</v>
      </c>
      <c r="L23" s="191">
        <v>12</v>
      </c>
      <c r="M23" s="193">
        <v>10</v>
      </c>
    </row>
    <row r="24" spans="1:13" ht="12">
      <c r="A24" s="168" t="s">
        <v>868</v>
      </c>
      <c r="B24" s="190">
        <v>3922</v>
      </c>
      <c r="C24" s="194">
        <v>293</v>
      </c>
      <c r="D24" s="191">
        <v>666</v>
      </c>
      <c r="E24" s="191">
        <v>2963</v>
      </c>
      <c r="F24" s="191">
        <v>543</v>
      </c>
      <c r="G24" s="192">
        <v>513</v>
      </c>
      <c r="H24" s="191">
        <v>1123</v>
      </c>
      <c r="I24" s="191">
        <v>1209</v>
      </c>
      <c r="J24" s="191">
        <v>367</v>
      </c>
      <c r="K24" s="191">
        <v>126</v>
      </c>
      <c r="L24" s="191">
        <v>28</v>
      </c>
      <c r="M24" s="193">
        <v>13</v>
      </c>
    </row>
    <row r="25" spans="1:13" ht="8.25" customHeight="1">
      <c r="A25" s="168"/>
      <c r="B25" s="190"/>
      <c r="C25" s="191"/>
      <c r="D25" s="191"/>
      <c r="E25" s="191"/>
      <c r="F25" s="191"/>
      <c r="G25" s="192"/>
      <c r="H25" s="191"/>
      <c r="I25" s="191"/>
      <c r="J25" s="191"/>
      <c r="K25" s="191"/>
      <c r="L25" s="191"/>
      <c r="M25" s="193"/>
    </row>
    <row r="26" spans="1:13" ht="12">
      <c r="A26" s="168" t="s">
        <v>871</v>
      </c>
      <c r="B26" s="190">
        <v>2408</v>
      </c>
      <c r="C26" s="194">
        <v>123</v>
      </c>
      <c r="D26" s="191">
        <v>571</v>
      </c>
      <c r="E26" s="191">
        <v>1714</v>
      </c>
      <c r="F26" s="191">
        <v>395</v>
      </c>
      <c r="G26" s="192">
        <v>292</v>
      </c>
      <c r="H26" s="191">
        <v>472</v>
      </c>
      <c r="I26" s="191">
        <v>669</v>
      </c>
      <c r="J26" s="191">
        <v>326</v>
      </c>
      <c r="K26" s="191">
        <v>136</v>
      </c>
      <c r="L26" s="191">
        <v>68</v>
      </c>
      <c r="M26" s="193">
        <v>50</v>
      </c>
    </row>
    <row r="27" spans="1:13" ht="12">
      <c r="A27" s="168" t="s">
        <v>873</v>
      </c>
      <c r="B27" s="190">
        <v>3547</v>
      </c>
      <c r="C27" s="194">
        <v>408</v>
      </c>
      <c r="D27" s="191">
        <v>872</v>
      </c>
      <c r="E27" s="191">
        <v>2267</v>
      </c>
      <c r="F27" s="191">
        <v>544</v>
      </c>
      <c r="G27" s="192">
        <v>507</v>
      </c>
      <c r="H27" s="191">
        <v>919</v>
      </c>
      <c r="I27" s="191">
        <v>1143</v>
      </c>
      <c r="J27" s="191">
        <v>343</v>
      </c>
      <c r="K27" s="191">
        <v>73</v>
      </c>
      <c r="L27" s="191">
        <v>9</v>
      </c>
      <c r="M27" s="193">
        <v>9</v>
      </c>
    </row>
    <row r="28" spans="1:13" ht="12">
      <c r="A28" s="168" t="s">
        <v>875</v>
      </c>
      <c r="B28" s="190">
        <v>3440</v>
      </c>
      <c r="C28" s="194">
        <v>464</v>
      </c>
      <c r="D28" s="191">
        <v>727</v>
      </c>
      <c r="E28" s="191">
        <v>2249</v>
      </c>
      <c r="F28" s="191">
        <v>523</v>
      </c>
      <c r="G28" s="192">
        <v>508</v>
      </c>
      <c r="H28" s="191">
        <v>909</v>
      </c>
      <c r="I28" s="191">
        <v>1160</v>
      </c>
      <c r="J28" s="191">
        <v>282</v>
      </c>
      <c r="K28" s="191">
        <v>46</v>
      </c>
      <c r="L28" s="191">
        <v>9</v>
      </c>
      <c r="M28" s="193">
        <v>3</v>
      </c>
    </row>
    <row r="29" spans="1:13" ht="12">
      <c r="A29" s="168" t="s">
        <v>877</v>
      </c>
      <c r="B29" s="190">
        <v>3209</v>
      </c>
      <c r="C29" s="194">
        <v>162</v>
      </c>
      <c r="D29" s="191">
        <v>1121</v>
      </c>
      <c r="E29" s="191">
        <v>1926</v>
      </c>
      <c r="F29" s="191">
        <v>252</v>
      </c>
      <c r="G29" s="192">
        <v>217</v>
      </c>
      <c r="H29" s="191">
        <v>615</v>
      </c>
      <c r="I29" s="191">
        <v>1195</v>
      </c>
      <c r="J29" s="191">
        <v>662</v>
      </c>
      <c r="K29" s="191">
        <v>180</v>
      </c>
      <c r="L29" s="191">
        <v>56</v>
      </c>
      <c r="M29" s="193">
        <v>32</v>
      </c>
    </row>
    <row r="30" spans="1:13" ht="12">
      <c r="A30" s="168" t="s">
        <v>879</v>
      </c>
      <c r="B30" s="190">
        <v>2482</v>
      </c>
      <c r="C30" s="194">
        <v>272</v>
      </c>
      <c r="D30" s="191">
        <v>860</v>
      </c>
      <c r="E30" s="191">
        <v>1350</v>
      </c>
      <c r="F30" s="191">
        <v>425</v>
      </c>
      <c r="G30" s="192">
        <v>315</v>
      </c>
      <c r="H30" s="191">
        <v>497</v>
      </c>
      <c r="I30" s="191">
        <v>728</v>
      </c>
      <c r="J30" s="191">
        <v>325</v>
      </c>
      <c r="K30" s="191">
        <v>137</v>
      </c>
      <c r="L30" s="191">
        <v>37</v>
      </c>
      <c r="M30" s="193">
        <v>18</v>
      </c>
    </row>
    <row r="31" spans="1:13" ht="7.5" customHeight="1">
      <c r="A31" s="168"/>
      <c r="B31" s="190"/>
      <c r="C31" s="191"/>
      <c r="D31" s="191"/>
      <c r="E31" s="191"/>
      <c r="F31" s="191"/>
      <c r="G31" s="192"/>
      <c r="H31" s="191"/>
      <c r="I31" s="191"/>
      <c r="J31" s="191"/>
      <c r="K31" s="191"/>
      <c r="L31" s="191"/>
      <c r="M31" s="193"/>
    </row>
    <row r="32" spans="1:13" ht="12">
      <c r="A32" s="168" t="s">
        <v>882</v>
      </c>
      <c r="B32" s="190">
        <v>1061</v>
      </c>
      <c r="C32" s="194">
        <v>106</v>
      </c>
      <c r="D32" s="191">
        <v>175</v>
      </c>
      <c r="E32" s="191">
        <v>780</v>
      </c>
      <c r="F32" s="191">
        <v>205</v>
      </c>
      <c r="G32" s="192">
        <v>193</v>
      </c>
      <c r="H32" s="191">
        <v>387</v>
      </c>
      <c r="I32" s="191">
        <v>217</v>
      </c>
      <c r="J32" s="191">
        <v>41</v>
      </c>
      <c r="K32" s="191">
        <v>10</v>
      </c>
      <c r="L32" s="191">
        <v>6</v>
      </c>
      <c r="M32" s="193">
        <v>2</v>
      </c>
    </row>
    <row r="33" spans="1:13" ht="12">
      <c r="A33" s="168" t="s">
        <v>884</v>
      </c>
      <c r="B33" s="190">
        <v>1041</v>
      </c>
      <c r="C33" s="194">
        <v>96</v>
      </c>
      <c r="D33" s="191">
        <v>172</v>
      </c>
      <c r="E33" s="191">
        <v>773</v>
      </c>
      <c r="F33" s="191">
        <v>196</v>
      </c>
      <c r="G33" s="192">
        <v>171</v>
      </c>
      <c r="H33" s="191">
        <v>321</v>
      </c>
      <c r="I33" s="191">
        <v>260</v>
      </c>
      <c r="J33" s="191">
        <v>52</v>
      </c>
      <c r="K33" s="191">
        <v>23</v>
      </c>
      <c r="L33" s="191">
        <v>11</v>
      </c>
      <c r="M33" s="193">
        <v>7</v>
      </c>
    </row>
    <row r="34" spans="1:13" ht="12">
      <c r="A34" s="168" t="s">
        <v>838</v>
      </c>
      <c r="B34" s="190">
        <v>2036</v>
      </c>
      <c r="C34" s="194">
        <v>118</v>
      </c>
      <c r="D34" s="191">
        <v>345</v>
      </c>
      <c r="E34" s="191">
        <v>1573</v>
      </c>
      <c r="F34" s="191">
        <v>372</v>
      </c>
      <c r="G34" s="192">
        <v>343</v>
      </c>
      <c r="H34" s="191">
        <v>579</v>
      </c>
      <c r="I34" s="191">
        <v>568</v>
      </c>
      <c r="J34" s="191">
        <v>114</v>
      </c>
      <c r="K34" s="191">
        <v>38</v>
      </c>
      <c r="L34" s="191">
        <v>9</v>
      </c>
      <c r="M34" s="193">
        <v>13</v>
      </c>
    </row>
    <row r="35" spans="1:13" ht="12">
      <c r="A35" s="168" t="s">
        <v>839</v>
      </c>
      <c r="B35" s="190">
        <v>1008</v>
      </c>
      <c r="C35" s="194">
        <v>53</v>
      </c>
      <c r="D35" s="191">
        <v>36</v>
      </c>
      <c r="E35" s="191">
        <v>919</v>
      </c>
      <c r="F35" s="191">
        <v>279</v>
      </c>
      <c r="G35" s="192">
        <v>252</v>
      </c>
      <c r="H35" s="191">
        <v>326</v>
      </c>
      <c r="I35" s="191">
        <v>120</v>
      </c>
      <c r="J35" s="191">
        <v>24</v>
      </c>
      <c r="K35" s="191">
        <v>4</v>
      </c>
      <c r="L35" s="191">
        <v>2</v>
      </c>
      <c r="M35" s="193">
        <v>1</v>
      </c>
    </row>
    <row r="36" spans="1:13" ht="12">
      <c r="A36" s="168" t="s">
        <v>840</v>
      </c>
      <c r="B36" s="190">
        <v>1522</v>
      </c>
      <c r="C36" s="194">
        <v>242</v>
      </c>
      <c r="D36" s="191">
        <v>367</v>
      </c>
      <c r="E36" s="191">
        <v>913</v>
      </c>
      <c r="F36" s="191">
        <v>270</v>
      </c>
      <c r="G36" s="192">
        <v>231</v>
      </c>
      <c r="H36" s="191">
        <v>424</v>
      </c>
      <c r="I36" s="191">
        <v>403</v>
      </c>
      <c r="J36" s="191">
        <v>151</v>
      </c>
      <c r="K36" s="191">
        <v>33</v>
      </c>
      <c r="L36" s="191">
        <v>9</v>
      </c>
      <c r="M36" s="193">
        <v>1</v>
      </c>
    </row>
    <row r="37" spans="1:13" ht="12">
      <c r="A37" s="168" t="s">
        <v>842</v>
      </c>
      <c r="B37" s="190">
        <v>1031</v>
      </c>
      <c r="C37" s="194">
        <v>75</v>
      </c>
      <c r="D37" s="191">
        <v>252</v>
      </c>
      <c r="E37" s="191">
        <v>704</v>
      </c>
      <c r="F37" s="191">
        <v>202</v>
      </c>
      <c r="G37" s="192">
        <v>155</v>
      </c>
      <c r="H37" s="191">
        <v>293</v>
      </c>
      <c r="I37" s="191">
        <v>260</v>
      </c>
      <c r="J37" s="191">
        <v>92</v>
      </c>
      <c r="K37" s="191">
        <v>19</v>
      </c>
      <c r="L37" s="191">
        <v>7</v>
      </c>
      <c r="M37" s="193">
        <v>3</v>
      </c>
    </row>
    <row r="38" spans="1:13" ht="12">
      <c r="A38" s="168" t="s">
        <v>844</v>
      </c>
      <c r="B38" s="190">
        <v>1268</v>
      </c>
      <c r="C38" s="194">
        <v>57</v>
      </c>
      <c r="D38" s="191">
        <v>372</v>
      </c>
      <c r="E38" s="191">
        <v>839</v>
      </c>
      <c r="F38" s="191">
        <v>165</v>
      </c>
      <c r="G38" s="192">
        <v>114</v>
      </c>
      <c r="H38" s="191">
        <v>258</v>
      </c>
      <c r="I38" s="191">
        <v>418</v>
      </c>
      <c r="J38" s="191">
        <v>197</v>
      </c>
      <c r="K38" s="191">
        <v>72</v>
      </c>
      <c r="L38" s="191">
        <v>24</v>
      </c>
      <c r="M38" s="193">
        <v>20</v>
      </c>
    </row>
    <row r="39" spans="1:13" ht="8.25" customHeight="1">
      <c r="A39" s="168"/>
      <c r="B39" s="190"/>
      <c r="C39" s="191"/>
      <c r="D39" s="191"/>
      <c r="E39" s="191"/>
      <c r="F39" s="191"/>
      <c r="G39" s="192"/>
      <c r="H39" s="191"/>
      <c r="I39" s="191"/>
      <c r="J39" s="191"/>
      <c r="K39" s="191"/>
      <c r="L39" s="191"/>
      <c r="M39" s="193"/>
    </row>
    <row r="40" spans="1:13" ht="12">
      <c r="A40" s="168" t="s">
        <v>845</v>
      </c>
      <c r="B40" s="190">
        <v>944</v>
      </c>
      <c r="C40" s="194">
        <v>31</v>
      </c>
      <c r="D40" s="191">
        <v>193</v>
      </c>
      <c r="E40" s="191">
        <v>720</v>
      </c>
      <c r="F40" s="191">
        <v>78</v>
      </c>
      <c r="G40" s="192">
        <v>64</v>
      </c>
      <c r="H40" s="191">
        <v>190</v>
      </c>
      <c r="I40" s="191">
        <v>281</v>
      </c>
      <c r="J40" s="191">
        <v>166</v>
      </c>
      <c r="K40" s="191">
        <v>95</v>
      </c>
      <c r="L40" s="191">
        <v>41</v>
      </c>
      <c r="M40" s="193">
        <v>29</v>
      </c>
    </row>
    <row r="41" spans="1:13" ht="12">
      <c r="A41" s="168" t="s">
        <v>847</v>
      </c>
      <c r="B41" s="190">
        <v>1421</v>
      </c>
      <c r="C41" s="194">
        <v>50</v>
      </c>
      <c r="D41" s="191">
        <v>264</v>
      </c>
      <c r="E41" s="191">
        <v>1107</v>
      </c>
      <c r="F41" s="191">
        <v>105</v>
      </c>
      <c r="G41" s="192">
        <v>153</v>
      </c>
      <c r="H41" s="191">
        <v>262</v>
      </c>
      <c r="I41" s="191">
        <v>477</v>
      </c>
      <c r="J41" s="191">
        <v>272</v>
      </c>
      <c r="K41" s="191">
        <v>104</v>
      </c>
      <c r="L41" s="191">
        <v>32</v>
      </c>
      <c r="M41" s="193">
        <v>16</v>
      </c>
    </row>
    <row r="42" spans="1:13" ht="12">
      <c r="A42" s="168" t="s">
        <v>849</v>
      </c>
      <c r="B42" s="190">
        <v>947</v>
      </c>
      <c r="C42" s="194">
        <v>36</v>
      </c>
      <c r="D42" s="191">
        <v>225</v>
      </c>
      <c r="E42" s="191">
        <v>686</v>
      </c>
      <c r="F42" s="191">
        <v>103</v>
      </c>
      <c r="G42" s="192">
        <v>77</v>
      </c>
      <c r="H42" s="191">
        <v>183</v>
      </c>
      <c r="I42" s="191">
        <v>262</v>
      </c>
      <c r="J42" s="191">
        <v>192</v>
      </c>
      <c r="K42" s="191">
        <v>75</v>
      </c>
      <c r="L42" s="191">
        <v>36</v>
      </c>
      <c r="M42" s="193">
        <v>19</v>
      </c>
    </row>
    <row r="43" spans="1:13" ht="12">
      <c r="A43" s="168" t="s">
        <v>851</v>
      </c>
      <c r="B43" s="190">
        <v>1250</v>
      </c>
      <c r="C43" s="194">
        <v>54</v>
      </c>
      <c r="D43" s="191">
        <v>203</v>
      </c>
      <c r="E43" s="191">
        <v>993</v>
      </c>
      <c r="F43" s="191">
        <v>191</v>
      </c>
      <c r="G43" s="192">
        <v>144</v>
      </c>
      <c r="H43" s="191">
        <v>250</v>
      </c>
      <c r="I43" s="191">
        <v>309</v>
      </c>
      <c r="J43" s="191">
        <v>157</v>
      </c>
      <c r="K43" s="191">
        <v>81</v>
      </c>
      <c r="L43" s="191">
        <v>58</v>
      </c>
      <c r="M43" s="193">
        <v>60</v>
      </c>
    </row>
    <row r="44" spans="1:13" ht="12">
      <c r="A44" s="168" t="s">
        <v>853</v>
      </c>
      <c r="B44" s="190">
        <v>696</v>
      </c>
      <c r="C44" s="194">
        <v>18</v>
      </c>
      <c r="D44" s="191">
        <v>120</v>
      </c>
      <c r="E44" s="191">
        <v>558</v>
      </c>
      <c r="F44" s="191">
        <v>73</v>
      </c>
      <c r="G44" s="192">
        <v>59</v>
      </c>
      <c r="H44" s="191">
        <v>144</v>
      </c>
      <c r="I44" s="191">
        <v>245</v>
      </c>
      <c r="J44" s="191">
        <v>116</v>
      </c>
      <c r="K44" s="191">
        <v>30</v>
      </c>
      <c r="L44" s="191">
        <v>12</v>
      </c>
      <c r="M44" s="193">
        <v>17</v>
      </c>
    </row>
    <row r="45" spans="1:13" ht="12">
      <c r="A45" s="168" t="s">
        <v>854</v>
      </c>
      <c r="B45" s="190">
        <v>899</v>
      </c>
      <c r="C45" s="194">
        <v>60</v>
      </c>
      <c r="D45" s="191">
        <v>349</v>
      </c>
      <c r="E45" s="191">
        <v>490</v>
      </c>
      <c r="F45" s="191">
        <v>54</v>
      </c>
      <c r="G45" s="192">
        <v>71</v>
      </c>
      <c r="H45" s="191">
        <v>123</v>
      </c>
      <c r="I45" s="191">
        <v>257</v>
      </c>
      <c r="J45" s="191">
        <v>186</v>
      </c>
      <c r="K45" s="191">
        <v>102</v>
      </c>
      <c r="L45" s="191">
        <v>55</v>
      </c>
      <c r="M45" s="193">
        <v>51</v>
      </c>
    </row>
    <row r="46" spans="1:13" ht="12">
      <c r="A46" s="168" t="s">
        <v>856</v>
      </c>
      <c r="B46" s="190">
        <v>1002</v>
      </c>
      <c r="C46" s="194">
        <v>29</v>
      </c>
      <c r="D46" s="191">
        <v>214</v>
      </c>
      <c r="E46" s="191">
        <v>759</v>
      </c>
      <c r="F46" s="191">
        <v>124</v>
      </c>
      <c r="G46" s="192">
        <v>92</v>
      </c>
      <c r="H46" s="191">
        <v>229</v>
      </c>
      <c r="I46" s="191">
        <v>316</v>
      </c>
      <c r="J46" s="191">
        <v>144</v>
      </c>
      <c r="K46" s="191">
        <v>64</v>
      </c>
      <c r="L46" s="191">
        <v>28</v>
      </c>
      <c r="M46" s="193">
        <v>5</v>
      </c>
    </row>
    <row r="47" spans="1:13" ht="8.25" customHeight="1">
      <c r="A47" s="168"/>
      <c r="B47" s="190"/>
      <c r="C47" s="191"/>
      <c r="D47" s="191"/>
      <c r="E47" s="191"/>
      <c r="F47" s="191"/>
      <c r="G47" s="192"/>
      <c r="H47" s="191"/>
      <c r="I47" s="191"/>
      <c r="J47" s="191"/>
      <c r="K47" s="191"/>
      <c r="L47" s="191"/>
      <c r="M47" s="193"/>
    </row>
    <row r="48" spans="1:13" ht="12">
      <c r="A48" s="168" t="s">
        <v>859</v>
      </c>
      <c r="B48" s="190">
        <v>2608</v>
      </c>
      <c r="C48" s="194">
        <v>246</v>
      </c>
      <c r="D48" s="191">
        <v>825</v>
      </c>
      <c r="E48" s="191">
        <v>1537</v>
      </c>
      <c r="F48" s="191">
        <v>340</v>
      </c>
      <c r="G48" s="192">
        <v>266</v>
      </c>
      <c r="H48" s="191">
        <v>540</v>
      </c>
      <c r="I48" s="191">
        <v>732</v>
      </c>
      <c r="J48" s="191">
        <v>394</v>
      </c>
      <c r="K48" s="191">
        <v>191</v>
      </c>
      <c r="L48" s="191">
        <v>82</v>
      </c>
      <c r="M48" s="193">
        <v>63</v>
      </c>
    </row>
    <row r="49" spans="1:13" ht="12">
      <c r="A49" s="168" t="s">
        <v>971</v>
      </c>
      <c r="B49" s="190">
        <v>2416</v>
      </c>
      <c r="C49" s="194">
        <v>132</v>
      </c>
      <c r="D49" s="191">
        <v>871</v>
      </c>
      <c r="E49" s="191">
        <v>1413</v>
      </c>
      <c r="F49" s="191">
        <v>258</v>
      </c>
      <c r="G49" s="192">
        <v>191</v>
      </c>
      <c r="H49" s="191">
        <v>383</v>
      </c>
      <c r="I49" s="191">
        <v>559</v>
      </c>
      <c r="J49" s="191">
        <v>458</v>
      </c>
      <c r="K49" s="191">
        <v>261</v>
      </c>
      <c r="L49" s="191">
        <v>173</v>
      </c>
      <c r="M49" s="193">
        <v>133</v>
      </c>
    </row>
    <row r="50" spans="1:13" ht="12">
      <c r="A50" s="168" t="s">
        <v>862</v>
      </c>
      <c r="B50" s="190">
        <v>949</v>
      </c>
      <c r="C50" s="194">
        <v>65</v>
      </c>
      <c r="D50" s="191">
        <v>70</v>
      </c>
      <c r="E50" s="191">
        <v>814</v>
      </c>
      <c r="F50" s="191">
        <v>191</v>
      </c>
      <c r="G50" s="192">
        <v>107</v>
      </c>
      <c r="H50" s="191">
        <v>229</v>
      </c>
      <c r="I50" s="191">
        <v>274</v>
      </c>
      <c r="J50" s="191">
        <v>82</v>
      </c>
      <c r="K50" s="191">
        <v>23</v>
      </c>
      <c r="L50" s="191">
        <v>14</v>
      </c>
      <c r="M50" s="193">
        <v>29</v>
      </c>
    </row>
    <row r="51" spans="1:13" ht="12">
      <c r="A51" s="168" t="s">
        <v>864</v>
      </c>
      <c r="B51" s="190">
        <v>2276</v>
      </c>
      <c r="C51" s="194">
        <v>137</v>
      </c>
      <c r="D51" s="191">
        <v>397</v>
      </c>
      <c r="E51" s="191">
        <v>1742</v>
      </c>
      <c r="F51" s="191">
        <v>607</v>
      </c>
      <c r="G51" s="192">
        <v>404</v>
      </c>
      <c r="H51" s="191">
        <v>519</v>
      </c>
      <c r="I51" s="191">
        <v>468</v>
      </c>
      <c r="J51" s="191">
        <v>184</v>
      </c>
      <c r="K51" s="191">
        <v>53</v>
      </c>
      <c r="L51" s="191">
        <v>23</v>
      </c>
      <c r="M51" s="193">
        <v>18</v>
      </c>
    </row>
    <row r="52" spans="1:13" ht="12">
      <c r="A52" s="168" t="s">
        <v>866</v>
      </c>
      <c r="B52" s="190">
        <v>1382</v>
      </c>
      <c r="C52" s="194">
        <v>66</v>
      </c>
      <c r="D52" s="191">
        <v>324</v>
      </c>
      <c r="E52" s="191">
        <v>992</v>
      </c>
      <c r="F52" s="191">
        <v>195</v>
      </c>
      <c r="G52" s="192">
        <v>146</v>
      </c>
      <c r="H52" s="191">
        <v>276</v>
      </c>
      <c r="I52" s="191">
        <v>343</v>
      </c>
      <c r="J52" s="191">
        <v>239</v>
      </c>
      <c r="K52" s="191">
        <v>113</v>
      </c>
      <c r="L52" s="191">
        <v>44</v>
      </c>
      <c r="M52" s="193">
        <v>26</v>
      </c>
    </row>
    <row r="53" spans="1:13" ht="8.25" customHeight="1">
      <c r="A53" s="168"/>
      <c r="B53" s="190"/>
      <c r="C53" s="191"/>
      <c r="D53" s="191"/>
      <c r="E53" s="191"/>
      <c r="F53" s="191"/>
      <c r="G53" s="192"/>
      <c r="H53" s="191"/>
      <c r="I53" s="191"/>
      <c r="J53" s="191"/>
      <c r="K53" s="191"/>
      <c r="L53" s="191"/>
      <c r="M53" s="193"/>
    </row>
    <row r="54" spans="1:13" ht="12">
      <c r="A54" s="168" t="s">
        <v>869</v>
      </c>
      <c r="B54" s="190">
        <v>892</v>
      </c>
      <c r="C54" s="194">
        <v>40</v>
      </c>
      <c r="D54" s="191">
        <v>227</v>
      </c>
      <c r="E54" s="191">
        <v>625</v>
      </c>
      <c r="F54" s="191">
        <v>107</v>
      </c>
      <c r="G54" s="192">
        <v>113</v>
      </c>
      <c r="H54" s="191">
        <v>170</v>
      </c>
      <c r="I54" s="191">
        <v>171</v>
      </c>
      <c r="J54" s="191">
        <v>122</v>
      </c>
      <c r="K54" s="191">
        <v>86</v>
      </c>
      <c r="L54" s="191">
        <v>66</v>
      </c>
      <c r="M54" s="193">
        <v>57</v>
      </c>
    </row>
    <row r="55" spans="1:13" ht="12">
      <c r="A55" s="168" t="s">
        <v>870</v>
      </c>
      <c r="B55" s="190">
        <v>1715</v>
      </c>
      <c r="C55" s="194">
        <v>97</v>
      </c>
      <c r="D55" s="191">
        <v>761</v>
      </c>
      <c r="E55" s="191">
        <v>857</v>
      </c>
      <c r="F55" s="191">
        <v>118</v>
      </c>
      <c r="G55" s="192">
        <v>127</v>
      </c>
      <c r="H55" s="191">
        <v>218</v>
      </c>
      <c r="I55" s="191">
        <v>311</v>
      </c>
      <c r="J55" s="191">
        <v>373</v>
      </c>
      <c r="K55" s="191">
        <v>324</v>
      </c>
      <c r="L55" s="191">
        <v>158</v>
      </c>
      <c r="M55" s="193">
        <v>86</v>
      </c>
    </row>
    <row r="56" spans="1:13" ht="12">
      <c r="A56" s="168" t="s">
        <v>872</v>
      </c>
      <c r="B56" s="190">
        <v>1395</v>
      </c>
      <c r="C56" s="194">
        <v>98</v>
      </c>
      <c r="D56" s="191">
        <v>645</v>
      </c>
      <c r="E56" s="191">
        <v>652</v>
      </c>
      <c r="F56" s="191">
        <v>100</v>
      </c>
      <c r="G56" s="192">
        <v>82</v>
      </c>
      <c r="H56" s="191">
        <v>130</v>
      </c>
      <c r="I56" s="191">
        <v>246</v>
      </c>
      <c r="J56" s="191">
        <v>247</v>
      </c>
      <c r="K56" s="191">
        <v>266</v>
      </c>
      <c r="L56" s="191">
        <v>173</v>
      </c>
      <c r="M56" s="193">
        <v>151</v>
      </c>
    </row>
    <row r="57" spans="1:13" ht="12">
      <c r="A57" s="168" t="s">
        <v>874</v>
      </c>
      <c r="B57" s="190">
        <v>1319</v>
      </c>
      <c r="C57" s="194">
        <v>93</v>
      </c>
      <c r="D57" s="191">
        <v>537</v>
      </c>
      <c r="E57" s="191">
        <v>689</v>
      </c>
      <c r="F57" s="191">
        <v>119</v>
      </c>
      <c r="G57" s="192">
        <v>87</v>
      </c>
      <c r="H57" s="191">
        <v>152</v>
      </c>
      <c r="I57" s="191">
        <v>232</v>
      </c>
      <c r="J57" s="191">
        <v>253</v>
      </c>
      <c r="K57" s="191">
        <v>213</v>
      </c>
      <c r="L57" s="191">
        <v>132</v>
      </c>
      <c r="M57" s="193">
        <v>131</v>
      </c>
    </row>
    <row r="58" spans="1:13" ht="12">
      <c r="A58" s="168" t="s">
        <v>876</v>
      </c>
      <c r="B58" s="190">
        <v>1055</v>
      </c>
      <c r="C58" s="194">
        <v>43</v>
      </c>
      <c r="D58" s="191">
        <v>358</v>
      </c>
      <c r="E58" s="191">
        <v>654</v>
      </c>
      <c r="F58" s="191">
        <v>105</v>
      </c>
      <c r="G58" s="192">
        <v>96</v>
      </c>
      <c r="H58" s="191">
        <v>126</v>
      </c>
      <c r="I58" s="191">
        <v>249</v>
      </c>
      <c r="J58" s="191">
        <v>245</v>
      </c>
      <c r="K58" s="191">
        <v>133</v>
      </c>
      <c r="L58" s="191">
        <v>61</v>
      </c>
      <c r="M58" s="193">
        <v>40</v>
      </c>
    </row>
    <row r="59" spans="1:13" ht="12">
      <c r="A59" s="168" t="s">
        <v>878</v>
      </c>
      <c r="B59" s="190">
        <v>844</v>
      </c>
      <c r="C59" s="194">
        <v>51</v>
      </c>
      <c r="D59" s="191">
        <v>394</v>
      </c>
      <c r="E59" s="191">
        <v>399</v>
      </c>
      <c r="F59" s="191">
        <v>59</v>
      </c>
      <c r="G59" s="192">
        <v>45</v>
      </c>
      <c r="H59" s="191">
        <v>77</v>
      </c>
      <c r="I59" s="191">
        <v>112</v>
      </c>
      <c r="J59" s="191">
        <v>155</v>
      </c>
      <c r="K59" s="191">
        <v>191</v>
      </c>
      <c r="L59" s="191">
        <v>115</v>
      </c>
      <c r="M59" s="193">
        <v>90</v>
      </c>
    </row>
    <row r="60" spans="1:13" ht="12">
      <c r="A60" s="168" t="s">
        <v>880</v>
      </c>
      <c r="B60" s="190">
        <v>803</v>
      </c>
      <c r="C60" s="194">
        <v>13</v>
      </c>
      <c r="D60" s="191">
        <v>36</v>
      </c>
      <c r="E60" s="191">
        <v>754</v>
      </c>
      <c r="F60" s="191">
        <v>80</v>
      </c>
      <c r="G60" s="192">
        <v>52</v>
      </c>
      <c r="H60" s="191">
        <v>185</v>
      </c>
      <c r="I60" s="191">
        <v>278</v>
      </c>
      <c r="J60" s="191">
        <v>137</v>
      </c>
      <c r="K60" s="191">
        <v>36</v>
      </c>
      <c r="L60" s="191">
        <v>19</v>
      </c>
      <c r="M60" s="193">
        <v>16</v>
      </c>
    </row>
    <row r="61" spans="1:13" ht="12">
      <c r="A61" s="168" t="s">
        <v>881</v>
      </c>
      <c r="B61" s="190">
        <v>987</v>
      </c>
      <c r="C61" s="194">
        <v>37</v>
      </c>
      <c r="D61" s="191">
        <v>77</v>
      </c>
      <c r="E61" s="191">
        <v>873</v>
      </c>
      <c r="F61" s="191">
        <v>244</v>
      </c>
      <c r="G61" s="192">
        <v>179</v>
      </c>
      <c r="H61" s="191">
        <v>264</v>
      </c>
      <c r="I61" s="191">
        <v>216</v>
      </c>
      <c r="J61" s="191">
        <v>59</v>
      </c>
      <c r="K61" s="191">
        <v>21</v>
      </c>
      <c r="L61" s="191">
        <v>2</v>
      </c>
      <c r="M61" s="193">
        <v>2</v>
      </c>
    </row>
    <row r="62" spans="1:13" ht="12">
      <c r="A62" s="168" t="s">
        <v>883</v>
      </c>
      <c r="B62" s="190">
        <v>2257</v>
      </c>
      <c r="C62" s="194">
        <v>198</v>
      </c>
      <c r="D62" s="191">
        <v>603</v>
      </c>
      <c r="E62" s="191">
        <v>1456</v>
      </c>
      <c r="F62" s="191">
        <v>389</v>
      </c>
      <c r="G62" s="192">
        <v>236</v>
      </c>
      <c r="H62" s="191">
        <v>412</v>
      </c>
      <c r="I62" s="191">
        <v>455</v>
      </c>
      <c r="J62" s="191">
        <v>337</v>
      </c>
      <c r="K62" s="191">
        <v>236</v>
      </c>
      <c r="L62" s="191">
        <v>125</v>
      </c>
      <c r="M62" s="193">
        <v>67</v>
      </c>
    </row>
    <row r="63" spans="1:13" ht="12">
      <c r="A63" s="168" t="s">
        <v>885</v>
      </c>
      <c r="B63" s="190">
        <v>832</v>
      </c>
      <c r="C63" s="194">
        <v>27</v>
      </c>
      <c r="D63" s="191">
        <v>233</v>
      </c>
      <c r="E63" s="191">
        <v>572</v>
      </c>
      <c r="F63" s="191">
        <v>108</v>
      </c>
      <c r="G63" s="192">
        <v>99</v>
      </c>
      <c r="H63" s="191">
        <v>149</v>
      </c>
      <c r="I63" s="191">
        <v>213</v>
      </c>
      <c r="J63" s="191">
        <v>140</v>
      </c>
      <c r="K63" s="191">
        <v>69</v>
      </c>
      <c r="L63" s="191">
        <v>32</v>
      </c>
      <c r="M63" s="193">
        <v>22</v>
      </c>
    </row>
    <row r="64" spans="1:13" ht="12">
      <c r="A64" s="168" t="s">
        <v>886</v>
      </c>
      <c r="B64" s="190">
        <v>664</v>
      </c>
      <c r="C64" s="194">
        <v>31</v>
      </c>
      <c r="D64" s="191">
        <v>125</v>
      </c>
      <c r="E64" s="191">
        <v>508</v>
      </c>
      <c r="F64" s="191">
        <v>108</v>
      </c>
      <c r="G64" s="192">
        <v>62</v>
      </c>
      <c r="H64" s="191">
        <v>110</v>
      </c>
      <c r="I64" s="191">
        <v>166</v>
      </c>
      <c r="J64" s="191">
        <v>112</v>
      </c>
      <c r="K64" s="191">
        <v>59</v>
      </c>
      <c r="L64" s="191">
        <v>29</v>
      </c>
      <c r="M64" s="193">
        <v>18</v>
      </c>
    </row>
    <row r="65" spans="1:13" ht="12">
      <c r="A65" s="162" t="s">
        <v>887</v>
      </c>
      <c r="B65" s="195">
        <v>999</v>
      </c>
      <c r="C65" s="196">
        <v>71</v>
      </c>
      <c r="D65" s="197">
        <v>194</v>
      </c>
      <c r="E65" s="197">
        <v>734</v>
      </c>
      <c r="F65" s="197">
        <v>134</v>
      </c>
      <c r="G65" s="198">
        <v>130</v>
      </c>
      <c r="H65" s="197">
        <v>201</v>
      </c>
      <c r="I65" s="197">
        <v>275</v>
      </c>
      <c r="J65" s="197">
        <v>143</v>
      </c>
      <c r="K65" s="197">
        <v>68</v>
      </c>
      <c r="L65" s="197">
        <v>36</v>
      </c>
      <c r="M65" s="199">
        <v>12</v>
      </c>
    </row>
    <row r="66" spans="1:13" ht="12">
      <c r="A66" s="200" t="s">
        <v>972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</row>
    <row r="67" spans="1:13" ht="12">
      <c r="A67" s="200" t="s">
        <v>973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</row>
    <row r="68" spans="1:13" ht="12">
      <c r="A68" s="200" t="s">
        <v>974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</row>
    <row r="69" spans="1:13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</row>
    <row r="70" spans="1:13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</row>
    <row r="71" spans="1:13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</row>
    <row r="72" spans="1:13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</row>
    <row r="73" spans="1:13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</row>
    <row r="74" spans="1:13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</row>
    <row r="75" spans="1:13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</row>
    <row r="76" spans="1:13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</row>
    <row r="77" spans="1:13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</row>
    <row r="78" spans="1:13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</row>
    <row r="79" spans="1:13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</row>
    <row r="80" spans="1:13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</row>
    <row r="81" spans="1:13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</row>
    <row r="82" spans="1:13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</row>
    <row r="83" spans="1:13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</row>
    <row r="84" spans="1:13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</row>
    <row r="85" spans="1:13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</row>
    <row r="86" spans="1:13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</row>
    <row r="87" spans="1:13" ht="1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</row>
    <row r="88" spans="1:13" ht="1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</row>
    <row r="89" spans="1:13" ht="1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</row>
    <row r="90" spans="1:13" ht="1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</row>
    <row r="91" spans="1:13" ht="1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</row>
    <row r="92" spans="1:13" ht="1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</row>
    <row r="93" spans="1:13" ht="1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</row>
    <row r="94" spans="1:13" ht="1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</row>
    <row r="95" spans="1:13" ht="1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</row>
    <row r="96" spans="1:13" ht="1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</row>
    <row r="97" spans="1:13" ht="1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</row>
    <row r="98" spans="1:13" ht="1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</row>
    <row r="99" spans="1:13" ht="1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</row>
    <row r="100" spans="1:13" ht="1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</row>
    <row r="101" spans="1:13" ht="1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</row>
    <row r="102" spans="1:13" ht="1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</row>
    <row r="103" spans="1:13" ht="1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</row>
    <row r="104" spans="1:13" ht="12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</row>
    <row r="105" spans="1:13" ht="12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</row>
    <row r="106" spans="1:13" ht="12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</row>
    <row r="107" spans="1:13" ht="12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</row>
    <row r="108" spans="1:13" ht="12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</row>
    <row r="109" spans="1:13" ht="12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</row>
    <row r="110" spans="1:13" ht="12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</row>
    <row r="111" spans="1:13" ht="12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</row>
    <row r="112" spans="1:13" ht="12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</row>
    <row r="113" spans="1:13" ht="12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</row>
    <row r="114" spans="1:13" ht="12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</row>
    <row r="115" spans="1:13" ht="12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</row>
    <row r="116" spans="1:13" ht="12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</row>
    <row r="117" spans="1:13" ht="12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</row>
  </sheetData>
  <mergeCells count="2">
    <mergeCell ref="D3:E3"/>
    <mergeCell ref="G3:M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Z76"/>
  <sheetViews>
    <sheetView workbookViewId="0" topLeftCell="A1">
      <selection activeCell="A1" sqref="A1"/>
    </sheetView>
  </sheetViews>
  <sheetFormatPr defaultColWidth="9.00390625" defaultRowHeight="13.5"/>
  <cols>
    <col min="1" max="1" width="2.625" style="201" customWidth="1"/>
    <col min="2" max="2" width="11.25390625" style="201" customWidth="1"/>
    <col min="3" max="3" width="9.625" style="203" customWidth="1"/>
    <col min="4" max="4" width="11.625" style="201" bestFit="1" customWidth="1"/>
    <col min="5" max="5" width="9.625" style="201" customWidth="1"/>
    <col min="6" max="6" width="11.625" style="201" bestFit="1" customWidth="1"/>
    <col min="7" max="7" width="9.625" style="201" customWidth="1"/>
    <col min="8" max="8" width="10.75390625" style="201" bestFit="1" customWidth="1"/>
    <col min="9" max="9" width="9.625" style="201" customWidth="1"/>
    <col min="10" max="10" width="10.75390625" style="201" bestFit="1" customWidth="1"/>
    <col min="11" max="17" width="9.625" style="201" customWidth="1"/>
    <col min="18" max="18" width="10.75390625" style="201" bestFit="1" customWidth="1"/>
    <col min="19" max="19" width="9.625" style="201" customWidth="1"/>
    <col min="20" max="20" width="10.75390625" style="201" bestFit="1" customWidth="1"/>
    <col min="21" max="22" width="9.625" style="201" customWidth="1"/>
    <col min="23" max="26" width="10.00390625" style="201" customWidth="1"/>
    <col min="27" max="16384" width="9.00390625" style="201" customWidth="1"/>
  </cols>
  <sheetData>
    <row r="1" ht="14.25">
      <c r="B1" s="202" t="s">
        <v>1006</v>
      </c>
    </row>
    <row r="2" spans="25:26" ht="12.75" thickBot="1">
      <c r="Y2" s="203"/>
      <c r="Z2" s="203" t="s">
        <v>976</v>
      </c>
    </row>
    <row r="3" spans="2:26" ht="14.25" customHeight="1" thickTop="1">
      <c r="B3" s="204"/>
      <c r="C3" s="1264" t="s">
        <v>977</v>
      </c>
      <c r="D3" s="1265"/>
      <c r="E3" s="1266" t="s">
        <v>978</v>
      </c>
      <c r="F3" s="1267"/>
      <c r="G3" s="1267"/>
      <c r="H3" s="1268"/>
      <c r="I3" s="1266" t="s">
        <v>979</v>
      </c>
      <c r="J3" s="1267"/>
      <c r="K3" s="1267"/>
      <c r="L3" s="1267"/>
      <c r="M3" s="1267"/>
      <c r="N3" s="1267"/>
      <c r="O3" s="1267"/>
      <c r="P3" s="1268"/>
      <c r="Q3" s="1269" t="s">
        <v>980</v>
      </c>
      <c r="R3" s="1270"/>
      <c r="S3" s="1270"/>
      <c r="T3" s="1270"/>
      <c r="U3" s="1270"/>
      <c r="V3" s="1270"/>
      <c r="W3" s="1270"/>
      <c r="X3" s="1270"/>
      <c r="Y3" s="1270"/>
      <c r="Z3" s="1255"/>
    </row>
    <row r="4" spans="2:26" ht="12">
      <c r="B4" s="205" t="s">
        <v>981</v>
      </c>
      <c r="C4" s="1256" t="s">
        <v>982</v>
      </c>
      <c r="D4" s="1256" t="s">
        <v>983</v>
      </c>
      <c r="E4" s="1259" t="s">
        <v>984</v>
      </c>
      <c r="F4" s="1260"/>
      <c r="G4" s="1259" t="s">
        <v>985</v>
      </c>
      <c r="H4" s="1260"/>
      <c r="I4" s="1261" t="s">
        <v>986</v>
      </c>
      <c r="J4" s="1247"/>
      <c r="K4" s="1259" t="s">
        <v>987</v>
      </c>
      <c r="L4" s="1260"/>
      <c r="M4" s="1259" t="s">
        <v>988</v>
      </c>
      <c r="N4" s="1260"/>
      <c r="O4" s="1259" t="s">
        <v>989</v>
      </c>
      <c r="P4" s="1260"/>
      <c r="Q4" s="1259" t="s">
        <v>990</v>
      </c>
      <c r="R4" s="1260"/>
      <c r="S4" s="1259" t="s">
        <v>991</v>
      </c>
      <c r="T4" s="1249"/>
      <c r="U4" s="1249"/>
      <c r="V4" s="1260"/>
      <c r="W4" s="1259" t="s">
        <v>992</v>
      </c>
      <c r="X4" s="1260"/>
      <c r="Y4" s="1250" t="s">
        <v>993</v>
      </c>
      <c r="Z4" s="1251"/>
    </row>
    <row r="5" spans="2:26" ht="24.75" customHeight="1">
      <c r="B5" s="206" t="s">
        <v>953</v>
      </c>
      <c r="C5" s="1257"/>
      <c r="D5" s="1257"/>
      <c r="E5" s="1256" t="s">
        <v>954</v>
      </c>
      <c r="F5" s="1256" t="s">
        <v>994</v>
      </c>
      <c r="G5" s="1256" t="s">
        <v>954</v>
      </c>
      <c r="H5" s="1256" t="s">
        <v>994</v>
      </c>
      <c r="I5" s="1256" t="s">
        <v>954</v>
      </c>
      <c r="J5" s="1256" t="s">
        <v>995</v>
      </c>
      <c r="K5" s="1256" t="s">
        <v>954</v>
      </c>
      <c r="L5" s="1256" t="s">
        <v>995</v>
      </c>
      <c r="M5" s="1256" t="s">
        <v>954</v>
      </c>
      <c r="N5" s="1256" t="s">
        <v>995</v>
      </c>
      <c r="O5" s="1256" t="s">
        <v>954</v>
      </c>
      <c r="P5" s="1256" t="s">
        <v>995</v>
      </c>
      <c r="Q5" s="1256" t="s">
        <v>954</v>
      </c>
      <c r="R5" s="1256" t="s">
        <v>995</v>
      </c>
      <c r="S5" s="1248" t="s">
        <v>954</v>
      </c>
      <c r="T5" s="1248" t="s">
        <v>995</v>
      </c>
      <c r="U5" s="1254" t="s">
        <v>996</v>
      </c>
      <c r="V5" s="1244"/>
      <c r="W5" s="1256" t="s">
        <v>954</v>
      </c>
      <c r="X5" s="1256" t="s">
        <v>997</v>
      </c>
      <c r="Y5" s="1252" t="s">
        <v>998</v>
      </c>
      <c r="Z5" s="1253"/>
    </row>
    <row r="6" spans="2:26" ht="14.25" customHeight="1">
      <c r="B6" s="207"/>
      <c r="C6" s="1258"/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8"/>
      <c r="U6" s="208" t="s">
        <v>954</v>
      </c>
      <c r="V6" s="208" t="s">
        <v>997</v>
      </c>
      <c r="W6" s="1258"/>
      <c r="X6" s="1258"/>
      <c r="Y6" s="208" t="s">
        <v>954</v>
      </c>
      <c r="Z6" s="208" t="s">
        <v>997</v>
      </c>
    </row>
    <row r="7" spans="2:26" ht="14.25" customHeight="1">
      <c r="B7" s="209" t="s">
        <v>999</v>
      </c>
      <c r="C7" s="210">
        <v>96641</v>
      </c>
      <c r="D7" s="211">
        <v>12924756</v>
      </c>
      <c r="E7" s="211">
        <v>89622</v>
      </c>
      <c r="F7" s="211">
        <v>10237416</v>
      </c>
      <c r="G7" s="211">
        <v>87797</v>
      </c>
      <c r="H7" s="211">
        <v>8806287</v>
      </c>
      <c r="I7" s="211">
        <v>34511</v>
      </c>
      <c r="J7" s="211">
        <v>1287227</v>
      </c>
      <c r="K7" s="211">
        <v>27721</v>
      </c>
      <c r="L7" s="211">
        <v>971263</v>
      </c>
      <c r="M7" s="211">
        <v>7050</v>
      </c>
      <c r="N7" s="211">
        <v>276926</v>
      </c>
      <c r="O7" s="211">
        <v>1472</v>
      </c>
      <c r="P7" s="211">
        <v>39038</v>
      </c>
      <c r="Q7" s="211">
        <v>84636</v>
      </c>
      <c r="R7" s="211">
        <v>1400113</v>
      </c>
      <c r="S7" s="211">
        <v>83285</v>
      </c>
      <c r="T7" s="211">
        <v>1098773</v>
      </c>
      <c r="U7" s="211">
        <v>2594</v>
      </c>
      <c r="V7" s="211">
        <v>77644</v>
      </c>
      <c r="W7" s="211">
        <v>1971</v>
      </c>
      <c r="X7" s="211">
        <v>128981</v>
      </c>
      <c r="Y7" s="211">
        <v>12388</v>
      </c>
      <c r="Z7" s="212">
        <v>172359</v>
      </c>
    </row>
    <row r="8" spans="2:26" ht="12.75" customHeight="1">
      <c r="B8" s="213" t="s">
        <v>1000</v>
      </c>
      <c r="C8" s="214">
        <v>92776</v>
      </c>
      <c r="D8" s="215">
        <v>12708485</v>
      </c>
      <c r="E8" s="215">
        <v>85391</v>
      </c>
      <c r="F8" s="215">
        <v>10173133</v>
      </c>
      <c r="G8" s="215">
        <v>84006</v>
      </c>
      <c r="H8" s="215">
        <v>9132182</v>
      </c>
      <c r="I8" s="215">
        <v>32169</v>
      </c>
      <c r="J8" s="215">
        <v>1228136</v>
      </c>
      <c r="K8" s="215">
        <v>26931</v>
      </c>
      <c r="L8" s="215">
        <v>960044</v>
      </c>
      <c r="M8" s="215">
        <v>5204</v>
      </c>
      <c r="N8" s="215">
        <v>229763</v>
      </c>
      <c r="O8" s="215">
        <v>1248</v>
      </c>
      <c r="P8" s="215">
        <v>38329</v>
      </c>
      <c r="Q8" s="215">
        <v>81729</v>
      </c>
      <c r="R8" s="215">
        <v>1307216</v>
      </c>
      <c r="S8" s="215">
        <v>80858</v>
      </c>
      <c r="T8" s="215">
        <v>1077300</v>
      </c>
      <c r="U8" s="215">
        <v>2283</v>
      </c>
      <c r="V8" s="215">
        <v>84147</v>
      </c>
      <c r="W8" s="215">
        <v>1685</v>
      </c>
      <c r="X8" s="215">
        <v>117969</v>
      </c>
      <c r="Y8" s="215">
        <v>7896</v>
      </c>
      <c r="Z8" s="216">
        <v>111947</v>
      </c>
    </row>
    <row r="9" spans="2:26" s="217" customFormat="1" ht="15" customHeight="1">
      <c r="B9" s="213" t="s">
        <v>1001</v>
      </c>
      <c r="C9" s="214">
        <v>89548</v>
      </c>
      <c r="D9" s="215">
        <v>12544870</v>
      </c>
      <c r="E9" s="215">
        <v>82575</v>
      </c>
      <c r="F9" s="215">
        <v>10151041</v>
      </c>
      <c r="G9" s="215">
        <v>81299</v>
      </c>
      <c r="H9" s="215">
        <v>9100108</v>
      </c>
      <c r="I9" s="215">
        <v>30430</v>
      </c>
      <c r="J9" s="215">
        <v>1155290</v>
      </c>
      <c r="K9" s="215">
        <v>26468</v>
      </c>
      <c r="L9" s="215">
        <v>949859</v>
      </c>
      <c r="M9" s="215">
        <v>3715</v>
      </c>
      <c r="N9" s="215">
        <v>170026</v>
      </c>
      <c r="O9" s="215">
        <v>1126</v>
      </c>
      <c r="P9" s="215">
        <v>35405</v>
      </c>
      <c r="Q9" s="215">
        <v>75770</v>
      </c>
      <c r="R9" s="215">
        <v>1238539</v>
      </c>
      <c r="S9" s="215">
        <v>74815</v>
      </c>
      <c r="T9" s="215">
        <v>1009551</v>
      </c>
      <c r="U9" s="215">
        <v>2112</v>
      </c>
      <c r="V9" s="215">
        <v>83350</v>
      </c>
      <c r="W9" s="215">
        <v>1392</v>
      </c>
      <c r="X9" s="215">
        <v>108295</v>
      </c>
      <c r="Y9" s="215">
        <v>7626</v>
      </c>
      <c r="Z9" s="216">
        <v>120693</v>
      </c>
    </row>
    <row r="10" spans="2:26" s="217" customFormat="1" ht="8.25" customHeight="1">
      <c r="B10" s="218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1"/>
    </row>
    <row r="11" spans="2:26" s="222" customFormat="1" ht="15" customHeight="1">
      <c r="B11" s="223" t="s">
        <v>1002</v>
      </c>
      <c r="C11" s="224">
        <f aca="true" t="shared" si="0" ref="C11:M11">SUM(C25:C74)</f>
        <v>83999</v>
      </c>
      <c r="D11" s="225">
        <f t="shared" si="0"/>
        <v>12126549</v>
      </c>
      <c r="E11" s="225">
        <f t="shared" si="0"/>
        <v>76805</v>
      </c>
      <c r="F11" s="225">
        <f t="shared" si="0"/>
        <v>9881415</v>
      </c>
      <c r="G11" s="225">
        <f t="shared" si="0"/>
        <v>75139</v>
      </c>
      <c r="H11" s="225">
        <f t="shared" si="0"/>
        <v>8340833</v>
      </c>
      <c r="I11" s="225">
        <f t="shared" si="0"/>
        <v>27929</v>
      </c>
      <c r="J11" s="225">
        <f t="shared" si="0"/>
        <v>1105170</v>
      </c>
      <c r="K11" s="225">
        <f t="shared" si="0"/>
        <v>25727</v>
      </c>
      <c r="L11" s="225">
        <f t="shared" si="0"/>
        <v>975836</v>
      </c>
      <c r="M11" s="225">
        <f t="shared" si="0"/>
        <v>1922</v>
      </c>
      <c r="N11" s="225">
        <v>99372</v>
      </c>
      <c r="O11" s="225">
        <f>SUM(O25:O74)</f>
        <v>874</v>
      </c>
      <c r="P11" s="225">
        <v>29962</v>
      </c>
      <c r="Q11" s="225">
        <f>SUM(Q25:Q74)</f>
        <v>70542</v>
      </c>
      <c r="R11" s="225">
        <f>SUM(R25:R74)</f>
        <v>1139964</v>
      </c>
      <c r="S11" s="225">
        <f>SUM(S25:S74)</f>
        <v>69681</v>
      </c>
      <c r="T11" s="225">
        <f>SUM(T25:T74)</f>
        <v>970891</v>
      </c>
      <c r="U11" s="225">
        <f>SUM(U25:U74)</f>
        <v>1858</v>
      </c>
      <c r="V11" s="225">
        <v>90101</v>
      </c>
      <c r="W11" s="225">
        <f>SUM(W25:W74)</f>
        <v>924</v>
      </c>
      <c r="X11" s="225">
        <v>77462</v>
      </c>
      <c r="Y11" s="225">
        <f>SUM(Y25:Y74)</f>
        <v>5649</v>
      </c>
      <c r="Z11" s="226">
        <f>SUM(Z25:Z74)</f>
        <v>91611</v>
      </c>
    </row>
    <row r="12" spans="2:26" s="227" customFormat="1" ht="8.25" customHeight="1">
      <c r="B12" s="228"/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6"/>
    </row>
    <row r="13" spans="2:26" s="231" customFormat="1" ht="15" customHeight="1">
      <c r="B13" s="233" t="s">
        <v>1003</v>
      </c>
      <c r="C13" s="224">
        <v>71591</v>
      </c>
      <c r="D13" s="225">
        <v>11899563</v>
      </c>
      <c r="E13" s="225">
        <v>68484</v>
      </c>
      <c r="F13" s="225">
        <v>9748687</v>
      </c>
      <c r="G13" s="225">
        <v>67382</v>
      </c>
      <c r="H13" s="225">
        <v>8222825</v>
      </c>
      <c r="I13" s="225">
        <v>25658</v>
      </c>
      <c r="J13" s="225">
        <v>1081187</v>
      </c>
      <c r="K13" s="225">
        <v>23545</v>
      </c>
      <c r="L13" s="225">
        <v>952823</v>
      </c>
      <c r="M13" s="225">
        <v>1886</v>
      </c>
      <c r="N13" s="225">
        <v>99009</v>
      </c>
      <c r="O13" s="225">
        <v>813</v>
      </c>
      <c r="P13" s="225">
        <v>29355</v>
      </c>
      <c r="Q13" s="225">
        <v>61174</v>
      </c>
      <c r="R13" s="225">
        <v>1069689</v>
      </c>
      <c r="S13" s="225">
        <v>60401</v>
      </c>
      <c r="T13" s="225">
        <v>904423</v>
      </c>
      <c r="U13" s="225">
        <v>1841</v>
      </c>
      <c r="V13" s="225">
        <v>89957</v>
      </c>
      <c r="W13" s="225">
        <v>912</v>
      </c>
      <c r="X13" s="225">
        <v>77358</v>
      </c>
      <c r="Y13" s="225">
        <v>5185</v>
      </c>
      <c r="Z13" s="226">
        <v>87908</v>
      </c>
    </row>
    <row r="14" spans="2:26" s="227" customFormat="1" ht="8.25" customHeight="1">
      <c r="B14" s="228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6"/>
    </row>
    <row r="15" spans="2:26" s="231" customFormat="1" ht="15" customHeight="1">
      <c r="B15" s="236" t="s">
        <v>1004</v>
      </c>
      <c r="C15" s="224">
        <v>12408</v>
      </c>
      <c r="D15" s="225">
        <v>226986</v>
      </c>
      <c r="E15" s="225">
        <v>8321</v>
      </c>
      <c r="F15" s="225">
        <v>132728</v>
      </c>
      <c r="G15" s="225">
        <v>7757</v>
      </c>
      <c r="H15" s="225">
        <v>118008</v>
      </c>
      <c r="I15" s="225">
        <v>2271</v>
      </c>
      <c r="J15" s="225">
        <v>23983</v>
      </c>
      <c r="K15" s="225">
        <v>2182</v>
      </c>
      <c r="L15" s="225">
        <v>23013</v>
      </c>
      <c r="M15" s="225">
        <v>36</v>
      </c>
      <c r="N15" s="225">
        <v>363</v>
      </c>
      <c r="O15" s="225">
        <v>61</v>
      </c>
      <c r="P15" s="225">
        <v>607</v>
      </c>
      <c r="Q15" s="225">
        <v>9368</v>
      </c>
      <c r="R15" s="225">
        <v>70275</v>
      </c>
      <c r="S15" s="225">
        <v>9280</v>
      </c>
      <c r="T15" s="225">
        <v>66468</v>
      </c>
      <c r="U15" s="225">
        <v>17</v>
      </c>
      <c r="V15" s="225">
        <v>144</v>
      </c>
      <c r="W15" s="225">
        <v>12</v>
      </c>
      <c r="X15" s="225">
        <v>104</v>
      </c>
      <c r="Y15" s="225">
        <v>464</v>
      </c>
      <c r="Z15" s="226">
        <v>3703</v>
      </c>
    </row>
    <row r="16" spans="2:26" s="227" customFormat="1" ht="8.25" customHeight="1">
      <c r="B16" s="228"/>
      <c r="C16" s="229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7"/>
    </row>
    <row r="17" spans="2:26" s="238" customFormat="1" ht="15" customHeight="1">
      <c r="B17" s="239" t="s">
        <v>846</v>
      </c>
      <c r="C17" s="224">
        <f>+C25+C31+C32+C33+C36+C37+C38+C41+C42+C43+C44+C45+C46+C47</f>
        <v>35940</v>
      </c>
      <c r="D17" s="225">
        <v>3683491</v>
      </c>
      <c r="E17" s="225">
        <f>+E25+E31+E32+E33+E36+E37+E38+E41+E42+E43+E44+E45+E46+E47</f>
        <v>31918</v>
      </c>
      <c r="F17" s="225">
        <f>+F25+F31+F32+F33+F36+F37+F38+F41+F42+F43+F44+F45+F46+F47</f>
        <v>2421905</v>
      </c>
      <c r="G17" s="225">
        <f>+G25+G31+G32+G33+G36+G37+G38+G41+G42+G43+G44+G45+G46+G47</f>
        <v>31008</v>
      </c>
      <c r="H17" s="225">
        <f>+H25+H31+H32+H33+H36+H37+H38+H41+H42+H43+H44+H45+H46+H47</f>
        <v>2028893</v>
      </c>
      <c r="I17" s="225">
        <v>18329</v>
      </c>
      <c r="J17" s="225">
        <f>+J25+J31+J32+J33+J36+J37+J38+J41+J42+J43+J44+J45+J46+J47</f>
        <v>767110</v>
      </c>
      <c r="K17" s="225">
        <f>+K25+K31+K32+K33+K36+K37+K38+K41+K42+K43+K44+K45+K46+K47</f>
        <v>17193</v>
      </c>
      <c r="L17" s="225">
        <f>+L25+L31+L32+L33+L36+L37+L38+L41+L42+L43+L44+L45+L46+L47</f>
        <v>701365</v>
      </c>
      <c r="M17" s="225">
        <v>1111</v>
      </c>
      <c r="N17" s="225">
        <v>50471</v>
      </c>
      <c r="O17" s="225">
        <f aca="true" t="shared" si="1" ref="O17:W17">+O25+O31+O32+O33+O36+O37+O38+O41+O42+O43+O44+O45+O46+O47</f>
        <v>498</v>
      </c>
      <c r="P17" s="225">
        <f t="shared" si="1"/>
        <v>15274</v>
      </c>
      <c r="Q17" s="225">
        <f t="shared" si="1"/>
        <v>29205</v>
      </c>
      <c r="R17" s="225">
        <f t="shared" si="1"/>
        <v>494476</v>
      </c>
      <c r="S17" s="225">
        <f t="shared" si="1"/>
        <v>28835</v>
      </c>
      <c r="T17" s="225">
        <f t="shared" si="1"/>
        <v>426107</v>
      </c>
      <c r="U17" s="225">
        <f t="shared" si="1"/>
        <v>730</v>
      </c>
      <c r="V17" s="225">
        <f t="shared" si="1"/>
        <v>40445</v>
      </c>
      <c r="W17" s="225">
        <f t="shared" si="1"/>
        <v>256</v>
      </c>
      <c r="X17" s="225">
        <v>17729</v>
      </c>
      <c r="Y17" s="225">
        <f>+Y25+Y31+Y32+Y33+Y36+Y37+Y38+Y41+Y42+Y43+Y44+Y45+Y46+Y47</f>
        <v>3071</v>
      </c>
      <c r="Z17" s="226">
        <f>+Z25+Z31+Z32+Z33+Z36+Z37+Z38+Z41+Z42+Z43+Z44+Z45+Z46+Z47</f>
        <v>50640</v>
      </c>
    </row>
    <row r="18" spans="2:26" s="238" customFormat="1" ht="8.25" customHeight="1">
      <c r="B18" s="239"/>
      <c r="C18" s="224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6"/>
    </row>
    <row r="19" spans="2:26" s="238" customFormat="1" ht="15" customHeight="1">
      <c r="B19" s="239" t="s">
        <v>848</v>
      </c>
      <c r="C19" s="224">
        <f>+C30+C49+C50+C51+C52+C53+C54+C55</f>
        <v>9523</v>
      </c>
      <c r="D19" s="225">
        <f>+D30+D49+D50+D51+D52+D53+D54+D55</f>
        <v>1683520</v>
      </c>
      <c r="E19" s="225">
        <v>9161</v>
      </c>
      <c r="F19" s="225">
        <f>+F30+F49+F50+F51+F52+F53+F54+F55</f>
        <v>1539629</v>
      </c>
      <c r="G19" s="225">
        <f>+G30+G49+G50+G51+G52+G53+G54+G55</f>
        <v>9047</v>
      </c>
      <c r="H19" s="225">
        <v>1296742</v>
      </c>
      <c r="I19" s="225">
        <f>+I30+I49+I50+I51+I52+I53+I54+I55</f>
        <v>449</v>
      </c>
      <c r="J19" s="225">
        <f>+J30+J49+J50+J51+J52+J53+J54+J55</f>
        <v>20027</v>
      </c>
      <c r="K19" s="225">
        <f>+K30+K49+K50+K51+K52+K53+K54+K55</f>
        <v>248</v>
      </c>
      <c r="L19" s="225">
        <f>+L30+L49+L50+L51+L52+L53+L54+L55</f>
        <v>4744</v>
      </c>
      <c r="M19" s="225">
        <v>164</v>
      </c>
      <c r="N19" s="225">
        <v>13514</v>
      </c>
      <c r="O19" s="225">
        <v>46</v>
      </c>
      <c r="P19" s="225">
        <v>1769</v>
      </c>
      <c r="Q19" s="225">
        <f aca="true" t="shared" si="2" ref="Q19:W19">+Q30+Q49+Q50+Q51+Q52+Q53+Q54+Q55</f>
        <v>8454</v>
      </c>
      <c r="R19" s="225">
        <f t="shared" si="2"/>
        <v>123864</v>
      </c>
      <c r="S19" s="225">
        <f t="shared" si="2"/>
        <v>8357</v>
      </c>
      <c r="T19" s="225">
        <f t="shared" si="2"/>
        <v>99134</v>
      </c>
      <c r="U19" s="225">
        <f t="shared" si="2"/>
        <v>278</v>
      </c>
      <c r="V19" s="225">
        <f t="shared" si="2"/>
        <v>14301</v>
      </c>
      <c r="W19" s="225">
        <f t="shared" si="2"/>
        <v>224</v>
      </c>
      <c r="X19" s="225">
        <v>17504</v>
      </c>
      <c r="Y19" s="225">
        <f>+Y30+Y49+Y50+Y51+Y52+Y53+Y54+Y55</f>
        <v>481</v>
      </c>
      <c r="Z19" s="226">
        <f>+Z30+Z49+Z50+Z51+Z52+Z53+Z54+Z55</f>
        <v>7226</v>
      </c>
    </row>
    <row r="20" spans="2:26" s="238" customFormat="1" ht="9" customHeight="1">
      <c r="B20" s="239"/>
      <c r="C20" s="224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6"/>
    </row>
    <row r="21" spans="2:26" s="238" customFormat="1" ht="15" customHeight="1">
      <c r="B21" s="239" t="s">
        <v>850</v>
      </c>
      <c r="C21" s="224">
        <f aca="true" t="shared" si="3" ref="C21:K21">+C26+C35+C39+C57+C58+C59+C60+C61</f>
        <v>17608</v>
      </c>
      <c r="D21" s="225">
        <f t="shared" si="3"/>
        <v>2540160</v>
      </c>
      <c r="E21" s="225">
        <f t="shared" si="3"/>
        <v>16116</v>
      </c>
      <c r="F21" s="225">
        <f t="shared" si="3"/>
        <v>2124438</v>
      </c>
      <c r="G21" s="225">
        <f t="shared" si="3"/>
        <v>15852</v>
      </c>
      <c r="H21" s="225">
        <f t="shared" si="3"/>
        <v>1804572</v>
      </c>
      <c r="I21" s="225">
        <f t="shared" si="3"/>
        <v>4553</v>
      </c>
      <c r="J21" s="225">
        <f t="shared" si="3"/>
        <v>185836</v>
      </c>
      <c r="K21" s="225">
        <f t="shared" si="3"/>
        <v>3786</v>
      </c>
      <c r="L21" s="225">
        <v>146379</v>
      </c>
      <c r="M21" s="225">
        <v>575</v>
      </c>
      <c r="N21" s="225">
        <v>28032</v>
      </c>
      <c r="O21" s="225">
        <v>266</v>
      </c>
      <c r="P21" s="225">
        <v>11425</v>
      </c>
      <c r="Q21" s="225">
        <f aca="true" t="shared" si="4" ref="Q21:Z21">+Q26+Q35+Q39+Q57+Q58+Q59+Q60+Q61</f>
        <v>15864</v>
      </c>
      <c r="R21" s="225">
        <f t="shared" si="4"/>
        <v>229886</v>
      </c>
      <c r="S21" s="225">
        <f t="shared" si="4"/>
        <v>15735</v>
      </c>
      <c r="T21" s="225">
        <f t="shared" si="4"/>
        <v>194276</v>
      </c>
      <c r="U21" s="225">
        <f t="shared" si="4"/>
        <v>712</v>
      </c>
      <c r="V21" s="225">
        <f t="shared" si="4"/>
        <v>28422</v>
      </c>
      <c r="W21" s="225">
        <f t="shared" si="4"/>
        <v>303</v>
      </c>
      <c r="X21" s="225">
        <f t="shared" si="4"/>
        <v>20332</v>
      </c>
      <c r="Y21" s="225">
        <f t="shared" si="4"/>
        <v>987</v>
      </c>
      <c r="Z21" s="226">
        <f t="shared" si="4"/>
        <v>15278</v>
      </c>
    </row>
    <row r="22" spans="2:26" s="238" customFormat="1" ht="8.25" customHeight="1">
      <c r="B22" s="239"/>
      <c r="C22" s="224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6"/>
    </row>
    <row r="23" spans="2:26" s="238" customFormat="1" ht="15" customHeight="1">
      <c r="B23" s="239" t="s">
        <v>852</v>
      </c>
      <c r="C23" s="224">
        <f aca="true" t="shared" si="5" ref="C23:L23">+C27+C28+C63+C64+C65+C66+C67+C68+C69+C70+C71+C72+C73+C74</f>
        <v>20928</v>
      </c>
      <c r="D23" s="225">
        <f t="shared" si="5"/>
        <v>4219378</v>
      </c>
      <c r="E23" s="225">
        <f t="shared" si="5"/>
        <v>19610</v>
      </c>
      <c r="F23" s="225">
        <f t="shared" si="5"/>
        <v>3795443</v>
      </c>
      <c r="G23" s="225">
        <f t="shared" si="5"/>
        <v>19232</v>
      </c>
      <c r="H23" s="225">
        <f t="shared" si="5"/>
        <v>3210626</v>
      </c>
      <c r="I23" s="225">
        <f t="shared" si="5"/>
        <v>4598</v>
      </c>
      <c r="J23" s="225">
        <f t="shared" si="5"/>
        <v>132197</v>
      </c>
      <c r="K23" s="225">
        <f t="shared" si="5"/>
        <v>4500</v>
      </c>
      <c r="L23" s="225">
        <f t="shared" si="5"/>
        <v>123348</v>
      </c>
      <c r="M23" s="225">
        <v>72</v>
      </c>
      <c r="N23" s="225">
        <v>7355</v>
      </c>
      <c r="O23" s="225">
        <v>64</v>
      </c>
      <c r="P23" s="225">
        <v>1494</v>
      </c>
      <c r="Q23" s="225">
        <f>+Q27+Q28+Q63+Q64+Q65+Q66+Q67+Q68+Q69+Q70+Q71+Q72+Q73+Q74</f>
        <v>17019</v>
      </c>
      <c r="R23" s="225">
        <f>+R27+R28+R63+R64+R65+R66+R67+R68+R69+R70+R71+R72+R73+R74</f>
        <v>291738</v>
      </c>
      <c r="S23" s="225">
        <f>+S27+S28+S63+S64+S65+S66+S67+S68+S69+S70+S71+S72+S73+S74</f>
        <v>16754</v>
      </c>
      <c r="T23" s="225">
        <f>+T27+T28+T63+T64+T65+T66+T67+T68+T69+T70+T71+T72+T73+T74</f>
        <v>251374</v>
      </c>
      <c r="U23" s="225">
        <f>+U27+U28+U63+U64+U65+U66+U67+U68+U69+U70+U71+U72+U73+U74</f>
        <v>138</v>
      </c>
      <c r="V23" s="225">
        <v>6933</v>
      </c>
      <c r="W23" s="225">
        <f>+W27+W28+W63+W64+W65+W66+W67+W68+W69+W70+W71+W72+W73+W74</f>
        <v>141</v>
      </c>
      <c r="X23" s="225">
        <v>21897</v>
      </c>
      <c r="Y23" s="225">
        <f>+Y27+Y28+Y63+Y64+Y65+Y66+Y67+Y68+Y69+Y70+Y71+Y72+Y73+Y74</f>
        <v>1110</v>
      </c>
      <c r="Z23" s="226">
        <f>+Z27+Z28+Z63+Z64+Z65+Z66+Z67+Z68+Z69+Z70+Z71+Z72+Z73+Z74</f>
        <v>18467</v>
      </c>
    </row>
    <row r="24" spans="2:26" ht="8.25" customHeight="1">
      <c r="B24" s="240"/>
      <c r="C24" s="219"/>
      <c r="D24" s="220"/>
      <c r="E24" s="220"/>
      <c r="F24" s="220"/>
      <c r="G24" s="220"/>
      <c r="H24" s="220"/>
      <c r="I24" s="220"/>
      <c r="J24" s="220"/>
      <c r="K24" s="220"/>
      <c r="L24" s="220"/>
      <c r="M24" s="241"/>
      <c r="N24" s="241"/>
      <c r="O24" s="241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1"/>
    </row>
    <row r="25" spans="2:26" ht="12">
      <c r="B25" s="240" t="s">
        <v>855</v>
      </c>
      <c r="C25" s="214">
        <v>7188</v>
      </c>
      <c r="D25" s="215">
        <v>620074</v>
      </c>
      <c r="E25" s="215">
        <v>6469</v>
      </c>
      <c r="F25" s="215">
        <v>452142</v>
      </c>
      <c r="G25" s="215">
        <v>6237</v>
      </c>
      <c r="H25" s="215">
        <v>367539</v>
      </c>
      <c r="I25" s="215">
        <v>2652</v>
      </c>
      <c r="J25" s="215">
        <v>78742</v>
      </c>
      <c r="K25" s="215">
        <v>2483</v>
      </c>
      <c r="L25" s="215">
        <v>72413</v>
      </c>
      <c r="M25" s="242">
        <v>103</v>
      </c>
      <c r="N25" s="242">
        <v>3284</v>
      </c>
      <c r="O25" s="242">
        <v>131</v>
      </c>
      <c r="P25" s="215">
        <v>3045</v>
      </c>
      <c r="Q25" s="215">
        <v>6017</v>
      </c>
      <c r="R25" s="215">
        <v>89190</v>
      </c>
      <c r="S25" s="215">
        <v>5894</v>
      </c>
      <c r="T25" s="215">
        <v>74475</v>
      </c>
      <c r="U25" s="215">
        <v>129</v>
      </c>
      <c r="V25" s="215">
        <v>7489</v>
      </c>
      <c r="W25" s="215">
        <v>62</v>
      </c>
      <c r="X25" s="215">
        <v>3025</v>
      </c>
      <c r="Y25" s="215">
        <v>839</v>
      </c>
      <c r="Z25" s="216">
        <v>11690</v>
      </c>
    </row>
    <row r="26" spans="2:26" ht="12">
      <c r="B26" s="240" t="s">
        <v>857</v>
      </c>
      <c r="C26" s="214">
        <v>3087</v>
      </c>
      <c r="D26" s="215">
        <v>469389</v>
      </c>
      <c r="E26" s="215">
        <v>2668</v>
      </c>
      <c r="F26" s="215">
        <v>412196</v>
      </c>
      <c r="G26" s="215">
        <v>2640</v>
      </c>
      <c r="H26" s="215">
        <v>341987</v>
      </c>
      <c r="I26" s="215">
        <v>329</v>
      </c>
      <c r="J26" s="215">
        <v>11855</v>
      </c>
      <c r="K26" s="215">
        <v>308</v>
      </c>
      <c r="L26" s="215">
        <v>10783</v>
      </c>
      <c r="M26" s="242">
        <v>5</v>
      </c>
      <c r="N26" s="242">
        <v>215</v>
      </c>
      <c r="O26" s="242">
        <v>19</v>
      </c>
      <c r="P26" s="215">
        <v>857</v>
      </c>
      <c r="Q26" s="215">
        <v>2870</v>
      </c>
      <c r="R26" s="215">
        <v>45338</v>
      </c>
      <c r="S26" s="215">
        <v>2849</v>
      </c>
      <c r="T26" s="215">
        <v>40606</v>
      </c>
      <c r="U26" s="215">
        <v>66</v>
      </c>
      <c r="V26" s="215">
        <v>1804</v>
      </c>
      <c r="W26" s="215">
        <v>22</v>
      </c>
      <c r="X26" s="215">
        <v>1149</v>
      </c>
      <c r="Y26" s="215">
        <v>211</v>
      </c>
      <c r="Z26" s="216">
        <v>3583</v>
      </c>
    </row>
    <row r="27" spans="2:26" ht="12">
      <c r="B27" s="240" t="s">
        <v>858</v>
      </c>
      <c r="C27" s="214">
        <v>3050</v>
      </c>
      <c r="D27" s="215">
        <v>688956</v>
      </c>
      <c r="E27" s="215">
        <v>2883</v>
      </c>
      <c r="F27" s="215">
        <v>631444</v>
      </c>
      <c r="G27" s="215">
        <v>2793</v>
      </c>
      <c r="H27" s="215">
        <v>519517</v>
      </c>
      <c r="I27" s="215">
        <v>639</v>
      </c>
      <c r="J27" s="215">
        <v>11408</v>
      </c>
      <c r="K27" s="215">
        <v>621</v>
      </c>
      <c r="L27" s="215">
        <v>10855</v>
      </c>
      <c r="M27" s="242">
        <v>1</v>
      </c>
      <c r="N27" s="243" t="s">
        <v>1005</v>
      </c>
      <c r="O27" s="242">
        <v>23</v>
      </c>
      <c r="P27" s="215">
        <v>543</v>
      </c>
      <c r="Q27" s="215">
        <v>2579</v>
      </c>
      <c r="R27" s="215">
        <v>46104</v>
      </c>
      <c r="S27" s="215">
        <v>2531</v>
      </c>
      <c r="T27" s="215">
        <v>44087</v>
      </c>
      <c r="U27" s="215">
        <v>6</v>
      </c>
      <c r="V27" s="215">
        <v>102</v>
      </c>
      <c r="W27" s="215">
        <v>3</v>
      </c>
      <c r="X27" s="243" t="s">
        <v>1005</v>
      </c>
      <c r="Y27" s="215">
        <v>164</v>
      </c>
      <c r="Z27" s="216">
        <v>1983</v>
      </c>
    </row>
    <row r="28" spans="2:26" ht="12">
      <c r="B28" s="240" t="s">
        <v>860</v>
      </c>
      <c r="C28" s="214">
        <v>4116</v>
      </c>
      <c r="D28" s="215">
        <v>853334</v>
      </c>
      <c r="E28" s="215">
        <v>3748</v>
      </c>
      <c r="F28" s="215">
        <v>739925</v>
      </c>
      <c r="G28" s="215">
        <v>3714</v>
      </c>
      <c r="H28" s="215">
        <v>620864</v>
      </c>
      <c r="I28" s="215">
        <v>597</v>
      </c>
      <c r="J28" s="215">
        <v>24673</v>
      </c>
      <c r="K28" s="215">
        <v>595</v>
      </c>
      <c r="L28" s="215">
        <v>24092</v>
      </c>
      <c r="M28" s="242">
        <v>1</v>
      </c>
      <c r="N28" s="243" t="s">
        <v>1005</v>
      </c>
      <c r="O28" s="242">
        <v>4</v>
      </c>
      <c r="P28" s="215">
        <v>231</v>
      </c>
      <c r="Q28" s="215">
        <v>3368</v>
      </c>
      <c r="R28" s="215">
        <v>88736</v>
      </c>
      <c r="S28" s="215">
        <v>3334</v>
      </c>
      <c r="T28" s="215">
        <v>85357</v>
      </c>
      <c r="U28" s="215">
        <v>26</v>
      </c>
      <c r="V28" s="215">
        <v>412</v>
      </c>
      <c r="W28" s="215">
        <v>7</v>
      </c>
      <c r="X28" s="215">
        <v>349</v>
      </c>
      <c r="Y28" s="215">
        <v>160</v>
      </c>
      <c r="Z28" s="216">
        <v>3030</v>
      </c>
    </row>
    <row r="29" spans="2:26" ht="12">
      <c r="B29" s="240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42"/>
      <c r="N29" s="242"/>
      <c r="O29" s="242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6"/>
    </row>
    <row r="30" spans="2:26" ht="12">
      <c r="B30" s="240" t="s">
        <v>863</v>
      </c>
      <c r="C30" s="214">
        <v>2364</v>
      </c>
      <c r="D30" s="215">
        <v>506189</v>
      </c>
      <c r="E30" s="215">
        <v>2285</v>
      </c>
      <c r="F30" s="215">
        <v>475933</v>
      </c>
      <c r="G30" s="215">
        <v>2267</v>
      </c>
      <c r="H30" s="215">
        <v>401546</v>
      </c>
      <c r="I30" s="215">
        <v>67</v>
      </c>
      <c r="J30" s="215">
        <v>3940</v>
      </c>
      <c r="K30" s="215">
        <v>27</v>
      </c>
      <c r="L30" s="215">
        <v>1042</v>
      </c>
      <c r="M30" s="242">
        <v>30</v>
      </c>
      <c r="N30" s="242">
        <v>2290</v>
      </c>
      <c r="O30" s="242">
        <v>10</v>
      </c>
      <c r="P30" s="215">
        <v>608</v>
      </c>
      <c r="Q30" s="215">
        <v>2083</v>
      </c>
      <c r="R30" s="215">
        <v>26316</v>
      </c>
      <c r="S30" s="215">
        <v>2037</v>
      </c>
      <c r="T30" s="215">
        <v>22883</v>
      </c>
      <c r="U30" s="215">
        <v>37</v>
      </c>
      <c r="V30" s="215">
        <v>1165</v>
      </c>
      <c r="W30" s="215">
        <v>64</v>
      </c>
      <c r="X30" s="215">
        <v>2018</v>
      </c>
      <c r="Y30" s="215">
        <v>104</v>
      </c>
      <c r="Z30" s="216">
        <v>1415</v>
      </c>
    </row>
    <row r="31" spans="2:26" ht="12">
      <c r="B31" s="240" t="s">
        <v>865</v>
      </c>
      <c r="C31" s="214">
        <v>3047</v>
      </c>
      <c r="D31" s="215">
        <v>296686</v>
      </c>
      <c r="E31" s="215">
        <v>2652</v>
      </c>
      <c r="F31" s="215">
        <v>193099</v>
      </c>
      <c r="G31" s="215">
        <v>2610</v>
      </c>
      <c r="H31" s="215">
        <v>163940</v>
      </c>
      <c r="I31" s="215">
        <v>2492</v>
      </c>
      <c r="J31" s="215">
        <v>83658</v>
      </c>
      <c r="K31" s="215">
        <v>2488</v>
      </c>
      <c r="L31" s="215">
        <v>82638</v>
      </c>
      <c r="M31" s="242">
        <v>0</v>
      </c>
      <c r="N31" s="242">
        <v>0</v>
      </c>
      <c r="O31" s="242">
        <v>38</v>
      </c>
      <c r="P31" s="215">
        <v>1020</v>
      </c>
      <c r="Q31" s="215">
        <v>2237</v>
      </c>
      <c r="R31" s="215">
        <v>19929</v>
      </c>
      <c r="S31" s="215">
        <v>2214</v>
      </c>
      <c r="T31" s="215">
        <v>17913</v>
      </c>
      <c r="U31" s="215">
        <v>25</v>
      </c>
      <c r="V31" s="215">
        <v>564</v>
      </c>
      <c r="W31" s="215">
        <v>13</v>
      </c>
      <c r="X31" s="215">
        <v>579</v>
      </c>
      <c r="Y31" s="215">
        <v>96</v>
      </c>
      <c r="Z31" s="216">
        <v>1437</v>
      </c>
    </row>
    <row r="32" spans="2:26" ht="12">
      <c r="B32" s="240" t="s">
        <v>867</v>
      </c>
      <c r="C32" s="214">
        <v>2620</v>
      </c>
      <c r="D32" s="215">
        <v>253874</v>
      </c>
      <c r="E32" s="215">
        <v>2409</v>
      </c>
      <c r="F32" s="215">
        <v>150218</v>
      </c>
      <c r="G32" s="215">
        <v>2373</v>
      </c>
      <c r="H32" s="215">
        <v>130791</v>
      </c>
      <c r="I32" s="215">
        <v>1400</v>
      </c>
      <c r="J32" s="215">
        <v>61745</v>
      </c>
      <c r="K32" s="215">
        <v>1308</v>
      </c>
      <c r="L32" s="215">
        <v>54811</v>
      </c>
      <c r="M32" s="242">
        <v>91</v>
      </c>
      <c r="N32" s="242">
        <v>4780</v>
      </c>
      <c r="O32" s="242">
        <v>55</v>
      </c>
      <c r="P32" s="215">
        <v>2154</v>
      </c>
      <c r="Q32" s="215">
        <v>2322</v>
      </c>
      <c r="R32" s="215">
        <v>41911</v>
      </c>
      <c r="S32" s="215">
        <v>2298</v>
      </c>
      <c r="T32" s="215">
        <v>31350</v>
      </c>
      <c r="U32" s="215">
        <v>149</v>
      </c>
      <c r="V32" s="215">
        <v>7036</v>
      </c>
      <c r="W32" s="215">
        <v>62</v>
      </c>
      <c r="X32" s="215">
        <v>4888</v>
      </c>
      <c r="Y32" s="215">
        <v>325</v>
      </c>
      <c r="Z32" s="216">
        <v>5673</v>
      </c>
    </row>
    <row r="33" spans="2:26" ht="12">
      <c r="B33" s="240" t="s">
        <v>868</v>
      </c>
      <c r="C33" s="214">
        <v>3922</v>
      </c>
      <c r="D33" s="215">
        <v>431610</v>
      </c>
      <c r="E33" s="215">
        <v>3732</v>
      </c>
      <c r="F33" s="215">
        <v>298278</v>
      </c>
      <c r="G33" s="215">
        <v>3651</v>
      </c>
      <c r="H33" s="215">
        <v>245302</v>
      </c>
      <c r="I33" s="215">
        <v>1799</v>
      </c>
      <c r="J33" s="215">
        <v>53688</v>
      </c>
      <c r="K33" s="215">
        <v>1434</v>
      </c>
      <c r="L33" s="215">
        <v>32402</v>
      </c>
      <c r="M33" s="242">
        <v>497</v>
      </c>
      <c r="N33" s="242">
        <v>19568</v>
      </c>
      <c r="O33" s="242">
        <v>57</v>
      </c>
      <c r="P33" s="215">
        <v>1718</v>
      </c>
      <c r="Q33" s="215">
        <v>3616</v>
      </c>
      <c r="R33" s="215">
        <v>79644</v>
      </c>
      <c r="S33" s="215">
        <v>3580</v>
      </c>
      <c r="T33" s="215">
        <v>67600</v>
      </c>
      <c r="U33" s="215">
        <v>72</v>
      </c>
      <c r="V33" s="215">
        <v>4852</v>
      </c>
      <c r="W33" s="215">
        <v>15</v>
      </c>
      <c r="X33" s="215">
        <v>665</v>
      </c>
      <c r="Y33" s="215">
        <v>639</v>
      </c>
      <c r="Z33" s="216">
        <v>11379</v>
      </c>
    </row>
    <row r="34" spans="2:26" ht="12">
      <c r="B34" s="240"/>
      <c r="C34" s="214"/>
      <c r="D34" s="215"/>
      <c r="E34" s="215"/>
      <c r="F34" s="215"/>
      <c r="G34" s="215"/>
      <c r="H34" s="215"/>
      <c r="I34" s="215"/>
      <c r="J34" s="215"/>
      <c r="K34" s="215"/>
      <c r="L34" s="215"/>
      <c r="M34" s="242"/>
      <c r="N34" s="242"/>
      <c r="O34" s="242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6"/>
    </row>
    <row r="35" spans="2:26" ht="12">
      <c r="B35" s="240" t="s">
        <v>871</v>
      </c>
      <c r="C35" s="214">
        <v>2408</v>
      </c>
      <c r="D35" s="215">
        <v>332987</v>
      </c>
      <c r="E35" s="215">
        <v>2287</v>
      </c>
      <c r="F35" s="215">
        <v>296592</v>
      </c>
      <c r="G35" s="215">
        <v>2260</v>
      </c>
      <c r="H35" s="215">
        <v>252265</v>
      </c>
      <c r="I35" s="215">
        <v>412</v>
      </c>
      <c r="J35" s="215">
        <v>15713</v>
      </c>
      <c r="K35" s="215">
        <v>208</v>
      </c>
      <c r="L35" s="215">
        <v>5838</v>
      </c>
      <c r="M35" s="242">
        <v>160</v>
      </c>
      <c r="N35" s="242">
        <v>7341</v>
      </c>
      <c r="O35" s="242">
        <v>52</v>
      </c>
      <c r="P35" s="215">
        <v>2534</v>
      </c>
      <c r="Q35" s="215">
        <v>2138</v>
      </c>
      <c r="R35" s="215">
        <v>20682</v>
      </c>
      <c r="S35" s="215">
        <v>2126</v>
      </c>
      <c r="T35" s="215">
        <v>18850</v>
      </c>
      <c r="U35" s="215">
        <v>14</v>
      </c>
      <c r="V35" s="215">
        <v>245</v>
      </c>
      <c r="W35" s="215">
        <v>14</v>
      </c>
      <c r="X35" s="215">
        <v>833</v>
      </c>
      <c r="Y35" s="215">
        <v>77</v>
      </c>
      <c r="Z35" s="216">
        <v>999</v>
      </c>
    </row>
    <row r="36" spans="2:26" ht="12">
      <c r="B36" s="240" t="s">
        <v>873</v>
      </c>
      <c r="C36" s="214">
        <v>3547</v>
      </c>
      <c r="D36" s="215">
        <v>369983</v>
      </c>
      <c r="E36" s="215">
        <v>2747</v>
      </c>
      <c r="F36" s="215">
        <v>193832</v>
      </c>
      <c r="G36" s="215">
        <v>2582</v>
      </c>
      <c r="H36" s="215">
        <v>162568</v>
      </c>
      <c r="I36" s="215">
        <v>2881</v>
      </c>
      <c r="J36" s="215">
        <v>148349</v>
      </c>
      <c r="K36" s="215">
        <v>2858</v>
      </c>
      <c r="L36" s="215">
        <v>147050</v>
      </c>
      <c r="M36" s="242">
        <v>27</v>
      </c>
      <c r="N36" s="242">
        <v>1111</v>
      </c>
      <c r="O36" s="242">
        <v>10</v>
      </c>
      <c r="P36" s="215">
        <v>188</v>
      </c>
      <c r="Q36" s="215">
        <v>2324</v>
      </c>
      <c r="R36" s="215">
        <v>27802</v>
      </c>
      <c r="S36" s="215">
        <v>2288</v>
      </c>
      <c r="T36" s="215">
        <v>25225</v>
      </c>
      <c r="U36" s="215">
        <v>82</v>
      </c>
      <c r="V36" s="215">
        <v>4163</v>
      </c>
      <c r="W36" s="215">
        <v>24</v>
      </c>
      <c r="X36" s="215">
        <v>1119</v>
      </c>
      <c r="Y36" s="215">
        <v>107</v>
      </c>
      <c r="Z36" s="216">
        <v>1458</v>
      </c>
    </row>
    <row r="37" spans="2:26" ht="12">
      <c r="B37" s="240" t="s">
        <v>875</v>
      </c>
      <c r="C37" s="214">
        <v>3440</v>
      </c>
      <c r="D37" s="215">
        <v>343225</v>
      </c>
      <c r="E37" s="215">
        <v>2646</v>
      </c>
      <c r="F37" s="215">
        <v>157793</v>
      </c>
      <c r="G37" s="215">
        <v>2605</v>
      </c>
      <c r="H37" s="215">
        <v>136362</v>
      </c>
      <c r="I37" s="215">
        <v>2638</v>
      </c>
      <c r="J37" s="215">
        <v>142227</v>
      </c>
      <c r="K37" s="215">
        <v>2626</v>
      </c>
      <c r="L37" s="215">
        <v>141138</v>
      </c>
      <c r="M37" s="242">
        <v>6</v>
      </c>
      <c r="N37" s="242">
        <v>134</v>
      </c>
      <c r="O37" s="242">
        <v>25</v>
      </c>
      <c r="P37" s="215">
        <v>955</v>
      </c>
      <c r="Q37" s="215">
        <v>2287</v>
      </c>
      <c r="R37" s="215">
        <v>43205</v>
      </c>
      <c r="S37" s="215">
        <v>2249</v>
      </c>
      <c r="T37" s="215">
        <v>38027</v>
      </c>
      <c r="U37" s="215">
        <v>47</v>
      </c>
      <c r="V37" s="215">
        <v>2706</v>
      </c>
      <c r="W37" s="215">
        <v>9</v>
      </c>
      <c r="X37" s="215">
        <v>506</v>
      </c>
      <c r="Y37" s="215">
        <v>256</v>
      </c>
      <c r="Z37" s="216">
        <v>4672</v>
      </c>
    </row>
    <row r="38" spans="2:26" ht="12">
      <c r="B38" s="240" t="s">
        <v>877</v>
      </c>
      <c r="C38" s="214">
        <v>3209</v>
      </c>
      <c r="D38" s="215">
        <v>496224</v>
      </c>
      <c r="E38" s="215">
        <v>3089</v>
      </c>
      <c r="F38" s="215">
        <v>393927</v>
      </c>
      <c r="G38" s="215">
        <v>3072</v>
      </c>
      <c r="H38" s="215">
        <v>333108</v>
      </c>
      <c r="I38" s="215">
        <v>300</v>
      </c>
      <c r="J38" s="215">
        <v>15916</v>
      </c>
      <c r="K38" s="215">
        <v>27</v>
      </c>
      <c r="L38" s="215">
        <v>594</v>
      </c>
      <c r="M38" s="242">
        <v>236</v>
      </c>
      <c r="N38" s="242">
        <v>13120</v>
      </c>
      <c r="O38" s="242">
        <v>49</v>
      </c>
      <c r="P38" s="215">
        <v>2202</v>
      </c>
      <c r="Q38" s="215">
        <v>2973</v>
      </c>
      <c r="R38" s="215">
        <v>86381</v>
      </c>
      <c r="S38" s="215">
        <v>2956</v>
      </c>
      <c r="T38" s="215">
        <v>79639</v>
      </c>
      <c r="U38" s="215">
        <v>34</v>
      </c>
      <c r="V38" s="215">
        <v>2845</v>
      </c>
      <c r="W38" s="215">
        <v>13</v>
      </c>
      <c r="X38" s="215">
        <v>1942</v>
      </c>
      <c r="Y38" s="215">
        <v>255</v>
      </c>
      <c r="Z38" s="216">
        <v>4800</v>
      </c>
    </row>
    <row r="39" spans="2:26" ht="12">
      <c r="B39" s="240" t="s">
        <v>879</v>
      </c>
      <c r="C39" s="214">
        <v>2482</v>
      </c>
      <c r="D39" s="215">
        <v>312348</v>
      </c>
      <c r="E39" s="215">
        <v>2159</v>
      </c>
      <c r="F39" s="215">
        <v>217628</v>
      </c>
      <c r="G39" s="215">
        <v>2098</v>
      </c>
      <c r="H39" s="215">
        <v>193393</v>
      </c>
      <c r="I39" s="215">
        <v>1504</v>
      </c>
      <c r="J39" s="215">
        <v>59506</v>
      </c>
      <c r="K39" s="215">
        <v>1449</v>
      </c>
      <c r="L39" s="215">
        <v>55925</v>
      </c>
      <c r="M39" s="242">
        <v>35</v>
      </c>
      <c r="N39" s="242">
        <v>1776</v>
      </c>
      <c r="O39" s="242">
        <v>32</v>
      </c>
      <c r="P39" s="215">
        <v>1805</v>
      </c>
      <c r="Q39" s="215">
        <v>2003</v>
      </c>
      <c r="R39" s="215">
        <v>35214</v>
      </c>
      <c r="S39" s="215">
        <v>1964</v>
      </c>
      <c r="T39" s="215">
        <v>30474</v>
      </c>
      <c r="U39" s="215">
        <v>79</v>
      </c>
      <c r="V39" s="215">
        <v>3592</v>
      </c>
      <c r="W39" s="215">
        <v>30</v>
      </c>
      <c r="X39" s="215">
        <v>1399</v>
      </c>
      <c r="Y39" s="215">
        <v>213</v>
      </c>
      <c r="Z39" s="216">
        <v>3341</v>
      </c>
    </row>
    <row r="40" spans="2:26" ht="12">
      <c r="B40" s="240"/>
      <c r="C40" s="214"/>
      <c r="D40" s="215"/>
      <c r="E40" s="215"/>
      <c r="F40" s="215"/>
      <c r="G40" s="215"/>
      <c r="H40" s="215"/>
      <c r="I40" s="215"/>
      <c r="J40" s="215"/>
      <c r="K40" s="215"/>
      <c r="L40" s="215"/>
      <c r="M40" s="242"/>
      <c r="N40" s="242"/>
      <c r="O40" s="242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6"/>
    </row>
    <row r="41" spans="2:26" ht="12">
      <c r="B41" s="240" t="s">
        <v>882</v>
      </c>
      <c r="C41" s="214">
        <v>1061</v>
      </c>
      <c r="D41" s="215">
        <v>83921</v>
      </c>
      <c r="E41" s="215">
        <v>933</v>
      </c>
      <c r="F41" s="215">
        <v>54718</v>
      </c>
      <c r="G41" s="215">
        <v>903</v>
      </c>
      <c r="H41" s="215">
        <v>49210</v>
      </c>
      <c r="I41" s="215">
        <v>539</v>
      </c>
      <c r="J41" s="215">
        <v>18501</v>
      </c>
      <c r="K41" s="215">
        <v>466</v>
      </c>
      <c r="L41" s="215">
        <v>14879</v>
      </c>
      <c r="M41" s="242">
        <v>56</v>
      </c>
      <c r="N41" s="242">
        <v>2688</v>
      </c>
      <c r="O41" s="242">
        <v>33</v>
      </c>
      <c r="P41" s="215">
        <v>934</v>
      </c>
      <c r="Q41" s="215">
        <v>752</v>
      </c>
      <c r="R41" s="215">
        <v>10702</v>
      </c>
      <c r="S41" s="215">
        <v>741</v>
      </c>
      <c r="T41" s="215">
        <v>8328</v>
      </c>
      <c r="U41" s="215">
        <v>27</v>
      </c>
      <c r="V41" s="215">
        <v>1774</v>
      </c>
      <c r="W41" s="215">
        <v>11</v>
      </c>
      <c r="X41" s="215">
        <v>1198</v>
      </c>
      <c r="Y41" s="215">
        <v>69</v>
      </c>
      <c r="Z41" s="216">
        <v>1176</v>
      </c>
    </row>
    <row r="42" spans="2:26" ht="12">
      <c r="B42" s="240" t="s">
        <v>884</v>
      </c>
      <c r="C42" s="214">
        <v>1041</v>
      </c>
      <c r="D42" s="215">
        <v>97569</v>
      </c>
      <c r="E42" s="215">
        <v>910</v>
      </c>
      <c r="F42" s="215">
        <v>64719</v>
      </c>
      <c r="G42" s="215">
        <v>804</v>
      </c>
      <c r="H42" s="215">
        <v>47982</v>
      </c>
      <c r="I42" s="215">
        <v>715</v>
      </c>
      <c r="J42" s="215">
        <v>25360</v>
      </c>
      <c r="K42" s="215">
        <v>708</v>
      </c>
      <c r="L42" s="215">
        <v>24733</v>
      </c>
      <c r="M42" s="242">
        <v>2</v>
      </c>
      <c r="N42" s="243" t="s">
        <v>1005</v>
      </c>
      <c r="O42" s="242">
        <v>21</v>
      </c>
      <c r="P42" s="215">
        <v>550</v>
      </c>
      <c r="Q42" s="215">
        <v>793</v>
      </c>
      <c r="R42" s="215">
        <v>7490</v>
      </c>
      <c r="S42" s="215">
        <v>771</v>
      </c>
      <c r="T42" s="215">
        <v>6281</v>
      </c>
      <c r="U42" s="215">
        <v>18</v>
      </c>
      <c r="V42" s="215">
        <v>693</v>
      </c>
      <c r="W42" s="242">
        <v>6</v>
      </c>
      <c r="X42" s="215">
        <v>197</v>
      </c>
      <c r="Y42" s="215">
        <v>72</v>
      </c>
      <c r="Z42" s="216">
        <v>1012</v>
      </c>
    </row>
    <row r="43" spans="2:26" ht="12">
      <c r="B43" s="240" t="s">
        <v>838</v>
      </c>
      <c r="C43" s="214">
        <v>2036</v>
      </c>
      <c r="D43" s="215">
        <v>192443</v>
      </c>
      <c r="E43" s="215">
        <v>1879</v>
      </c>
      <c r="F43" s="215">
        <v>153912</v>
      </c>
      <c r="G43" s="215">
        <v>1835</v>
      </c>
      <c r="H43" s="215">
        <v>127636</v>
      </c>
      <c r="I43" s="215">
        <v>1218</v>
      </c>
      <c r="J43" s="215">
        <v>25664</v>
      </c>
      <c r="K43" s="215">
        <v>1211</v>
      </c>
      <c r="L43" s="215">
        <v>25320</v>
      </c>
      <c r="M43" s="242">
        <v>4</v>
      </c>
      <c r="N43" s="242">
        <v>111</v>
      </c>
      <c r="O43" s="242">
        <v>9</v>
      </c>
      <c r="P43" s="215">
        <v>233</v>
      </c>
      <c r="Q43" s="215">
        <v>1532</v>
      </c>
      <c r="R43" s="215">
        <v>12867</v>
      </c>
      <c r="S43" s="215">
        <v>1513</v>
      </c>
      <c r="T43" s="215">
        <v>11809</v>
      </c>
      <c r="U43" s="242">
        <v>16</v>
      </c>
      <c r="V43" s="215">
        <v>520</v>
      </c>
      <c r="W43" s="215">
        <v>5</v>
      </c>
      <c r="X43" s="215">
        <v>267</v>
      </c>
      <c r="Y43" s="215">
        <v>64</v>
      </c>
      <c r="Z43" s="216">
        <v>791</v>
      </c>
    </row>
    <row r="44" spans="2:26" ht="12">
      <c r="B44" s="240" t="s">
        <v>839</v>
      </c>
      <c r="C44" s="214">
        <v>1008</v>
      </c>
      <c r="D44" s="215">
        <v>61967</v>
      </c>
      <c r="E44" s="215">
        <v>979</v>
      </c>
      <c r="F44" s="215">
        <v>48495</v>
      </c>
      <c r="G44" s="215">
        <v>942</v>
      </c>
      <c r="H44" s="215">
        <v>40424</v>
      </c>
      <c r="I44" s="215">
        <v>142</v>
      </c>
      <c r="J44" s="215">
        <v>4871</v>
      </c>
      <c r="K44" s="215">
        <v>133</v>
      </c>
      <c r="L44" s="215">
        <v>4679</v>
      </c>
      <c r="M44" s="242">
        <v>1</v>
      </c>
      <c r="N44" s="243" t="s">
        <v>1005</v>
      </c>
      <c r="O44" s="242">
        <v>10</v>
      </c>
      <c r="P44" s="215">
        <v>182</v>
      </c>
      <c r="Q44" s="215">
        <v>926</v>
      </c>
      <c r="R44" s="215">
        <v>8601</v>
      </c>
      <c r="S44" s="215">
        <v>922</v>
      </c>
      <c r="T44" s="215">
        <v>7719</v>
      </c>
      <c r="U44" s="215">
        <v>10</v>
      </c>
      <c r="V44" s="215">
        <v>99</v>
      </c>
      <c r="W44" s="215">
        <v>3</v>
      </c>
      <c r="X44" s="215">
        <v>33</v>
      </c>
      <c r="Y44" s="215">
        <v>48</v>
      </c>
      <c r="Z44" s="216">
        <v>849</v>
      </c>
    </row>
    <row r="45" spans="2:26" ht="12">
      <c r="B45" s="240" t="s">
        <v>840</v>
      </c>
      <c r="C45" s="214">
        <v>1522</v>
      </c>
      <c r="D45" s="215">
        <v>152458</v>
      </c>
      <c r="E45" s="215">
        <v>1312</v>
      </c>
      <c r="F45" s="215">
        <v>64540</v>
      </c>
      <c r="G45" s="215">
        <v>1279</v>
      </c>
      <c r="H45" s="215">
        <v>58445</v>
      </c>
      <c r="I45" s="215">
        <v>878</v>
      </c>
      <c r="J45" s="215">
        <v>69437</v>
      </c>
      <c r="K45" s="215">
        <v>823</v>
      </c>
      <c r="L45" s="215">
        <v>66043</v>
      </c>
      <c r="M45" s="242">
        <v>43</v>
      </c>
      <c r="N45" s="242">
        <v>1933</v>
      </c>
      <c r="O45" s="242">
        <v>40</v>
      </c>
      <c r="P45" s="215">
        <v>1461</v>
      </c>
      <c r="Q45" s="215">
        <v>1267</v>
      </c>
      <c r="R45" s="215">
        <v>18481</v>
      </c>
      <c r="S45" s="215">
        <v>1258</v>
      </c>
      <c r="T45" s="215">
        <v>15006</v>
      </c>
      <c r="U45" s="215">
        <v>57</v>
      </c>
      <c r="V45" s="215">
        <v>2283</v>
      </c>
      <c r="W45" s="215">
        <v>16</v>
      </c>
      <c r="X45" s="215">
        <v>778</v>
      </c>
      <c r="Y45" s="215">
        <v>142</v>
      </c>
      <c r="Z45" s="216">
        <v>2697</v>
      </c>
    </row>
    <row r="46" spans="2:26" ht="12">
      <c r="B46" s="240" t="s">
        <v>842</v>
      </c>
      <c r="C46" s="214">
        <v>1031</v>
      </c>
      <c r="D46" s="215">
        <v>100756</v>
      </c>
      <c r="E46" s="215">
        <v>971</v>
      </c>
      <c r="F46" s="215">
        <v>55203</v>
      </c>
      <c r="G46" s="215">
        <v>943</v>
      </c>
      <c r="H46" s="215">
        <v>47466</v>
      </c>
      <c r="I46" s="215">
        <v>577</v>
      </c>
      <c r="J46" s="215">
        <v>34801</v>
      </c>
      <c r="K46" s="215">
        <v>563</v>
      </c>
      <c r="L46" s="215">
        <v>33540</v>
      </c>
      <c r="M46" s="242">
        <v>12</v>
      </c>
      <c r="N46" s="242">
        <v>708</v>
      </c>
      <c r="O46" s="242">
        <v>17</v>
      </c>
      <c r="P46" s="242">
        <v>553</v>
      </c>
      <c r="Q46" s="215">
        <v>955</v>
      </c>
      <c r="R46" s="215">
        <v>10752</v>
      </c>
      <c r="S46" s="215">
        <v>949</v>
      </c>
      <c r="T46" s="215">
        <v>9053</v>
      </c>
      <c r="U46" s="215">
        <v>19</v>
      </c>
      <c r="V46" s="215">
        <v>778</v>
      </c>
      <c r="W46" s="215">
        <v>9</v>
      </c>
      <c r="X46" s="215">
        <v>760</v>
      </c>
      <c r="Y46" s="215">
        <v>46</v>
      </c>
      <c r="Z46" s="216">
        <v>939</v>
      </c>
    </row>
    <row r="47" spans="2:26" ht="12">
      <c r="B47" s="240" t="s">
        <v>844</v>
      </c>
      <c r="C47" s="214">
        <v>1268</v>
      </c>
      <c r="D47" s="215">
        <v>182701</v>
      </c>
      <c r="E47" s="215">
        <v>1190</v>
      </c>
      <c r="F47" s="215">
        <v>141029</v>
      </c>
      <c r="G47" s="215">
        <v>1172</v>
      </c>
      <c r="H47" s="215">
        <v>118120</v>
      </c>
      <c r="I47" s="215">
        <v>98</v>
      </c>
      <c r="J47" s="215">
        <v>4151</v>
      </c>
      <c r="K47" s="215">
        <v>65</v>
      </c>
      <c r="L47" s="215">
        <v>1125</v>
      </c>
      <c r="M47" s="242">
        <v>33</v>
      </c>
      <c r="N47" s="242">
        <v>2947</v>
      </c>
      <c r="O47" s="242">
        <v>3</v>
      </c>
      <c r="P47" s="242">
        <v>79</v>
      </c>
      <c r="Q47" s="215">
        <v>1204</v>
      </c>
      <c r="R47" s="215">
        <v>37521</v>
      </c>
      <c r="S47" s="215">
        <v>1202</v>
      </c>
      <c r="T47" s="215">
        <v>33682</v>
      </c>
      <c r="U47" s="215">
        <v>45</v>
      </c>
      <c r="V47" s="215">
        <v>4643</v>
      </c>
      <c r="W47" s="215">
        <v>8</v>
      </c>
      <c r="X47" s="215">
        <v>1772</v>
      </c>
      <c r="Y47" s="215">
        <v>113</v>
      </c>
      <c r="Z47" s="216">
        <v>2067</v>
      </c>
    </row>
    <row r="48" spans="2:26" ht="12">
      <c r="B48" s="240"/>
      <c r="C48" s="214"/>
      <c r="D48" s="215"/>
      <c r="E48" s="215"/>
      <c r="F48" s="215"/>
      <c r="G48" s="215"/>
      <c r="H48" s="215"/>
      <c r="I48" s="215"/>
      <c r="J48" s="215"/>
      <c r="K48" s="215"/>
      <c r="L48" s="215"/>
      <c r="M48" s="242"/>
      <c r="N48" s="242"/>
      <c r="O48" s="242"/>
      <c r="P48" s="242"/>
      <c r="Q48" s="215"/>
      <c r="R48" s="215"/>
      <c r="S48" s="215"/>
      <c r="T48" s="215"/>
      <c r="U48" s="215"/>
      <c r="V48" s="215"/>
      <c r="W48" s="215"/>
      <c r="X48" s="215"/>
      <c r="Y48" s="215"/>
      <c r="Z48" s="216"/>
    </row>
    <row r="49" spans="2:26" ht="12">
      <c r="B49" s="240" t="s">
        <v>845</v>
      </c>
      <c r="C49" s="214">
        <v>944</v>
      </c>
      <c r="D49" s="215">
        <v>166567</v>
      </c>
      <c r="E49" s="215">
        <v>906</v>
      </c>
      <c r="F49" s="215">
        <v>153559</v>
      </c>
      <c r="G49" s="215">
        <v>886</v>
      </c>
      <c r="H49" s="215">
        <v>127960</v>
      </c>
      <c r="I49" s="215">
        <v>30</v>
      </c>
      <c r="J49" s="215">
        <v>1370</v>
      </c>
      <c r="K49" s="215">
        <v>10</v>
      </c>
      <c r="L49" s="215">
        <v>102</v>
      </c>
      <c r="M49" s="242">
        <v>21</v>
      </c>
      <c r="N49" s="242">
        <v>1268</v>
      </c>
      <c r="O49" s="242">
        <v>0</v>
      </c>
      <c r="P49" s="242">
        <v>0</v>
      </c>
      <c r="Q49" s="215">
        <v>863</v>
      </c>
      <c r="R49" s="215">
        <v>11638</v>
      </c>
      <c r="S49" s="215">
        <v>859</v>
      </c>
      <c r="T49" s="215">
        <v>10276</v>
      </c>
      <c r="U49" s="215">
        <v>61</v>
      </c>
      <c r="V49" s="215">
        <v>2073</v>
      </c>
      <c r="W49" s="215">
        <v>18</v>
      </c>
      <c r="X49" s="215">
        <v>619</v>
      </c>
      <c r="Y49" s="215">
        <v>56</v>
      </c>
      <c r="Z49" s="216">
        <v>743</v>
      </c>
    </row>
    <row r="50" spans="2:26" ht="12">
      <c r="B50" s="240" t="s">
        <v>847</v>
      </c>
      <c r="C50" s="214">
        <v>1421</v>
      </c>
      <c r="D50" s="215">
        <v>222444</v>
      </c>
      <c r="E50" s="215">
        <v>1407</v>
      </c>
      <c r="F50" s="215">
        <v>205430</v>
      </c>
      <c r="G50" s="215">
        <v>1388</v>
      </c>
      <c r="H50" s="215">
        <v>169577</v>
      </c>
      <c r="I50" s="215">
        <v>49</v>
      </c>
      <c r="J50" s="215">
        <v>3607</v>
      </c>
      <c r="K50" s="215">
        <v>12</v>
      </c>
      <c r="L50" s="215">
        <v>203</v>
      </c>
      <c r="M50" s="242">
        <v>37</v>
      </c>
      <c r="N50" s="242">
        <v>3394</v>
      </c>
      <c r="O50" s="242">
        <v>1</v>
      </c>
      <c r="P50" s="243" t="s">
        <v>1005</v>
      </c>
      <c r="Q50" s="215">
        <v>1278</v>
      </c>
      <c r="R50" s="215">
        <v>13407</v>
      </c>
      <c r="S50" s="215">
        <v>1264</v>
      </c>
      <c r="T50" s="215">
        <v>9757</v>
      </c>
      <c r="U50" s="215">
        <v>41</v>
      </c>
      <c r="V50" s="215">
        <v>1491</v>
      </c>
      <c r="W50" s="215">
        <v>61</v>
      </c>
      <c r="X50" s="215">
        <v>3540</v>
      </c>
      <c r="Y50" s="215">
        <v>14</v>
      </c>
      <c r="Z50" s="216">
        <v>110</v>
      </c>
    </row>
    <row r="51" spans="2:26" ht="12">
      <c r="B51" s="240" t="s">
        <v>849</v>
      </c>
      <c r="C51" s="214">
        <v>947</v>
      </c>
      <c r="D51" s="215">
        <v>155511</v>
      </c>
      <c r="E51" s="215">
        <v>931</v>
      </c>
      <c r="F51" s="215">
        <v>144581</v>
      </c>
      <c r="G51" s="215">
        <v>929</v>
      </c>
      <c r="H51" s="215">
        <v>122383</v>
      </c>
      <c r="I51" s="215">
        <v>40</v>
      </c>
      <c r="J51" s="215">
        <v>1340</v>
      </c>
      <c r="K51" s="215">
        <v>15</v>
      </c>
      <c r="L51" s="215">
        <v>374</v>
      </c>
      <c r="M51" s="242">
        <v>0</v>
      </c>
      <c r="N51" s="242">
        <v>0</v>
      </c>
      <c r="O51" s="242">
        <v>25</v>
      </c>
      <c r="P51" s="242">
        <v>966</v>
      </c>
      <c r="Q51" s="215">
        <v>761</v>
      </c>
      <c r="R51" s="215">
        <v>9590</v>
      </c>
      <c r="S51" s="215">
        <v>755</v>
      </c>
      <c r="T51" s="215">
        <v>8749</v>
      </c>
      <c r="U51" s="215">
        <v>15</v>
      </c>
      <c r="V51" s="215">
        <v>830</v>
      </c>
      <c r="W51" s="215">
        <v>3</v>
      </c>
      <c r="X51" s="215">
        <v>335</v>
      </c>
      <c r="Y51" s="215">
        <v>36</v>
      </c>
      <c r="Z51" s="216">
        <v>506</v>
      </c>
    </row>
    <row r="52" spans="2:26" ht="12">
      <c r="B52" s="240" t="s">
        <v>851</v>
      </c>
      <c r="C52" s="214">
        <v>1250</v>
      </c>
      <c r="D52" s="215">
        <v>199802</v>
      </c>
      <c r="E52" s="215">
        <v>1142</v>
      </c>
      <c r="F52" s="215">
        <v>185744</v>
      </c>
      <c r="G52" s="215">
        <v>1130</v>
      </c>
      <c r="H52" s="215">
        <v>157639</v>
      </c>
      <c r="I52" s="215">
        <v>52</v>
      </c>
      <c r="J52" s="215">
        <v>2323</v>
      </c>
      <c r="K52" s="215">
        <v>36</v>
      </c>
      <c r="L52" s="215">
        <v>881</v>
      </c>
      <c r="M52" s="242">
        <v>15</v>
      </c>
      <c r="N52" s="242">
        <v>1420</v>
      </c>
      <c r="O52" s="242">
        <v>2</v>
      </c>
      <c r="P52" s="243" t="s">
        <v>1005</v>
      </c>
      <c r="Q52" s="215">
        <v>1059</v>
      </c>
      <c r="R52" s="215">
        <v>11735</v>
      </c>
      <c r="S52" s="215">
        <v>1045</v>
      </c>
      <c r="T52" s="215">
        <v>9554</v>
      </c>
      <c r="U52" s="215">
        <v>36</v>
      </c>
      <c r="V52" s="215">
        <v>1282</v>
      </c>
      <c r="W52" s="215">
        <v>11</v>
      </c>
      <c r="X52" s="215">
        <v>1196</v>
      </c>
      <c r="Y52" s="215">
        <v>67</v>
      </c>
      <c r="Z52" s="216">
        <v>985</v>
      </c>
    </row>
    <row r="53" spans="2:26" ht="12">
      <c r="B53" s="240" t="s">
        <v>853</v>
      </c>
      <c r="C53" s="214">
        <v>696</v>
      </c>
      <c r="D53" s="215">
        <v>107820</v>
      </c>
      <c r="E53" s="215">
        <v>668</v>
      </c>
      <c r="F53" s="215">
        <v>80538</v>
      </c>
      <c r="G53" s="215">
        <v>664</v>
      </c>
      <c r="H53" s="215">
        <v>68826</v>
      </c>
      <c r="I53" s="215">
        <v>28</v>
      </c>
      <c r="J53" s="215">
        <v>1948</v>
      </c>
      <c r="K53" s="215">
        <v>7</v>
      </c>
      <c r="L53" s="215">
        <v>84</v>
      </c>
      <c r="M53" s="242">
        <v>19</v>
      </c>
      <c r="N53" s="242">
        <v>1809</v>
      </c>
      <c r="O53" s="242">
        <v>2</v>
      </c>
      <c r="P53" s="243" t="s">
        <v>1005</v>
      </c>
      <c r="Q53" s="215">
        <v>652</v>
      </c>
      <c r="R53" s="215">
        <v>25334</v>
      </c>
      <c r="S53" s="215">
        <v>649</v>
      </c>
      <c r="T53" s="215">
        <v>16057</v>
      </c>
      <c r="U53" s="215">
        <v>65</v>
      </c>
      <c r="V53" s="215">
        <v>6976</v>
      </c>
      <c r="W53" s="215">
        <v>52</v>
      </c>
      <c r="X53" s="215">
        <v>8452</v>
      </c>
      <c r="Y53" s="215">
        <v>51</v>
      </c>
      <c r="Z53" s="216">
        <v>825</v>
      </c>
    </row>
    <row r="54" spans="2:26" ht="12">
      <c r="B54" s="240" t="s">
        <v>854</v>
      </c>
      <c r="C54" s="214">
        <v>899</v>
      </c>
      <c r="D54" s="215">
        <v>186004</v>
      </c>
      <c r="E54" s="215">
        <v>875</v>
      </c>
      <c r="F54" s="215">
        <v>169376</v>
      </c>
      <c r="G54" s="215">
        <v>844</v>
      </c>
      <c r="H54" s="215">
        <v>143601</v>
      </c>
      <c r="I54" s="215">
        <v>117</v>
      </c>
      <c r="J54" s="215">
        <v>4024</v>
      </c>
      <c r="K54" s="215">
        <v>87</v>
      </c>
      <c r="L54" s="215">
        <v>1412</v>
      </c>
      <c r="M54" s="242">
        <v>30</v>
      </c>
      <c r="N54" s="242">
        <v>2572</v>
      </c>
      <c r="O54" s="242">
        <v>2</v>
      </c>
      <c r="P54" s="243" t="s">
        <v>1005</v>
      </c>
      <c r="Q54" s="215">
        <v>824</v>
      </c>
      <c r="R54" s="215">
        <v>12604</v>
      </c>
      <c r="S54" s="215">
        <v>819</v>
      </c>
      <c r="T54" s="215">
        <v>10295</v>
      </c>
      <c r="U54" s="215">
        <v>8</v>
      </c>
      <c r="V54" s="215">
        <v>94</v>
      </c>
      <c r="W54" s="215">
        <v>2</v>
      </c>
      <c r="X54" s="243" t="s">
        <v>1005</v>
      </c>
      <c r="Y54" s="215">
        <v>70</v>
      </c>
      <c r="Z54" s="216">
        <v>1609</v>
      </c>
    </row>
    <row r="55" spans="2:26" ht="12">
      <c r="B55" s="240" t="s">
        <v>856</v>
      </c>
      <c r="C55" s="214">
        <v>1002</v>
      </c>
      <c r="D55" s="215">
        <v>139183</v>
      </c>
      <c r="E55" s="215">
        <v>947</v>
      </c>
      <c r="F55" s="215">
        <v>124468</v>
      </c>
      <c r="G55" s="215">
        <v>939</v>
      </c>
      <c r="H55" s="215">
        <v>105210</v>
      </c>
      <c r="I55" s="215">
        <v>66</v>
      </c>
      <c r="J55" s="215">
        <v>1475</v>
      </c>
      <c r="K55" s="215">
        <v>54</v>
      </c>
      <c r="L55" s="215">
        <v>646</v>
      </c>
      <c r="M55" s="242">
        <v>12</v>
      </c>
      <c r="N55" s="242">
        <v>761</v>
      </c>
      <c r="O55" s="242">
        <v>4</v>
      </c>
      <c r="P55" s="242">
        <v>68</v>
      </c>
      <c r="Q55" s="215">
        <v>934</v>
      </c>
      <c r="R55" s="215">
        <v>13240</v>
      </c>
      <c r="S55" s="215">
        <v>929</v>
      </c>
      <c r="T55" s="215">
        <v>11563</v>
      </c>
      <c r="U55" s="215">
        <v>15</v>
      </c>
      <c r="V55" s="215">
        <v>390</v>
      </c>
      <c r="W55" s="215">
        <v>13</v>
      </c>
      <c r="X55" s="215">
        <v>644</v>
      </c>
      <c r="Y55" s="215">
        <v>83</v>
      </c>
      <c r="Z55" s="216">
        <v>1033</v>
      </c>
    </row>
    <row r="56" spans="2:26" ht="12">
      <c r="B56" s="240"/>
      <c r="C56" s="214"/>
      <c r="D56" s="215"/>
      <c r="E56" s="215"/>
      <c r="F56" s="215"/>
      <c r="G56" s="215"/>
      <c r="H56" s="215"/>
      <c r="I56" s="215"/>
      <c r="J56" s="215"/>
      <c r="K56" s="215"/>
      <c r="L56" s="215"/>
      <c r="M56" s="242"/>
      <c r="N56" s="242"/>
      <c r="O56" s="242"/>
      <c r="P56" s="242"/>
      <c r="Q56" s="215"/>
      <c r="R56" s="215"/>
      <c r="S56" s="215"/>
      <c r="T56" s="215"/>
      <c r="U56" s="215"/>
      <c r="V56" s="215"/>
      <c r="W56" s="215"/>
      <c r="X56" s="215"/>
      <c r="Y56" s="215"/>
      <c r="Z56" s="216"/>
    </row>
    <row r="57" spans="2:26" ht="12">
      <c r="B57" s="240" t="s">
        <v>859</v>
      </c>
      <c r="C57" s="214">
        <v>2608</v>
      </c>
      <c r="D57" s="215">
        <v>396740</v>
      </c>
      <c r="E57" s="215">
        <v>2356</v>
      </c>
      <c r="F57" s="215">
        <v>297994</v>
      </c>
      <c r="G57" s="215">
        <v>2322</v>
      </c>
      <c r="H57" s="215">
        <v>253113</v>
      </c>
      <c r="I57" s="215">
        <v>1339</v>
      </c>
      <c r="J57" s="215">
        <v>58298</v>
      </c>
      <c r="K57" s="215">
        <v>1315</v>
      </c>
      <c r="L57" s="215">
        <v>57158</v>
      </c>
      <c r="M57" s="242">
        <v>2</v>
      </c>
      <c r="N57" s="243" t="s">
        <v>1005</v>
      </c>
      <c r="O57" s="242">
        <v>29</v>
      </c>
      <c r="P57" s="242">
        <v>1075</v>
      </c>
      <c r="Q57" s="215">
        <v>2335</v>
      </c>
      <c r="R57" s="215">
        <v>40448</v>
      </c>
      <c r="S57" s="215">
        <v>2323</v>
      </c>
      <c r="T57" s="215">
        <v>34939</v>
      </c>
      <c r="U57" s="215">
        <v>228</v>
      </c>
      <c r="V57" s="215">
        <v>12275</v>
      </c>
      <c r="W57" s="215">
        <v>63</v>
      </c>
      <c r="X57" s="215">
        <v>3678</v>
      </c>
      <c r="Y57" s="215">
        <v>122</v>
      </c>
      <c r="Z57" s="216">
        <v>1831</v>
      </c>
    </row>
    <row r="58" spans="2:26" ht="12">
      <c r="B58" s="240" t="s">
        <v>971</v>
      </c>
      <c r="C58" s="214">
        <v>2416</v>
      </c>
      <c r="D58" s="215">
        <v>485093</v>
      </c>
      <c r="E58" s="215">
        <v>2352</v>
      </c>
      <c r="F58" s="215">
        <v>454668</v>
      </c>
      <c r="G58" s="215">
        <v>2329</v>
      </c>
      <c r="H58" s="215">
        <v>380742</v>
      </c>
      <c r="I58" s="215">
        <v>229</v>
      </c>
      <c r="J58" s="215">
        <v>6689</v>
      </c>
      <c r="K58" s="215">
        <v>170</v>
      </c>
      <c r="L58" s="215">
        <v>4271</v>
      </c>
      <c r="M58" s="242">
        <v>26</v>
      </c>
      <c r="N58" s="242">
        <v>1299</v>
      </c>
      <c r="O58" s="242">
        <v>35</v>
      </c>
      <c r="P58" s="215">
        <v>1119</v>
      </c>
      <c r="Q58" s="215">
        <v>2265</v>
      </c>
      <c r="R58" s="215">
        <v>23736</v>
      </c>
      <c r="S58" s="215">
        <v>2258</v>
      </c>
      <c r="T58" s="215">
        <v>20006</v>
      </c>
      <c r="U58" s="215">
        <v>123</v>
      </c>
      <c r="V58" s="215">
        <v>2687</v>
      </c>
      <c r="W58" s="215">
        <v>44</v>
      </c>
      <c r="X58" s="215">
        <v>3067</v>
      </c>
      <c r="Y58" s="215">
        <v>58</v>
      </c>
      <c r="Z58" s="216">
        <v>663</v>
      </c>
    </row>
    <row r="59" spans="2:26" ht="12">
      <c r="B59" s="240" t="s">
        <v>862</v>
      </c>
      <c r="C59" s="214">
        <v>949</v>
      </c>
      <c r="D59" s="215">
        <v>117332</v>
      </c>
      <c r="E59" s="215">
        <v>869</v>
      </c>
      <c r="F59" s="215">
        <v>106132</v>
      </c>
      <c r="G59" s="215">
        <v>826</v>
      </c>
      <c r="H59" s="215">
        <v>85254</v>
      </c>
      <c r="I59" s="215">
        <v>14</v>
      </c>
      <c r="J59" s="215">
        <v>198</v>
      </c>
      <c r="K59" s="215">
        <v>14</v>
      </c>
      <c r="L59" s="215">
        <v>198</v>
      </c>
      <c r="M59" s="242">
        <v>0</v>
      </c>
      <c r="N59" s="242">
        <v>0</v>
      </c>
      <c r="O59" s="242">
        <v>0</v>
      </c>
      <c r="P59" s="242">
        <v>0</v>
      </c>
      <c r="Q59" s="215">
        <v>897</v>
      </c>
      <c r="R59" s="215">
        <v>11002</v>
      </c>
      <c r="S59" s="215">
        <v>891</v>
      </c>
      <c r="T59" s="215">
        <v>9259</v>
      </c>
      <c r="U59" s="215">
        <v>91</v>
      </c>
      <c r="V59" s="215">
        <v>1431</v>
      </c>
      <c r="W59" s="215">
        <v>42</v>
      </c>
      <c r="X59" s="215">
        <v>1461</v>
      </c>
      <c r="Y59" s="215">
        <v>34</v>
      </c>
      <c r="Z59" s="216">
        <v>282</v>
      </c>
    </row>
    <row r="60" spans="2:26" ht="12">
      <c r="B60" s="240" t="s">
        <v>864</v>
      </c>
      <c r="C60" s="214">
        <v>2276</v>
      </c>
      <c r="D60" s="215">
        <v>213299</v>
      </c>
      <c r="E60" s="215">
        <v>2086</v>
      </c>
      <c r="F60" s="215">
        <v>138440</v>
      </c>
      <c r="G60" s="215">
        <v>2054</v>
      </c>
      <c r="H60" s="215">
        <v>121236</v>
      </c>
      <c r="I60" s="215">
        <v>695</v>
      </c>
      <c r="J60" s="215">
        <v>32944</v>
      </c>
      <c r="K60" s="215">
        <v>296</v>
      </c>
      <c r="L60" s="215">
        <v>11708</v>
      </c>
      <c r="M60" s="242">
        <v>346</v>
      </c>
      <c r="N60" s="242">
        <v>17286</v>
      </c>
      <c r="O60" s="242">
        <v>95</v>
      </c>
      <c r="P60" s="215">
        <v>3950</v>
      </c>
      <c r="Q60" s="215">
        <v>2123</v>
      </c>
      <c r="R60" s="215">
        <v>41915</v>
      </c>
      <c r="S60" s="215">
        <v>2099</v>
      </c>
      <c r="T60" s="215">
        <v>31114</v>
      </c>
      <c r="U60" s="215">
        <v>79</v>
      </c>
      <c r="V60" s="215">
        <v>5725</v>
      </c>
      <c r="W60" s="215">
        <v>62</v>
      </c>
      <c r="X60" s="215">
        <v>6848</v>
      </c>
      <c r="Y60" s="215">
        <v>230</v>
      </c>
      <c r="Z60" s="216">
        <v>3953</v>
      </c>
    </row>
    <row r="61" spans="2:26" ht="12">
      <c r="B61" s="240" t="s">
        <v>866</v>
      </c>
      <c r="C61" s="214">
        <v>1382</v>
      </c>
      <c r="D61" s="215">
        <v>212972</v>
      </c>
      <c r="E61" s="215">
        <v>1339</v>
      </c>
      <c r="F61" s="215">
        <v>200788</v>
      </c>
      <c r="G61" s="215">
        <v>1323</v>
      </c>
      <c r="H61" s="215">
        <v>176582</v>
      </c>
      <c r="I61" s="215">
        <v>31</v>
      </c>
      <c r="J61" s="215">
        <v>633</v>
      </c>
      <c r="K61" s="215">
        <v>26</v>
      </c>
      <c r="L61" s="215">
        <v>498</v>
      </c>
      <c r="M61" s="242">
        <v>1</v>
      </c>
      <c r="N61" s="243" t="s">
        <v>1005</v>
      </c>
      <c r="O61" s="242">
        <v>4</v>
      </c>
      <c r="P61" s="215">
        <v>85</v>
      </c>
      <c r="Q61" s="215">
        <v>1233</v>
      </c>
      <c r="R61" s="215">
        <v>11551</v>
      </c>
      <c r="S61" s="215">
        <v>1225</v>
      </c>
      <c r="T61" s="215">
        <v>9028</v>
      </c>
      <c r="U61" s="215">
        <v>32</v>
      </c>
      <c r="V61" s="215">
        <v>663</v>
      </c>
      <c r="W61" s="215">
        <v>26</v>
      </c>
      <c r="X61" s="215">
        <v>1897</v>
      </c>
      <c r="Y61" s="215">
        <v>42</v>
      </c>
      <c r="Z61" s="216">
        <v>626</v>
      </c>
    </row>
    <row r="62" spans="2:26" ht="12">
      <c r="B62" s="240"/>
      <c r="C62" s="214"/>
      <c r="D62" s="215"/>
      <c r="E62" s="215"/>
      <c r="F62" s="215"/>
      <c r="G62" s="215"/>
      <c r="H62" s="215"/>
      <c r="I62" s="215"/>
      <c r="J62" s="215"/>
      <c r="K62" s="215"/>
      <c r="L62" s="215"/>
      <c r="M62" s="242"/>
      <c r="N62" s="242"/>
      <c r="O62" s="242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6"/>
    </row>
    <row r="63" spans="2:26" ht="12">
      <c r="B63" s="240" t="s">
        <v>869</v>
      </c>
      <c r="C63" s="214">
        <v>892</v>
      </c>
      <c r="D63" s="215">
        <v>168097</v>
      </c>
      <c r="E63" s="215">
        <v>882</v>
      </c>
      <c r="F63" s="215">
        <v>161958</v>
      </c>
      <c r="G63" s="215">
        <v>870</v>
      </c>
      <c r="H63" s="215">
        <v>138164</v>
      </c>
      <c r="I63" s="215">
        <v>72</v>
      </c>
      <c r="J63" s="215">
        <v>3175</v>
      </c>
      <c r="K63" s="215">
        <v>66</v>
      </c>
      <c r="L63" s="215">
        <v>2506</v>
      </c>
      <c r="M63" s="242">
        <v>10</v>
      </c>
      <c r="N63" s="242">
        <v>629</v>
      </c>
      <c r="O63" s="242">
        <v>1</v>
      </c>
      <c r="P63" s="243" t="s">
        <v>1005</v>
      </c>
      <c r="Q63" s="215">
        <v>637</v>
      </c>
      <c r="R63" s="215">
        <v>2964</v>
      </c>
      <c r="S63" s="215">
        <v>625</v>
      </c>
      <c r="T63" s="215">
        <v>2647</v>
      </c>
      <c r="U63" s="215">
        <v>3</v>
      </c>
      <c r="V63" s="215">
        <v>106</v>
      </c>
      <c r="W63" s="215">
        <v>3</v>
      </c>
      <c r="X63" s="215">
        <v>14</v>
      </c>
      <c r="Y63" s="215">
        <v>62</v>
      </c>
      <c r="Z63" s="216">
        <v>303</v>
      </c>
    </row>
    <row r="64" spans="2:26" ht="12">
      <c r="B64" s="240" t="s">
        <v>870</v>
      </c>
      <c r="C64" s="214">
        <v>1715</v>
      </c>
      <c r="D64" s="215">
        <v>397761</v>
      </c>
      <c r="E64" s="215">
        <v>1706</v>
      </c>
      <c r="F64" s="215">
        <v>389434</v>
      </c>
      <c r="G64" s="215">
        <v>1692</v>
      </c>
      <c r="H64" s="215">
        <v>335009</v>
      </c>
      <c r="I64" s="215">
        <v>24</v>
      </c>
      <c r="J64" s="215">
        <v>309</v>
      </c>
      <c r="K64" s="215">
        <v>24</v>
      </c>
      <c r="L64" s="215">
        <v>309</v>
      </c>
      <c r="M64" s="242">
        <v>0</v>
      </c>
      <c r="N64" s="242">
        <v>0</v>
      </c>
      <c r="O64" s="242">
        <v>0</v>
      </c>
      <c r="P64" s="242">
        <v>0</v>
      </c>
      <c r="Q64" s="215">
        <v>1324</v>
      </c>
      <c r="R64" s="215">
        <v>8018</v>
      </c>
      <c r="S64" s="215">
        <v>1307</v>
      </c>
      <c r="T64" s="215">
        <v>7688</v>
      </c>
      <c r="U64" s="215">
        <v>9</v>
      </c>
      <c r="V64" s="215">
        <v>98</v>
      </c>
      <c r="W64" s="215">
        <v>1</v>
      </c>
      <c r="X64" s="243" t="s">
        <v>1005</v>
      </c>
      <c r="Y64" s="215">
        <v>35</v>
      </c>
      <c r="Z64" s="216">
        <v>324</v>
      </c>
    </row>
    <row r="65" spans="2:26" ht="12">
      <c r="B65" s="240" t="s">
        <v>872</v>
      </c>
      <c r="C65" s="214">
        <v>1395</v>
      </c>
      <c r="D65" s="215">
        <v>374606</v>
      </c>
      <c r="E65" s="215">
        <v>1331</v>
      </c>
      <c r="F65" s="215">
        <v>349047</v>
      </c>
      <c r="G65" s="215">
        <v>1317</v>
      </c>
      <c r="H65" s="215">
        <v>300679</v>
      </c>
      <c r="I65" s="215">
        <v>320</v>
      </c>
      <c r="J65" s="215">
        <v>8563</v>
      </c>
      <c r="K65" s="215">
        <v>316</v>
      </c>
      <c r="L65" s="215">
        <v>7831</v>
      </c>
      <c r="M65" s="242">
        <v>4</v>
      </c>
      <c r="N65" s="242">
        <v>680</v>
      </c>
      <c r="O65" s="242">
        <v>2</v>
      </c>
      <c r="P65" s="243" t="s">
        <v>1005</v>
      </c>
      <c r="Q65" s="215">
        <v>1183</v>
      </c>
      <c r="R65" s="215">
        <v>16996</v>
      </c>
      <c r="S65" s="215">
        <v>1162</v>
      </c>
      <c r="T65" s="215">
        <v>12128</v>
      </c>
      <c r="U65" s="215">
        <v>13</v>
      </c>
      <c r="V65" s="215">
        <v>782</v>
      </c>
      <c r="W65" s="215">
        <v>20</v>
      </c>
      <c r="X65" s="215">
        <v>3120</v>
      </c>
      <c r="Y65" s="215">
        <v>88</v>
      </c>
      <c r="Z65" s="216">
        <v>1748</v>
      </c>
    </row>
    <row r="66" spans="2:26" ht="12">
      <c r="B66" s="240" t="s">
        <v>874</v>
      </c>
      <c r="C66" s="214">
        <v>1319</v>
      </c>
      <c r="D66" s="215">
        <v>330627</v>
      </c>
      <c r="E66" s="215">
        <v>1229</v>
      </c>
      <c r="F66" s="215">
        <v>282328</v>
      </c>
      <c r="G66" s="215">
        <v>1223</v>
      </c>
      <c r="H66" s="215">
        <v>237964</v>
      </c>
      <c r="I66" s="215">
        <v>757</v>
      </c>
      <c r="J66" s="215">
        <v>22012</v>
      </c>
      <c r="K66" s="215">
        <v>751</v>
      </c>
      <c r="L66" s="215">
        <v>20324</v>
      </c>
      <c r="M66" s="242">
        <v>12</v>
      </c>
      <c r="N66" s="242">
        <v>1522</v>
      </c>
      <c r="O66" s="242">
        <v>2</v>
      </c>
      <c r="P66" s="243" t="s">
        <v>1005</v>
      </c>
      <c r="Q66" s="215">
        <v>1067</v>
      </c>
      <c r="R66" s="215">
        <v>26287</v>
      </c>
      <c r="S66" s="215">
        <v>1026</v>
      </c>
      <c r="T66" s="215">
        <v>20032</v>
      </c>
      <c r="U66" s="215">
        <v>11</v>
      </c>
      <c r="V66" s="215">
        <v>663</v>
      </c>
      <c r="W66" s="215">
        <v>13</v>
      </c>
      <c r="X66" s="215">
        <v>2580</v>
      </c>
      <c r="Y66" s="215">
        <v>129</v>
      </c>
      <c r="Z66" s="216">
        <v>3675</v>
      </c>
    </row>
    <row r="67" spans="2:26" ht="12">
      <c r="B67" s="240" t="s">
        <v>876</v>
      </c>
      <c r="C67" s="214">
        <v>1055</v>
      </c>
      <c r="D67" s="215">
        <v>209055</v>
      </c>
      <c r="E67" s="215">
        <v>930</v>
      </c>
      <c r="F67" s="215">
        <v>174142</v>
      </c>
      <c r="G67" s="215">
        <v>907</v>
      </c>
      <c r="H67" s="215">
        <v>154973</v>
      </c>
      <c r="I67" s="215">
        <v>740</v>
      </c>
      <c r="J67" s="215">
        <v>22171</v>
      </c>
      <c r="K67" s="215">
        <v>740</v>
      </c>
      <c r="L67" s="215">
        <v>22161</v>
      </c>
      <c r="M67" s="242">
        <v>0</v>
      </c>
      <c r="N67" s="242">
        <v>0</v>
      </c>
      <c r="O67" s="242">
        <v>1</v>
      </c>
      <c r="P67" s="243" t="s">
        <v>1005</v>
      </c>
      <c r="Q67" s="215">
        <v>702</v>
      </c>
      <c r="R67" s="215">
        <v>12742</v>
      </c>
      <c r="S67" s="215">
        <v>698</v>
      </c>
      <c r="T67" s="215">
        <v>10581</v>
      </c>
      <c r="U67" s="215">
        <v>5</v>
      </c>
      <c r="V67" s="215">
        <v>390</v>
      </c>
      <c r="W67" s="215">
        <v>7</v>
      </c>
      <c r="X67" s="215">
        <v>1320</v>
      </c>
      <c r="Y67" s="215">
        <v>26</v>
      </c>
      <c r="Z67" s="216">
        <v>841</v>
      </c>
    </row>
    <row r="68" spans="2:26" ht="12">
      <c r="B68" s="240" t="s">
        <v>878</v>
      </c>
      <c r="C68" s="214">
        <v>844</v>
      </c>
      <c r="D68" s="215">
        <v>236239</v>
      </c>
      <c r="E68" s="215">
        <v>816</v>
      </c>
      <c r="F68" s="215">
        <v>228373</v>
      </c>
      <c r="G68" s="215">
        <v>802</v>
      </c>
      <c r="H68" s="215">
        <v>191155</v>
      </c>
      <c r="I68" s="215">
        <v>174</v>
      </c>
      <c r="J68" s="215">
        <v>2422</v>
      </c>
      <c r="K68" s="215">
        <v>174</v>
      </c>
      <c r="L68" s="215">
        <v>2413</v>
      </c>
      <c r="M68" s="242">
        <v>1</v>
      </c>
      <c r="N68" s="243" t="s">
        <v>1005</v>
      </c>
      <c r="O68" s="242">
        <v>0</v>
      </c>
      <c r="P68" s="242">
        <v>0</v>
      </c>
      <c r="Q68" s="215">
        <v>725</v>
      </c>
      <c r="R68" s="215">
        <v>5444</v>
      </c>
      <c r="S68" s="215">
        <v>720</v>
      </c>
      <c r="T68" s="215">
        <v>5134</v>
      </c>
      <c r="U68" s="215">
        <v>1</v>
      </c>
      <c r="V68" s="243" t="s">
        <v>1005</v>
      </c>
      <c r="W68" s="215">
        <v>2</v>
      </c>
      <c r="X68" s="243" t="s">
        <v>1005</v>
      </c>
      <c r="Y68" s="215">
        <v>30</v>
      </c>
      <c r="Z68" s="216">
        <v>296</v>
      </c>
    </row>
    <row r="69" spans="2:26" ht="12">
      <c r="B69" s="240" t="s">
        <v>880</v>
      </c>
      <c r="C69" s="214">
        <v>803</v>
      </c>
      <c r="D69" s="215">
        <v>121310</v>
      </c>
      <c r="E69" s="215">
        <v>767</v>
      </c>
      <c r="F69" s="215">
        <v>102556</v>
      </c>
      <c r="G69" s="215">
        <v>750</v>
      </c>
      <c r="H69" s="215">
        <v>88734</v>
      </c>
      <c r="I69" s="215">
        <v>309</v>
      </c>
      <c r="J69" s="215">
        <v>9408</v>
      </c>
      <c r="K69" s="215">
        <v>304</v>
      </c>
      <c r="L69" s="215">
        <v>8678</v>
      </c>
      <c r="M69" s="242">
        <v>3</v>
      </c>
      <c r="N69" s="242">
        <v>580</v>
      </c>
      <c r="O69" s="242">
        <v>5</v>
      </c>
      <c r="P69" s="242">
        <v>150</v>
      </c>
      <c r="Q69" s="215">
        <v>686</v>
      </c>
      <c r="R69" s="215">
        <v>9346</v>
      </c>
      <c r="S69" s="215">
        <v>676</v>
      </c>
      <c r="T69" s="215">
        <v>5543</v>
      </c>
      <c r="U69" s="215">
        <v>6</v>
      </c>
      <c r="V69" s="215">
        <v>913</v>
      </c>
      <c r="W69" s="215">
        <v>16</v>
      </c>
      <c r="X69" s="215">
        <v>3027</v>
      </c>
      <c r="Y69" s="215">
        <v>30</v>
      </c>
      <c r="Z69" s="216">
        <v>776</v>
      </c>
    </row>
    <row r="70" spans="2:26" ht="12">
      <c r="B70" s="240" t="s">
        <v>881</v>
      </c>
      <c r="C70" s="214">
        <v>987</v>
      </c>
      <c r="D70" s="215">
        <v>84451</v>
      </c>
      <c r="E70" s="215">
        <v>949</v>
      </c>
      <c r="F70" s="215">
        <v>73915</v>
      </c>
      <c r="G70" s="215">
        <v>936</v>
      </c>
      <c r="H70" s="215">
        <v>64327</v>
      </c>
      <c r="I70" s="215">
        <v>164</v>
      </c>
      <c r="J70" s="215">
        <v>2785</v>
      </c>
      <c r="K70" s="215">
        <v>135</v>
      </c>
      <c r="L70" s="215">
        <v>2229</v>
      </c>
      <c r="M70" s="242">
        <v>5</v>
      </c>
      <c r="N70" s="242">
        <v>260</v>
      </c>
      <c r="O70" s="242">
        <v>24</v>
      </c>
      <c r="P70" s="242">
        <v>296</v>
      </c>
      <c r="Q70" s="215">
        <v>861</v>
      </c>
      <c r="R70" s="215">
        <v>7751</v>
      </c>
      <c r="S70" s="215">
        <v>854</v>
      </c>
      <c r="T70" s="215">
        <v>6133</v>
      </c>
      <c r="U70" s="215">
        <v>9</v>
      </c>
      <c r="V70" s="215">
        <v>1481</v>
      </c>
      <c r="W70" s="215">
        <v>18</v>
      </c>
      <c r="X70" s="215">
        <v>1204</v>
      </c>
      <c r="Y70" s="215">
        <v>46</v>
      </c>
      <c r="Z70" s="216">
        <v>414</v>
      </c>
    </row>
    <row r="71" spans="2:26" ht="12">
      <c r="B71" s="240" t="s">
        <v>883</v>
      </c>
      <c r="C71" s="214">
        <v>2257</v>
      </c>
      <c r="D71" s="215">
        <v>370117</v>
      </c>
      <c r="E71" s="215">
        <v>1975</v>
      </c>
      <c r="F71" s="215">
        <v>311536</v>
      </c>
      <c r="G71" s="215">
        <v>1869</v>
      </c>
      <c r="H71" s="215">
        <v>262172</v>
      </c>
      <c r="I71" s="215">
        <v>349</v>
      </c>
      <c r="J71" s="215">
        <v>12920</v>
      </c>
      <c r="K71" s="215">
        <v>328</v>
      </c>
      <c r="L71" s="215">
        <v>10224</v>
      </c>
      <c r="M71" s="242">
        <v>27</v>
      </c>
      <c r="N71" s="242">
        <v>2690</v>
      </c>
      <c r="O71" s="242">
        <v>2</v>
      </c>
      <c r="P71" s="243" t="s">
        <v>1005</v>
      </c>
      <c r="Q71" s="215">
        <v>1970</v>
      </c>
      <c r="R71" s="215">
        <v>45661</v>
      </c>
      <c r="S71" s="215">
        <v>1948</v>
      </c>
      <c r="T71" s="215">
        <v>38708</v>
      </c>
      <c r="U71" s="215">
        <v>19</v>
      </c>
      <c r="V71" s="215">
        <v>1241</v>
      </c>
      <c r="W71" s="215">
        <v>19</v>
      </c>
      <c r="X71" s="215">
        <v>3889</v>
      </c>
      <c r="Y71" s="215">
        <v>197</v>
      </c>
      <c r="Z71" s="216">
        <v>3064</v>
      </c>
    </row>
    <row r="72" spans="2:26" ht="12">
      <c r="B72" s="240" t="s">
        <v>885</v>
      </c>
      <c r="C72" s="214">
        <v>832</v>
      </c>
      <c r="D72" s="215">
        <v>134105</v>
      </c>
      <c r="E72" s="215">
        <v>805</v>
      </c>
      <c r="F72" s="215">
        <v>119500</v>
      </c>
      <c r="G72" s="215">
        <v>796</v>
      </c>
      <c r="H72" s="215">
        <v>102807</v>
      </c>
      <c r="I72" s="215">
        <v>111</v>
      </c>
      <c r="J72" s="215">
        <v>3022</v>
      </c>
      <c r="K72" s="215">
        <v>108</v>
      </c>
      <c r="L72" s="215">
        <v>2862</v>
      </c>
      <c r="M72" s="242">
        <v>4</v>
      </c>
      <c r="N72" s="242">
        <v>160</v>
      </c>
      <c r="O72" s="242">
        <v>0</v>
      </c>
      <c r="P72" s="242">
        <v>0</v>
      </c>
      <c r="Q72" s="215">
        <v>663</v>
      </c>
      <c r="R72" s="215">
        <v>11583</v>
      </c>
      <c r="S72" s="215">
        <v>647</v>
      </c>
      <c r="T72" s="215">
        <v>5123</v>
      </c>
      <c r="U72" s="215">
        <v>10</v>
      </c>
      <c r="V72" s="215">
        <v>335</v>
      </c>
      <c r="W72" s="215">
        <v>16</v>
      </c>
      <c r="X72" s="215">
        <v>5170</v>
      </c>
      <c r="Y72" s="215">
        <v>56</v>
      </c>
      <c r="Z72" s="216">
        <v>1290</v>
      </c>
    </row>
    <row r="73" spans="2:26" ht="12">
      <c r="B73" s="240" t="s">
        <v>886</v>
      </c>
      <c r="C73" s="214">
        <v>664</v>
      </c>
      <c r="D73" s="215">
        <v>108642</v>
      </c>
      <c r="E73" s="215">
        <v>607</v>
      </c>
      <c r="F73" s="215">
        <v>99303</v>
      </c>
      <c r="G73" s="215">
        <v>601</v>
      </c>
      <c r="H73" s="215">
        <v>84989</v>
      </c>
      <c r="I73" s="215">
        <v>220</v>
      </c>
      <c r="J73" s="215">
        <v>5615</v>
      </c>
      <c r="K73" s="215">
        <v>218</v>
      </c>
      <c r="L73" s="215">
        <v>5315</v>
      </c>
      <c r="M73" s="242">
        <v>2</v>
      </c>
      <c r="N73" s="243" t="s">
        <v>1005</v>
      </c>
      <c r="O73" s="242">
        <v>0</v>
      </c>
      <c r="P73" s="242">
        <v>0</v>
      </c>
      <c r="Q73" s="215">
        <v>516</v>
      </c>
      <c r="R73" s="215">
        <v>3724</v>
      </c>
      <c r="S73" s="215">
        <v>507</v>
      </c>
      <c r="T73" s="215">
        <v>2901</v>
      </c>
      <c r="U73" s="215">
        <v>3</v>
      </c>
      <c r="V73" s="215">
        <v>127</v>
      </c>
      <c r="W73" s="215">
        <v>6</v>
      </c>
      <c r="X73" s="215">
        <v>631</v>
      </c>
      <c r="Y73" s="215">
        <v>35</v>
      </c>
      <c r="Z73" s="216">
        <v>192</v>
      </c>
    </row>
    <row r="74" spans="2:26" ht="12">
      <c r="B74" s="207" t="s">
        <v>887</v>
      </c>
      <c r="C74" s="244">
        <v>999</v>
      </c>
      <c r="D74" s="245">
        <v>142078</v>
      </c>
      <c r="E74" s="245">
        <v>982</v>
      </c>
      <c r="F74" s="245">
        <v>131982</v>
      </c>
      <c r="G74" s="245">
        <v>962</v>
      </c>
      <c r="H74" s="245">
        <v>109272</v>
      </c>
      <c r="I74" s="245">
        <v>122</v>
      </c>
      <c r="J74" s="245">
        <v>3714</v>
      </c>
      <c r="K74" s="245">
        <v>120</v>
      </c>
      <c r="L74" s="245">
        <v>3549</v>
      </c>
      <c r="M74" s="246">
        <v>2</v>
      </c>
      <c r="N74" s="247" t="s">
        <v>1005</v>
      </c>
      <c r="O74" s="246">
        <v>0</v>
      </c>
      <c r="P74" s="246">
        <v>0</v>
      </c>
      <c r="Q74" s="245">
        <v>738</v>
      </c>
      <c r="R74" s="245">
        <v>6382</v>
      </c>
      <c r="S74" s="245">
        <v>719</v>
      </c>
      <c r="T74" s="245">
        <v>5312</v>
      </c>
      <c r="U74" s="245">
        <v>17</v>
      </c>
      <c r="V74" s="245">
        <v>248</v>
      </c>
      <c r="W74" s="245">
        <v>10</v>
      </c>
      <c r="X74" s="245">
        <v>539</v>
      </c>
      <c r="Y74" s="245">
        <v>52</v>
      </c>
      <c r="Z74" s="248">
        <v>531</v>
      </c>
    </row>
    <row r="75" ht="12">
      <c r="C75" s="201"/>
    </row>
    <row r="76" ht="12">
      <c r="C76" s="201"/>
    </row>
  </sheetData>
  <mergeCells count="36">
    <mergeCell ref="Y5:Z5"/>
    <mergeCell ref="N5:N6"/>
    <mergeCell ref="O5:O6"/>
    <mergeCell ref="P5:P6"/>
    <mergeCell ref="Q5:Q6"/>
    <mergeCell ref="U5:V5"/>
    <mergeCell ref="Y4:Z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Q4:R4"/>
    <mergeCell ref="W4:X4"/>
    <mergeCell ref="R5:R6"/>
    <mergeCell ref="S5:S6"/>
    <mergeCell ref="T5:T6"/>
    <mergeCell ref="W5:W6"/>
    <mergeCell ref="X5:X6"/>
    <mergeCell ref="S4:V4"/>
    <mergeCell ref="I4:J4"/>
    <mergeCell ref="K4:L4"/>
    <mergeCell ref="M4:N4"/>
    <mergeCell ref="O4:P4"/>
    <mergeCell ref="C4:C6"/>
    <mergeCell ref="D4:D6"/>
    <mergeCell ref="E4:F4"/>
    <mergeCell ref="G4:H4"/>
    <mergeCell ref="C3:D3"/>
    <mergeCell ref="E3:H3"/>
    <mergeCell ref="I3:P3"/>
    <mergeCell ref="Q3:Z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2:Q125"/>
  <sheetViews>
    <sheetView workbookViewId="0" topLeftCell="A1">
      <selection activeCell="A1" sqref="A1"/>
    </sheetView>
  </sheetViews>
  <sheetFormatPr defaultColWidth="9.00390625" defaultRowHeight="15" customHeight="1"/>
  <cols>
    <col min="1" max="6" width="10.625" style="249" customWidth="1"/>
    <col min="7" max="9" width="10.625" style="250" customWidth="1"/>
    <col min="10" max="11" width="9.625" style="249" customWidth="1"/>
    <col min="12" max="17" width="8.125" style="249" customWidth="1"/>
    <col min="18" max="16384" width="9.00390625" style="249" customWidth="1"/>
  </cols>
  <sheetData>
    <row r="1" ht="9" customHeight="1"/>
    <row r="2" ht="13.5" customHeight="1">
      <c r="A2" s="251" t="s">
        <v>1021</v>
      </c>
    </row>
    <row r="3" ht="13.5" customHeight="1">
      <c r="A3" s="252"/>
    </row>
    <row r="4" spans="2:12" ht="13.5" customHeight="1" thickBot="1">
      <c r="B4" s="253"/>
      <c r="C4" s="253"/>
      <c r="D4" s="253"/>
      <c r="G4" s="254"/>
      <c r="H4" s="254"/>
      <c r="I4" s="255" t="s">
        <v>1010</v>
      </c>
      <c r="L4" s="253"/>
    </row>
    <row r="5" spans="1:17" ht="13.5" customHeight="1" thickTop="1">
      <c r="A5" s="256" t="s">
        <v>952</v>
      </c>
      <c r="B5" s="257" t="s">
        <v>1011</v>
      </c>
      <c r="C5" s="257"/>
      <c r="D5" s="257" t="s">
        <v>1007</v>
      </c>
      <c r="E5" s="257"/>
      <c r="F5" s="258"/>
      <c r="G5" s="259" t="s">
        <v>1008</v>
      </c>
      <c r="H5" s="260"/>
      <c r="I5" s="260"/>
      <c r="J5" s="253"/>
      <c r="K5" s="261"/>
      <c r="L5" s="261"/>
      <c r="M5" s="261"/>
      <c r="N5" s="261"/>
      <c r="O5" s="253"/>
      <c r="P5" s="253"/>
      <c r="Q5" s="253"/>
    </row>
    <row r="6" spans="1:17" ht="25.5" customHeight="1">
      <c r="A6" s="262" t="s">
        <v>953</v>
      </c>
      <c r="B6" s="262" t="s">
        <v>1009</v>
      </c>
      <c r="C6" s="263" t="s">
        <v>1012</v>
      </c>
      <c r="D6" s="262" t="s">
        <v>1009</v>
      </c>
      <c r="E6" s="264" t="s">
        <v>1013</v>
      </c>
      <c r="F6" s="263" t="s">
        <v>1012</v>
      </c>
      <c r="G6" s="265" t="s">
        <v>1009</v>
      </c>
      <c r="H6" s="266" t="s">
        <v>1013</v>
      </c>
      <c r="I6" s="263" t="s">
        <v>1012</v>
      </c>
      <c r="J6" s="267"/>
      <c r="K6" s="267"/>
      <c r="L6" s="253"/>
      <c r="M6" s="268"/>
      <c r="N6" s="253"/>
      <c r="O6" s="268"/>
      <c r="P6" s="253"/>
      <c r="Q6" s="268"/>
    </row>
    <row r="7" spans="1:17" ht="13.5" customHeight="1">
      <c r="A7" s="269" t="s">
        <v>890</v>
      </c>
      <c r="B7" s="270">
        <v>91200</v>
      </c>
      <c r="C7" s="271">
        <v>550800</v>
      </c>
      <c r="D7" s="271">
        <v>91200</v>
      </c>
      <c r="E7" s="271">
        <v>604</v>
      </c>
      <c r="F7" s="271">
        <v>550800</v>
      </c>
      <c r="G7" s="271">
        <v>5</v>
      </c>
      <c r="H7" s="271">
        <v>184</v>
      </c>
      <c r="I7" s="272">
        <v>9</v>
      </c>
      <c r="J7" s="267"/>
      <c r="K7" s="267"/>
      <c r="L7" s="253"/>
      <c r="M7" s="268"/>
      <c r="N7" s="253"/>
      <c r="O7" s="268"/>
      <c r="P7" s="253"/>
      <c r="Q7" s="268"/>
    </row>
    <row r="8" spans="1:17" ht="13.5" customHeight="1">
      <c r="A8" s="273" t="s">
        <v>1014</v>
      </c>
      <c r="B8" s="85">
        <v>85700</v>
      </c>
      <c r="C8" s="274">
        <v>514200</v>
      </c>
      <c r="D8" s="274">
        <v>85700</v>
      </c>
      <c r="E8" s="274">
        <v>600</v>
      </c>
      <c r="F8" s="274">
        <v>514200</v>
      </c>
      <c r="G8" s="274">
        <v>6</v>
      </c>
      <c r="H8" s="274">
        <v>190</v>
      </c>
      <c r="I8" s="275">
        <v>11</v>
      </c>
      <c r="J8" s="267"/>
      <c r="K8" s="267"/>
      <c r="L8" s="253"/>
      <c r="M8" s="268"/>
      <c r="N8" s="253"/>
      <c r="O8" s="268"/>
      <c r="P8" s="253"/>
      <c r="Q8" s="268"/>
    </row>
    <row r="9" spans="1:17" ht="13.5" customHeight="1">
      <c r="A9" s="273" t="s">
        <v>1015</v>
      </c>
      <c r="B9" s="85">
        <v>84800</v>
      </c>
      <c r="C9" s="274">
        <v>454500</v>
      </c>
      <c r="D9" s="274">
        <v>84800</v>
      </c>
      <c r="E9" s="274">
        <v>536</v>
      </c>
      <c r="F9" s="274">
        <v>454500</v>
      </c>
      <c r="G9" s="274">
        <v>7</v>
      </c>
      <c r="H9" s="274">
        <v>171</v>
      </c>
      <c r="I9" s="275">
        <v>12</v>
      </c>
      <c r="J9" s="267"/>
      <c r="K9" s="267"/>
      <c r="L9" s="253"/>
      <c r="M9" s="268"/>
      <c r="N9" s="253"/>
      <c r="O9" s="268"/>
      <c r="P9" s="253"/>
      <c r="Q9" s="268"/>
    </row>
    <row r="10" spans="1:17" ht="13.5" customHeight="1">
      <c r="A10" s="276" t="s">
        <v>1016</v>
      </c>
      <c r="B10" s="85">
        <v>84900</v>
      </c>
      <c r="C10" s="274">
        <v>491600</v>
      </c>
      <c r="D10" s="274">
        <v>84900</v>
      </c>
      <c r="E10" s="274">
        <v>579</v>
      </c>
      <c r="F10" s="274">
        <v>491600</v>
      </c>
      <c r="G10" s="274">
        <v>12</v>
      </c>
      <c r="H10" s="274">
        <v>175</v>
      </c>
      <c r="I10" s="275">
        <v>21</v>
      </c>
      <c r="J10" s="267"/>
      <c r="K10" s="267"/>
      <c r="L10" s="253"/>
      <c r="M10" s="268"/>
      <c r="N10" s="253"/>
      <c r="O10" s="268"/>
      <c r="P10" s="253"/>
      <c r="Q10" s="268"/>
    </row>
    <row r="11" spans="1:17" ht="13.5" customHeight="1">
      <c r="A11" s="273"/>
      <c r="B11" s="85"/>
      <c r="C11" s="274"/>
      <c r="D11" s="274"/>
      <c r="E11" s="274"/>
      <c r="F11" s="274"/>
      <c r="G11" s="274"/>
      <c r="H11" s="274"/>
      <c r="I11" s="275"/>
      <c r="J11" s="267"/>
      <c r="K11" s="267"/>
      <c r="L11" s="253"/>
      <c r="M11" s="268"/>
      <c r="N11" s="253"/>
      <c r="O11" s="268"/>
      <c r="P11" s="253"/>
      <c r="Q11" s="268"/>
    </row>
    <row r="12" spans="1:17" s="284" customFormat="1" ht="12.75" customHeight="1">
      <c r="A12" s="277" t="s">
        <v>1017</v>
      </c>
      <c r="B12" s="278">
        <v>84700</v>
      </c>
      <c r="C12" s="279">
        <f>SUM(C15:C18)</f>
        <v>493000</v>
      </c>
      <c r="D12" s="279">
        <v>84700</v>
      </c>
      <c r="E12" s="279">
        <v>595</v>
      </c>
      <c r="F12" s="279">
        <f>SUM(F15:F18)</f>
        <v>493000</v>
      </c>
      <c r="G12" s="279">
        <f>SUM(G15:G18)</f>
        <v>11</v>
      </c>
      <c r="H12" s="279">
        <v>191</v>
      </c>
      <c r="I12" s="280">
        <f>SUM(I15:I18)</f>
        <v>21</v>
      </c>
      <c r="J12" s="281"/>
      <c r="K12" s="281"/>
      <c r="L12" s="282"/>
      <c r="M12" s="283"/>
      <c r="N12" s="282"/>
      <c r="O12" s="283"/>
      <c r="P12" s="282"/>
      <c r="Q12" s="283"/>
    </row>
    <row r="13" spans="1:17" s="292" customFormat="1" ht="9.75" customHeight="1">
      <c r="A13" s="285"/>
      <c r="B13" s="286"/>
      <c r="C13" s="287"/>
      <c r="D13" s="287"/>
      <c r="E13" s="287"/>
      <c r="F13" s="287"/>
      <c r="G13" s="287"/>
      <c r="H13" s="287"/>
      <c r="I13" s="288"/>
      <c r="J13" s="289"/>
      <c r="K13" s="289"/>
      <c r="L13" s="290"/>
      <c r="M13" s="291"/>
      <c r="N13" s="290"/>
      <c r="O13" s="291"/>
      <c r="P13" s="290"/>
      <c r="Q13" s="291"/>
    </row>
    <row r="14" spans="1:17" s="292" customFormat="1" ht="9" customHeight="1">
      <c r="A14" s="285"/>
      <c r="B14" s="286"/>
      <c r="C14" s="287"/>
      <c r="D14" s="287"/>
      <c r="E14" s="287"/>
      <c r="F14" s="287"/>
      <c r="G14" s="293"/>
      <c r="H14" s="293"/>
      <c r="I14" s="294"/>
      <c r="J14" s="295"/>
      <c r="K14" s="295"/>
      <c r="L14" s="296"/>
      <c r="M14" s="296"/>
      <c r="N14" s="295"/>
      <c r="O14" s="295"/>
      <c r="P14" s="295"/>
      <c r="Q14" s="295"/>
    </row>
    <row r="15" spans="1:17" s="284" customFormat="1" ht="13.5" customHeight="1">
      <c r="A15" s="297" t="s">
        <v>846</v>
      </c>
      <c r="B15" s="298">
        <v>21100</v>
      </c>
      <c r="C15" s="298">
        <v>122800</v>
      </c>
      <c r="D15" s="298">
        <v>21100</v>
      </c>
      <c r="E15" s="298">
        <v>582</v>
      </c>
      <c r="F15" s="298">
        <v>122800</v>
      </c>
      <c r="G15" s="298">
        <f>+G20+G26+G27+G28+G31+G32+G33+G36+G37+G38+G39+G40+G41+G42</f>
        <v>6</v>
      </c>
      <c r="H15" s="298">
        <v>224</v>
      </c>
      <c r="I15" s="299">
        <f>+I20+I26+I27+I28+I31+I32+I33+I36+I37+I38+I39+I40+I41+I42</f>
        <v>13</v>
      </c>
      <c r="J15" s="300"/>
      <c r="K15" s="300"/>
      <c r="L15" s="301"/>
      <c r="M15" s="301"/>
      <c r="N15" s="300"/>
      <c r="O15" s="300"/>
      <c r="P15" s="300"/>
      <c r="Q15" s="300"/>
    </row>
    <row r="16" spans="1:17" s="284" customFormat="1" ht="13.5" customHeight="1">
      <c r="A16" s="297" t="s">
        <v>848</v>
      </c>
      <c r="B16" s="298">
        <v>13300</v>
      </c>
      <c r="C16" s="298">
        <v>72700</v>
      </c>
      <c r="D16" s="298">
        <v>13300</v>
      </c>
      <c r="E16" s="298">
        <v>551</v>
      </c>
      <c r="F16" s="298">
        <v>72700</v>
      </c>
      <c r="G16" s="298">
        <f>+G25+G44+G45+G46+G47+G48+G49+G50</f>
        <v>3</v>
      </c>
      <c r="H16" s="298">
        <v>209</v>
      </c>
      <c r="I16" s="299">
        <f>+I25+I44+I45+I46+I47+I48+I49+I50</f>
        <v>6</v>
      </c>
      <c r="J16" s="300"/>
      <c r="K16" s="300"/>
      <c r="L16" s="301"/>
      <c r="M16" s="301"/>
      <c r="N16" s="300"/>
      <c r="O16" s="300"/>
      <c r="P16" s="300"/>
      <c r="Q16" s="300"/>
    </row>
    <row r="17" spans="1:17" s="284" customFormat="1" ht="13.5" customHeight="1">
      <c r="A17" s="297" t="s">
        <v>850</v>
      </c>
      <c r="B17" s="298">
        <v>18300</v>
      </c>
      <c r="C17" s="298">
        <v>104900</v>
      </c>
      <c r="D17" s="298">
        <v>18300</v>
      </c>
      <c r="E17" s="298">
        <v>573</v>
      </c>
      <c r="F17" s="302">
        <v>104900</v>
      </c>
      <c r="G17" s="298">
        <f>+G21+G30+G34+G52+G53+G54+G55+G56</f>
        <v>2</v>
      </c>
      <c r="H17" s="298">
        <v>122</v>
      </c>
      <c r="I17" s="299">
        <f>+I21+I30+I34+I52+I53+I54+I55+I56</f>
        <v>2</v>
      </c>
      <c r="J17" s="300"/>
      <c r="K17" s="300"/>
      <c r="L17" s="301"/>
      <c r="M17" s="301"/>
      <c r="N17" s="300"/>
      <c r="O17" s="300"/>
      <c r="P17" s="300"/>
      <c r="Q17" s="300"/>
    </row>
    <row r="18" spans="1:17" s="284" customFormat="1" ht="13.5" customHeight="1">
      <c r="A18" s="297" t="s">
        <v>852</v>
      </c>
      <c r="B18" s="298">
        <v>32100</v>
      </c>
      <c r="C18" s="298">
        <v>192600</v>
      </c>
      <c r="D18" s="298">
        <v>32100</v>
      </c>
      <c r="E18" s="298">
        <v>600</v>
      </c>
      <c r="F18" s="298">
        <v>192600</v>
      </c>
      <c r="G18" s="298">
        <f>+G22+G23+G58+G59+G60+G61+G62+G63+G64+G65+G66+G67+G68+G69</f>
        <v>0</v>
      </c>
      <c r="H18" s="298">
        <f>+H22+H23+H58+H59+H60+H61+H62+H63+H64+H65+H66+H67+H68+H69</f>
        <v>0</v>
      </c>
      <c r="I18" s="299">
        <f>+I22+I23+I58+I59+I60+I61+I62+I63+I64+I65+I66+I67+I68+I69</f>
        <v>0</v>
      </c>
      <c r="J18" s="300"/>
      <c r="K18" s="300"/>
      <c r="L18" s="301"/>
      <c r="M18" s="301"/>
      <c r="N18" s="300"/>
      <c r="O18" s="300"/>
      <c r="P18" s="300"/>
      <c r="Q18" s="300"/>
    </row>
    <row r="19" spans="1:17" ht="9" customHeight="1">
      <c r="A19" s="269"/>
      <c r="B19" s="85"/>
      <c r="C19" s="274"/>
      <c r="D19" s="274"/>
      <c r="E19" s="274"/>
      <c r="F19" s="274"/>
      <c r="G19" s="303"/>
      <c r="H19" s="303"/>
      <c r="I19" s="304"/>
      <c r="J19" s="305"/>
      <c r="K19" s="305"/>
      <c r="L19" s="306"/>
      <c r="M19" s="306"/>
      <c r="N19" s="305"/>
      <c r="O19" s="305"/>
      <c r="P19" s="305"/>
      <c r="Q19" s="305"/>
    </row>
    <row r="20" spans="1:17" ht="13.5" customHeight="1">
      <c r="A20" s="269" t="s">
        <v>855</v>
      </c>
      <c r="B20" s="307">
        <v>3750</v>
      </c>
      <c r="C20" s="308">
        <v>21900</v>
      </c>
      <c r="D20" s="308">
        <v>3750</v>
      </c>
      <c r="E20" s="308">
        <v>585</v>
      </c>
      <c r="F20" s="308">
        <v>21900</v>
      </c>
      <c r="G20" s="309">
        <v>0</v>
      </c>
      <c r="H20" s="309">
        <v>0</v>
      </c>
      <c r="I20" s="310">
        <v>0</v>
      </c>
      <c r="J20" s="305"/>
      <c r="K20" s="305"/>
      <c r="L20" s="306"/>
      <c r="M20" s="306"/>
      <c r="N20" s="305"/>
      <c r="O20" s="305"/>
      <c r="P20" s="305"/>
      <c r="Q20" s="305"/>
    </row>
    <row r="21" spans="1:17" ht="13.5" customHeight="1">
      <c r="A21" s="269" t="s">
        <v>857</v>
      </c>
      <c r="B21" s="307">
        <v>3470</v>
      </c>
      <c r="C21" s="308">
        <v>18900</v>
      </c>
      <c r="D21" s="308">
        <v>3460</v>
      </c>
      <c r="E21" s="308">
        <v>547</v>
      </c>
      <c r="F21" s="308">
        <v>18900</v>
      </c>
      <c r="G21" s="309">
        <v>2</v>
      </c>
      <c r="H21" s="309">
        <v>122</v>
      </c>
      <c r="I21" s="311">
        <v>2</v>
      </c>
      <c r="J21" s="305"/>
      <c r="K21" s="305"/>
      <c r="L21" s="306"/>
      <c r="M21" s="253"/>
      <c r="N21" s="305"/>
      <c r="O21" s="305"/>
      <c r="P21" s="305"/>
      <c r="Q21" s="305"/>
    </row>
    <row r="22" spans="1:17" ht="13.5" customHeight="1">
      <c r="A22" s="269" t="s">
        <v>858</v>
      </c>
      <c r="B22" s="307">
        <v>5300</v>
      </c>
      <c r="C22" s="308">
        <v>32500</v>
      </c>
      <c r="D22" s="308">
        <v>5300</v>
      </c>
      <c r="E22" s="308">
        <v>613</v>
      </c>
      <c r="F22" s="308">
        <v>32500</v>
      </c>
      <c r="G22" s="309">
        <v>0</v>
      </c>
      <c r="H22" s="309">
        <v>0</v>
      </c>
      <c r="I22" s="310">
        <v>0</v>
      </c>
      <c r="J22" s="305"/>
      <c r="K22" s="305"/>
      <c r="L22" s="306"/>
      <c r="M22" s="253"/>
      <c r="N22" s="305"/>
      <c r="O22" s="305"/>
      <c r="P22" s="305"/>
      <c r="Q22" s="305"/>
    </row>
    <row r="23" spans="1:17" ht="13.5" customHeight="1">
      <c r="A23" s="269" t="s">
        <v>860</v>
      </c>
      <c r="B23" s="307">
        <v>5860</v>
      </c>
      <c r="C23" s="308">
        <v>36300</v>
      </c>
      <c r="D23" s="308">
        <v>5860</v>
      </c>
      <c r="E23" s="308">
        <v>620</v>
      </c>
      <c r="F23" s="308">
        <v>36300</v>
      </c>
      <c r="G23" s="309">
        <v>0</v>
      </c>
      <c r="H23" s="309">
        <v>0</v>
      </c>
      <c r="I23" s="310">
        <v>0</v>
      </c>
      <c r="J23" s="305"/>
      <c r="K23" s="305"/>
      <c r="L23" s="306"/>
      <c r="M23" s="253"/>
      <c r="N23" s="305"/>
      <c r="O23" s="305"/>
      <c r="P23" s="305"/>
      <c r="Q23" s="305"/>
    </row>
    <row r="24" spans="1:17" ht="13.5" customHeight="1">
      <c r="A24" s="269"/>
      <c r="B24" s="307"/>
      <c r="C24" s="308"/>
      <c r="D24" s="308"/>
      <c r="E24" s="308"/>
      <c r="F24" s="308"/>
      <c r="G24" s="309"/>
      <c r="H24" s="309"/>
      <c r="I24" s="310"/>
      <c r="J24" s="305"/>
      <c r="K24" s="305"/>
      <c r="L24" s="306"/>
      <c r="M24" s="253"/>
      <c r="N24" s="305"/>
      <c r="O24" s="305"/>
      <c r="P24" s="305"/>
      <c r="Q24" s="305"/>
    </row>
    <row r="25" spans="1:17" ht="13.5" customHeight="1">
      <c r="A25" s="269" t="s">
        <v>863</v>
      </c>
      <c r="B25" s="307">
        <v>3880</v>
      </c>
      <c r="C25" s="308">
        <v>21900</v>
      </c>
      <c r="D25" s="308">
        <v>3880</v>
      </c>
      <c r="E25" s="308">
        <v>565</v>
      </c>
      <c r="F25" s="308">
        <v>21900</v>
      </c>
      <c r="G25" s="309">
        <v>1</v>
      </c>
      <c r="H25" s="309">
        <v>230</v>
      </c>
      <c r="I25" s="310">
        <v>2</v>
      </c>
      <c r="J25" s="305"/>
      <c r="K25" s="305"/>
      <c r="L25" s="306"/>
      <c r="M25" s="253"/>
      <c r="N25" s="305"/>
      <c r="O25" s="305"/>
      <c r="P25" s="305"/>
      <c r="Q25" s="305"/>
    </row>
    <row r="26" spans="1:17" ht="13.5" customHeight="1">
      <c r="A26" s="269" t="s">
        <v>865</v>
      </c>
      <c r="B26" s="307">
        <v>1680</v>
      </c>
      <c r="C26" s="308">
        <v>9460</v>
      </c>
      <c r="D26" s="308">
        <v>1680</v>
      </c>
      <c r="E26" s="308">
        <v>563</v>
      </c>
      <c r="F26" s="308">
        <v>9460</v>
      </c>
      <c r="G26" s="309">
        <v>0</v>
      </c>
      <c r="H26" s="309">
        <v>0</v>
      </c>
      <c r="I26" s="310">
        <v>0</v>
      </c>
      <c r="J26" s="305"/>
      <c r="K26" s="305"/>
      <c r="L26" s="306"/>
      <c r="M26" s="253"/>
      <c r="N26" s="305"/>
      <c r="O26" s="305"/>
      <c r="P26" s="305"/>
      <c r="Q26" s="305"/>
    </row>
    <row r="27" spans="1:17" ht="13.5" customHeight="1">
      <c r="A27" s="269" t="s">
        <v>867</v>
      </c>
      <c r="B27" s="307">
        <v>1240</v>
      </c>
      <c r="C27" s="308">
        <v>7190</v>
      </c>
      <c r="D27" s="308">
        <v>1240</v>
      </c>
      <c r="E27" s="308">
        <v>580</v>
      </c>
      <c r="F27" s="308">
        <v>7190</v>
      </c>
      <c r="G27" s="309">
        <v>0</v>
      </c>
      <c r="H27" s="309">
        <v>0</v>
      </c>
      <c r="I27" s="310">
        <v>0</v>
      </c>
      <c r="J27" s="305"/>
      <c r="K27" s="305"/>
      <c r="L27" s="306"/>
      <c r="M27" s="253"/>
      <c r="N27" s="305"/>
      <c r="O27" s="305"/>
      <c r="P27" s="305"/>
      <c r="Q27" s="305"/>
    </row>
    <row r="28" spans="1:17" ht="13.5" customHeight="1">
      <c r="A28" s="269" t="s">
        <v>868</v>
      </c>
      <c r="B28" s="307">
        <v>2540</v>
      </c>
      <c r="C28" s="308">
        <v>15200</v>
      </c>
      <c r="D28" s="308">
        <v>2540</v>
      </c>
      <c r="E28" s="308">
        <v>598</v>
      </c>
      <c r="F28" s="308">
        <v>15200</v>
      </c>
      <c r="G28" s="312">
        <v>0</v>
      </c>
      <c r="H28" s="309">
        <v>234</v>
      </c>
      <c r="I28" s="311">
        <v>0</v>
      </c>
      <c r="J28" s="305"/>
      <c r="K28" s="305"/>
      <c r="L28" s="306"/>
      <c r="M28" s="253"/>
      <c r="N28" s="305"/>
      <c r="O28" s="305"/>
      <c r="P28" s="305"/>
      <c r="Q28" s="305"/>
    </row>
    <row r="29" spans="1:17" ht="13.5" customHeight="1">
      <c r="A29" s="269"/>
      <c r="B29" s="307"/>
      <c r="C29" s="308"/>
      <c r="D29" s="308"/>
      <c r="E29" s="308"/>
      <c r="F29" s="308"/>
      <c r="G29" s="309"/>
      <c r="H29" s="309"/>
      <c r="I29" s="310"/>
      <c r="J29" s="305"/>
      <c r="K29" s="305"/>
      <c r="L29" s="306"/>
      <c r="M29" s="253"/>
      <c r="N29" s="305"/>
      <c r="O29" s="305"/>
      <c r="P29" s="305"/>
      <c r="Q29" s="305"/>
    </row>
    <row r="30" spans="1:17" ht="13.5" customHeight="1">
      <c r="A30" s="269" t="s">
        <v>871</v>
      </c>
      <c r="B30" s="307">
        <v>2540</v>
      </c>
      <c r="C30" s="308">
        <v>14900</v>
      </c>
      <c r="D30" s="308">
        <v>2540</v>
      </c>
      <c r="E30" s="308">
        <v>585</v>
      </c>
      <c r="F30" s="308">
        <v>14900</v>
      </c>
      <c r="G30" s="309">
        <v>0</v>
      </c>
      <c r="H30" s="309">
        <v>0</v>
      </c>
      <c r="I30" s="310">
        <v>0</v>
      </c>
      <c r="J30" s="305"/>
      <c r="K30" s="305"/>
      <c r="L30" s="306"/>
      <c r="M30" s="253"/>
      <c r="N30" s="305"/>
      <c r="O30" s="305"/>
      <c r="P30" s="305"/>
      <c r="Q30" s="305"/>
    </row>
    <row r="31" spans="1:17" ht="13.5" customHeight="1">
      <c r="A31" s="269" t="s">
        <v>873</v>
      </c>
      <c r="B31" s="307">
        <v>1670</v>
      </c>
      <c r="C31" s="308">
        <v>9990</v>
      </c>
      <c r="D31" s="308">
        <v>1670</v>
      </c>
      <c r="E31" s="308">
        <v>598</v>
      </c>
      <c r="F31" s="308">
        <v>9990</v>
      </c>
      <c r="G31" s="309">
        <v>0</v>
      </c>
      <c r="H31" s="309">
        <v>0</v>
      </c>
      <c r="I31" s="310">
        <v>0</v>
      </c>
      <c r="J31" s="305"/>
      <c r="K31" s="305"/>
      <c r="L31" s="306"/>
      <c r="M31" s="253"/>
      <c r="N31" s="305"/>
      <c r="O31" s="305"/>
      <c r="P31" s="305"/>
      <c r="Q31" s="305"/>
    </row>
    <row r="32" spans="1:17" ht="13.5" customHeight="1">
      <c r="A32" s="269" t="s">
        <v>875</v>
      </c>
      <c r="B32" s="307">
        <v>1530</v>
      </c>
      <c r="C32" s="308">
        <v>8980</v>
      </c>
      <c r="D32" s="308">
        <v>1530</v>
      </c>
      <c r="E32" s="308">
        <v>587</v>
      </c>
      <c r="F32" s="308">
        <v>8980</v>
      </c>
      <c r="G32" s="313">
        <v>0</v>
      </c>
      <c r="H32" s="309">
        <v>212</v>
      </c>
      <c r="I32" s="314">
        <v>0</v>
      </c>
      <c r="J32" s="305"/>
      <c r="K32" s="305"/>
      <c r="L32" s="306"/>
      <c r="M32" s="253"/>
      <c r="N32" s="305"/>
      <c r="O32" s="305"/>
      <c r="P32" s="305"/>
      <c r="Q32" s="305"/>
    </row>
    <row r="33" spans="1:17" ht="13.5" customHeight="1">
      <c r="A33" s="269" t="s">
        <v>877</v>
      </c>
      <c r="B33" s="307">
        <v>3480</v>
      </c>
      <c r="C33" s="308">
        <v>20300</v>
      </c>
      <c r="D33" s="308">
        <v>3480</v>
      </c>
      <c r="E33" s="308">
        <v>584</v>
      </c>
      <c r="F33" s="308">
        <v>20300</v>
      </c>
      <c r="G33" s="309">
        <v>5</v>
      </c>
      <c r="H33" s="309">
        <v>223</v>
      </c>
      <c r="I33" s="310">
        <v>11</v>
      </c>
      <c r="J33" s="305"/>
      <c r="K33" s="305"/>
      <c r="L33" s="306"/>
      <c r="M33" s="253"/>
      <c r="N33" s="305"/>
      <c r="O33" s="305"/>
      <c r="P33" s="305"/>
      <c r="Q33" s="305"/>
    </row>
    <row r="34" spans="1:17" ht="13.5" customHeight="1">
      <c r="A34" s="269" t="s">
        <v>879</v>
      </c>
      <c r="B34" s="307">
        <v>1910</v>
      </c>
      <c r="C34" s="308">
        <v>10900</v>
      </c>
      <c r="D34" s="308">
        <v>1910</v>
      </c>
      <c r="E34" s="308">
        <v>570</v>
      </c>
      <c r="F34" s="308">
        <v>10900</v>
      </c>
      <c r="G34" s="309">
        <v>0</v>
      </c>
      <c r="H34" s="309">
        <v>0</v>
      </c>
      <c r="I34" s="310">
        <v>0</v>
      </c>
      <c r="J34" s="305"/>
      <c r="K34" s="305"/>
      <c r="L34" s="306"/>
      <c r="M34" s="253"/>
      <c r="N34" s="305"/>
      <c r="O34" s="305"/>
      <c r="P34" s="305"/>
      <c r="Q34" s="305"/>
    </row>
    <row r="35" spans="1:17" ht="13.5" customHeight="1">
      <c r="A35" s="269"/>
      <c r="B35" s="307"/>
      <c r="C35" s="308"/>
      <c r="D35" s="308"/>
      <c r="E35" s="308"/>
      <c r="F35" s="308"/>
      <c r="G35" s="309"/>
      <c r="H35" s="309"/>
      <c r="I35" s="310"/>
      <c r="J35" s="305"/>
      <c r="K35" s="305"/>
      <c r="L35" s="306"/>
      <c r="M35" s="253"/>
      <c r="N35" s="305"/>
      <c r="O35" s="305"/>
      <c r="P35" s="305"/>
      <c r="Q35" s="305"/>
    </row>
    <row r="36" spans="1:17" ht="13.5" customHeight="1">
      <c r="A36" s="269" t="s">
        <v>882</v>
      </c>
      <c r="B36" s="307">
        <v>568</v>
      </c>
      <c r="C36" s="308">
        <v>3210</v>
      </c>
      <c r="D36" s="308">
        <v>568</v>
      </c>
      <c r="E36" s="308">
        <v>565</v>
      </c>
      <c r="F36" s="308">
        <v>3210</v>
      </c>
      <c r="G36" s="309">
        <v>0</v>
      </c>
      <c r="H36" s="309">
        <v>0</v>
      </c>
      <c r="I36" s="310">
        <v>0</v>
      </c>
      <c r="J36" s="305"/>
      <c r="K36" s="305"/>
      <c r="L36" s="306"/>
      <c r="M36" s="253"/>
      <c r="N36" s="305"/>
      <c r="O36" s="305"/>
      <c r="P36" s="305"/>
      <c r="Q36" s="305"/>
    </row>
    <row r="37" spans="1:17" ht="13.5" customHeight="1">
      <c r="A37" s="269" t="s">
        <v>884</v>
      </c>
      <c r="B37" s="307">
        <v>604</v>
      </c>
      <c r="C37" s="308">
        <v>3570</v>
      </c>
      <c r="D37" s="308">
        <v>604</v>
      </c>
      <c r="E37" s="308">
        <v>591</v>
      </c>
      <c r="F37" s="308">
        <v>3570</v>
      </c>
      <c r="G37" s="309">
        <v>0</v>
      </c>
      <c r="H37" s="309">
        <v>0</v>
      </c>
      <c r="I37" s="310">
        <v>0</v>
      </c>
      <c r="J37" s="305"/>
      <c r="K37" s="305"/>
      <c r="L37" s="306"/>
      <c r="M37" s="253"/>
      <c r="N37" s="305"/>
      <c r="O37" s="305"/>
      <c r="P37" s="305"/>
      <c r="Q37" s="305"/>
    </row>
    <row r="38" spans="1:17" ht="13.5" customHeight="1">
      <c r="A38" s="269" t="s">
        <v>838</v>
      </c>
      <c r="B38" s="307">
        <v>1340</v>
      </c>
      <c r="C38" s="308">
        <v>8190</v>
      </c>
      <c r="D38" s="308">
        <v>1340</v>
      </c>
      <c r="E38" s="308">
        <v>611</v>
      </c>
      <c r="F38" s="308">
        <v>8190</v>
      </c>
      <c r="G38" s="309">
        <v>0</v>
      </c>
      <c r="H38" s="309">
        <v>0</v>
      </c>
      <c r="I38" s="310">
        <v>0</v>
      </c>
      <c r="J38" s="305"/>
      <c r="K38" s="305"/>
      <c r="L38" s="306"/>
      <c r="M38" s="253"/>
      <c r="N38" s="305"/>
      <c r="O38" s="305"/>
      <c r="P38" s="305"/>
      <c r="Q38" s="305"/>
    </row>
    <row r="39" spans="1:17" ht="13.5" customHeight="1">
      <c r="A39" s="269" t="s">
        <v>839</v>
      </c>
      <c r="B39" s="307">
        <v>407</v>
      </c>
      <c r="C39" s="308">
        <v>2040</v>
      </c>
      <c r="D39" s="308">
        <v>407</v>
      </c>
      <c r="E39" s="308">
        <v>502</v>
      </c>
      <c r="F39" s="308">
        <v>2040</v>
      </c>
      <c r="G39" s="309">
        <v>0</v>
      </c>
      <c r="H39" s="309">
        <v>0</v>
      </c>
      <c r="I39" s="310">
        <v>0</v>
      </c>
      <c r="J39" s="305"/>
      <c r="K39" s="305"/>
      <c r="L39" s="306"/>
      <c r="M39" s="253"/>
      <c r="N39" s="305"/>
      <c r="O39" s="305"/>
      <c r="P39" s="305"/>
      <c r="Q39" s="305"/>
    </row>
    <row r="40" spans="1:17" ht="13.5" customHeight="1">
      <c r="A40" s="269" t="s">
        <v>840</v>
      </c>
      <c r="B40" s="307">
        <v>592</v>
      </c>
      <c r="C40" s="308">
        <v>3210</v>
      </c>
      <c r="D40" s="308">
        <v>592</v>
      </c>
      <c r="E40" s="308">
        <v>543</v>
      </c>
      <c r="F40" s="308">
        <v>3210</v>
      </c>
      <c r="G40" s="309">
        <v>0</v>
      </c>
      <c r="H40" s="309">
        <v>0</v>
      </c>
      <c r="I40" s="310">
        <v>0</v>
      </c>
      <c r="J40" s="305"/>
      <c r="K40" s="305"/>
      <c r="L40" s="306"/>
      <c r="M40" s="253"/>
      <c r="N40" s="305"/>
      <c r="O40" s="305"/>
      <c r="P40" s="305"/>
      <c r="Q40" s="305"/>
    </row>
    <row r="41" spans="1:17" ht="13.5" customHeight="1">
      <c r="A41" s="269" t="s">
        <v>842</v>
      </c>
      <c r="B41" s="307">
        <v>508</v>
      </c>
      <c r="C41" s="308">
        <v>2790</v>
      </c>
      <c r="D41" s="308">
        <v>508</v>
      </c>
      <c r="E41" s="308">
        <v>549</v>
      </c>
      <c r="F41" s="308">
        <v>2790</v>
      </c>
      <c r="G41" s="309">
        <v>0</v>
      </c>
      <c r="H41" s="309">
        <v>0</v>
      </c>
      <c r="I41" s="310">
        <v>0</v>
      </c>
      <c r="J41" s="305"/>
      <c r="K41" s="305"/>
      <c r="L41" s="306"/>
      <c r="M41" s="253"/>
      <c r="N41" s="305"/>
      <c r="O41" s="305"/>
      <c r="P41" s="305"/>
      <c r="Q41" s="305"/>
    </row>
    <row r="42" spans="1:17" ht="13.5" customHeight="1">
      <c r="A42" s="269" t="s">
        <v>844</v>
      </c>
      <c r="B42" s="307">
        <v>1180</v>
      </c>
      <c r="C42" s="308">
        <v>6650</v>
      </c>
      <c r="D42" s="308">
        <v>1170</v>
      </c>
      <c r="E42" s="308">
        <v>568</v>
      </c>
      <c r="F42" s="308">
        <v>6650</v>
      </c>
      <c r="G42" s="312">
        <v>1</v>
      </c>
      <c r="H42" s="309">
        <v>229</v>
      </c>
      <c r="I42" s="311">
        <v>2</v>
      </c>
      <c r="J42" s="305"/>
      <c r="K42" s="305"/>
      <c r="L42" s="306"/>
      <c r="M42" s="253"/>
      <c r="N42" s="305"/>
      <c r="O42" s="305"/>
      <c r="P42" s="305"/>
      <c r="Q42" s="305"/>
    </row>
    <row r="43" spans="1:17" ht="13.5" customHeight="1">
      <c r="A43" s="269"/>
      <c r="B43" s="307"/>
      <c r="C43" s="308"/>
      <c r="D43" s="308"/>
      <c r="E43" s="308"/>
      <c r="F43" s="308"/>
      <c r="G43" s="309"/>
      <c r="H43" s="309"/>
      <c r="I43" s="310"/>
      <c r="J43" s="305"/>
      <c r="K43" s="305"/>
      <c r="L43" s="306"/>
      <c r="M43" s="253"/>
      <c r="N43" s="305"/>
      <c r="O43" s="305"/>
      <c r="P43" s="305"/>
      <c r="Q43" s="305"/>
    </row>
    <row r="44" spans="1:17" ht="13.5" customHeight="1">
      <c r="A44" s="269" t="s">
        <v>845</v>
      </c>
      <c r="B44" s="307">
        <v>1320</v>
      </c>
      <c r="C44" s="308">
        <v>7060</v>
      </c>
      <c r="D44" s="308">
        <v>1320</v>
      </c>
      <c r="E44" s="308">
        <v>535</v>
      </c>
      <c r="F44" s="308">
        <v>7060</v>
      </c>
      <c r="G44" s="312">
        <v>0</v>
      </c>
      <c r="H44" s="309">
        <v>202</v>
      </c>
      <c r="I44" s="314">
        <v>0</v>
      </c>
      <c r="J44" s="305"/>
      <c r="K44" s="305"/>
      <c r="L44" s="306"/>
      <c r="M44" s="253"/>
      <c r="N44" s="305"/>
      <c r="O44" s="305"/>
      <c r="P44" s="305"/>
      <c r="Q44" s="305"/>
    </row>
    <row r="45" spans="1:17" ht="13.5" customHeight="1">
      <c r="A45" s="269" t="s">
        <v>847</v>
      </c>
      <c r="B45" s="307">
        <v>1730</v>
      </c>
      <c r="C45" s="308">
        <v>9500</v>
      </c>
      <c r="D45" s="308">
        <v>1730</v>
      </c>
      <c r="E45" s="308">
        <v>549</v>
      </c>
      <c r="F45" s="308">
        <v>9500</v>
      </c>
      <c r="G45" s="309">
        <v>0</v>
      </c>
      <c r="H45" s="309">
        <v>0</v>
      </c>
      <c r="I45" s="310">
        <v>0</v>
      </c>
      <c r="J45" s="305"/>
      <c r="K45" s="305"/>
      <c r="L45" s="306"/>
      <c r="M45" s="253"/>
      <c r="N45" s="305"/>
      <c r="O45" s="305"/>
      <c r="P45" s="305"/>
      <c r="Q45" s="305"/>
    </row>
    <row r="46" spans="1:17" ht="13.5" customHeight="1">
      <c r="A46" s="269" t="s">
        <v>849</v>
      </c>
      <c r="B46" s="307">
        <v>1280</v>
      </c>
      <c r="C46" s="308">
        <v>7280</v>
      </c>
      <c r="D46" s="308">
        <v>1280</v>
      </c>
      <c r="E46" s="308">
        <v>569</v>
      </c>
      <c r="F46" s="308">
        <v>7280</v>
      </c>
      <c r="G46" s="312">
        <v>0</v>
      </c>
      <c r="H46" s="309">
        <v>203</v>
      </c>
      <c r="I46" s="311">
        <v>0</v>
      </c>
      <c r="J46" s="305"/>
      <c r="K46" s="305"/>
      <c r="L46" s="306"/>
      <c r="M46" s="253"/>
      <c r="N46" s="305"/>
      <c r="O46" s="305"/>
      <c r="P46" s="305"/>
      <c r="Q46" s="305"/>
    </row>
    <row r="47" spans="1:17" ht="13.5" customHeight="1">
      <c r="A47" s="269" t="s">
        <v>851</v>
      </c>
      <c r="B47" s="307">
        <v>1570</v>
      </c>
      <c r="C47" s="308">
        <v>8290</v>
      </c>
      <c r="D47" s="308">
        <v>1570</v>
      </c>
      <c r="E47" s="308">
        <v>528</v>
      </c>
      <c r="F47" s="308">
        <v>8290</v>
      </c>
      <c r="G47" s="309">
        <v>0</v>
      </c>
      <c r="H47" s="309">
        <v>0</v>
      </c>
      <c r="I47" s="310">
        <v>0</v>
      </c>
      <c r="J47" s="305"/>
      <c r="K47" s="305"/>
      <c r="L47" s="306"/>
      <c r="M47" s="253"/>
      <c r="N47" s="305"/>
      <c r="O47" s="305"/>
      <c r="P47" s="305"/>
      <c r="Q47" s="305"/>
    </row>
    <row r="48" spans="1:17" ht="13.5" customHeight="1">
      <c r="A48" s="269" t="s">
        <v>853</v>
      </c>
      <c r="B48" s="307">
        <v>751</v>
      </c>
      <c r="C48" s="308">
        <v>4070</v>
      </c>
      <c r="D48" s="308">
        <v>751</v>
      </c>
      <c r="E48" s="308">
        <v>542</v>
      </c>
      <c r="F48" s="308">
        <v>4070</v>
      </c>
      <c r="G48" s="312">
        <v>0</v>
      </c>
      <c r="H48" s="309">
        <v>195</v>
      </c>
      <c r="I48" s="314">
        <v>0</v>
      </c>
      <c r="J48" s="305"/>
      <c r="K48" s="305"/>
      <c r="L48" s="306"/>
      <c r="M48" s="253"/>
      <c r="N48" s="305"/>
      <c r="O48" s="305"/>
      <c r="P48" s="305"/>
      <c r="Q48" s="305"/>
    </row>
    <row r="49" spans="1:17" ht="13.5" customHeight="1">
      <c r="A49" s="269" t="s">
        <v>854</v>
      </c>
      <c r="B49" s="307">
        <v>1550</v>
      </c>
      <c r="C49" s="308">
        <v>8590</v>
      </c>
      <c r="D49" s="308">
        <v>1550</v>
      </c>
      <c r="E49" s="308">
        <v>554</v>
      </c>
      <c r="F49" s="308">
        <v>8590</v>
      </c>
      <c r="G49" s="312">
        <v>0</v>
      </c>
      <c r="H49" s="309">
        <v>205</v>
      </c>
      <c r="I49" s="314">
        <v>0</v>
      </c>
      <c r="J49" s="305"/>
      <c r="K49" s="305"/>
      <c r="L49" s="306"/>
      <c r="M49" s="253"/>
      <c r="N49" s="305"/>
      <c r="O49" s="305"/>
      <c r="P49" s="305"/>
      <c r="Q49" s="305"/>
    </row>
    <row r="50" spans="1:17" ht="13.5" customHeight="1">
      <c r="A50" s="269" t="s">
        <v>856</v>
      </c>
      <c r="B50" s="307">
        <v>1170</v>
      </c>
      <c r="C50" s="308">
        <v>6040</v>
      </c>
      <c r="D50" s="308">
        <v>1170</v>
      </c>
      <c r="E50" s="308">
        <v>516</v>
      </c>
      <c r="F50" s="308">
        <v>6040</v>
      </c>
      <c r="G50" s="309">
        <v>2</v>
      </c>
      <c r="H50" s="309">
        <v>203</v>
      </c>
      <c r="I50" s="310">
        <v>4</v>
      </c>
      <c r="J50" s="305"/>
      <c r="K50" s="305"/>
      <c r="L50" s="306"/>
      <c r="M50" s="253"/>
      <c r="N50" s="305"/>
      <c r="O50" s="305"/>
      <c r="P50" s="305"/>
      <c r="Q50" s="305"/>
    </row>
    <row r="51" spans="1:17" ht="13.5" customHeight="1">
      <c r="A51" s="269"/>
      <c r="B51" s="307"/>
      <c r="C51" s="315"/>
      <c r="D51" s="308"/>
      <c r="E51" s="308"/>
      <c r="F51" s="308"/>
      <c r="G51" s="309"/>
      <c r="H51" s="309"/>
      <c r="I51" s="311"/>
      <c r="J51" s="305"/>
      <c r="K51" s="305"/>
      <c r="L51" s="306"/>
      <c r="M51" s="253"/>
      <c r="N51" s="305"/>
      <c r="O51" s="305"/>
      <c r="P51" s="305"/>
      <c r="Q51" s="305"/>
    </row>
    <row r="52" spans="1:17" ht="13.5" customHeight="1">
      <c r="A52" s="269" t="s">
        <v>859</v>
      </c>
      <c r="B52" s="307">
        <v>2670</v>
      </c>
      <c r="C52" s="308">
        <v>15900</v>
      </c>
      <c r="D52" s="308">
        <v>2670</v>
      </c>
      <c r="E52" s="308">
        <v>594</v>
      </c>
      <c r="F52" s="308">
        <v>15900</v>
      </c>
      <c r="G52" s="309">
        <v>0</v>
      </c>
      <c r="H52" s="309">
        <v>0</v>
      </c>
      <c r="I52" s="310">
        <v>0</v>
      </c>
      <c r="J52" s="305"/>
      <c r="K52" s="305"/>
      <c r="L52" s="306"/>
      <c r="M52" s="253"/>
      <c r="N52" s="305"/>
      <c r="O52" s="305"/>
      <c r="P52" s="305"/>
      <c r="Q52" s="305"/>
    </row>
    <row r="53" spans="1:17" ht="13.5" customHeight="1">
      <c r="A53" s="269" t="s">
        <v>861</v>
      </c>
      <c r="B53" s="307">
        <v>3800</v>
      </c>
      <c r="C53" s="308">
        <v>23400</v>
      </c>
      <c r="D53" s="308">
        <v>3800</v>
      </c>
      <c r="E53" s="308">
        <v>617</v>
      </c>
      <c r="F53" s="308">
        <v>23400</v>
      </c>
      <c r="G53" s="309">
        <v>0</v>
      </c>
      <c r="H53" s="309">
        <v>0</v>
      </c>
      <c r="I53" s="310">
        <v>0</v>
      </c>
      <c r="J53" s="305"/>
      <c r="K53" s="305"/>
      <c r="L53" s="306"/>
      <c r="M53" s="253"/>
      <c r="N53" s="305"/>
      <c r="O53" s="305"/>
      <c r="P53" s="305"/>
      <c r="Q53" s="305"/>
    </row>
    <row r="54" spans="1:17" ht="13.5" customHeight="1">
      <c r="A54" s="269" t="s">
        <v>862</v>
      </c>
      <c r="B54" s="307">
        <v>849</v>
      </c>
      <c r="C54" s="308">
        <v>4150</v>
      </c>
      <c r="D54" s="308">
        <v>849</v>
      </c>
      <c r="E54" s="308">
        <v>489</v>
      </c>
      <c r="F54" s="308">
        <v>8150</v>
      </c>
      <c r="G54" s="309">
        <v>0</v>
      </c>
      <c r="H54" s="309">
        <v>0</v>
      </c>
      <c r="I54" s="310">
        <v>0</v>
      </c>
      <c r="J54" s="305"/>
      <c r="K54" s="305"/>
      <c r="L54" s="306"/>
      <c r="M54" s="253"/>
      <c r="N54" s="305"/>
      <c r="O54" s="305"/>
      <c r="P54" s="305"/>
      <c r="Q54" s="305"/>
    </row>
    <row r="55" spans="1:17" ht="13.5" customHeight="1">
      <c r="A55" s="269" t="s">
        <v>864</v>
      </c>
      <c r="B55" s="307">
        <v>1210</v>
      </c>
      <c r="C55" s="308">
        <v>6580</v>
      </c>
      <c r="D55" s="308">
        <v>1210</v>
      </c>
      <c r="E55" s="308">
        <v>544</v>
      </c>
      <c r="F55" s="308">
        <v>6580</v>
      </c>
      <c r="G55" s="309">
        <v>0</v>
      </c>
      <c r="H55" s="309">
        <v>0</v>
      </c>
      <c r="I55" s="310">
        <v>0</v>
      </c>
      <c r="J55" s="305"/>
      <c r="K55" s="305"/>
      <c r="L55" s="306"/>
      <c r="M55" s="253"/>
      <c r="N55" s="305"/>
      <c r="O55" s="305"/>
      <c r="P55" s="305"/>
      <c r="Q55" s="305"/>
    </row>
    <row r="56" spans="1:17" ht="13.5" customHeight="1">
      <c r="A56" s="269" t="s">
        <v>866</v>
      </c>
      <c r="B56" s="307">
        <v>1830</v>
      </c>
      <c r="C56" s="308">
        <v>10200</v>
      </c>
      <c r="D56" s="308">
        <v>1830</v>
      </c>
      <c r="E56" s="308">
        <v>558</v>
      </c>
      <c r="F56" s="308">
        <v>10200</v>
      </c>
      <c r="G56" s="309">
        <v>0</v>
      </c>
      <c r="H56" s="309">
        <v>0</v>
      </c>
      <c r="I56" s="310">
        <v>0</v>
      </c>
      <c r="J56" s="305"/>
      <c r="K56" s="305"/>
      <c r="L56" s="306"/>
      <c r="M56" s="253"/>
      <c r="N56" s="305"/>
      <c r="O56" s="305"/>
      <c r="P56" s="305"/>
      <c r="Q56" s="305"/>
    </row>
    <row r="57" spans="1:17" ht="13.5" customHeight="1">
      <c r="A57" s="269"/>
      <c r="B57" s="307"/>
      <c r="C57" s="308"/>
      <c r="D57" s="308"/>
      <c r="E57" s="308"/>
      <c r="F57" s="308"/>
      <c r="G57" s="309"/>
      <c r="H57" s="309"/>
      <c r="I57" s="310"/>
      <c r="J57" s="305"/>
      <c r="K57" s="305"/>
      <c r="L57" s="306"/>
      <c r="M57" s="253"/>
      <c r="N57" s="305"/>
      <c r="O57" s="305"/>
      <c r="P57" s="305"/>
      <c r="Q57" s="305"/>
    </row>
    <row r="58" spans="1:17" ht="13.5" customHeight="1">
      <c r="A58" s="269" t="s">
        <v>869</v>
      </c>
      <c r="B58" s="307">
        <v>1400</v>
      </c>
      <c r="C58" s="308">
        <v>8360</v>
      </c>
      <c r="D58" s="308">
        <v>1400</v>
      </c>
      <c r="E58" s="308">
        <v>597</v>
      </c>
      <c r="F58" s="308">
        <v>8360</v>
      </c>
      <c r="G58" s="309">
        <v>0</v>
      </c>
      <c r="H58" s="309">
        <v>0</v>
      </c>
      <c r="I58" s="310">
        <v>0</v>
      </c>
      <c r="J58" s="305"/>
      <c r="K58" s="305"/>
      <c r="L58" s="306"/>
      <c r="M58" s="253"/>
      <c r="N58" s="305"/>
      <c r="O58" s="305"/>
      <c r="P58" s="305"/>
      <c r="Q58" s="305"/>
    </row>
    <row r="59" spans="1:17" ht="13.5" customHeight="1">
      <c r="A59" s="269" t="s">
        <v>870</v>
      </c>
      <c r="B59" s="307">
        <v>3360</v>
      </c>
      <c r="C59" s="308">
        <v>21000</v>
      </c>
      <c r="D59" s="308">
        <v>3360</v>
      </c>
      <c r="E59" s="308">
        <v>624</v>
      </c>
      <c r="F59" s="309">
        <v>21000</v>
      </c>
      <c r="G59" s="309">
        <v>0</v>
      </c>
      <c r="H59" s="309">
        <v>0</v>
      </c>
      <c r="I59" s="310">
        <v>0</v>
      </c>
      <c r="J59" s="305"/>
      <c r="K59" s="305"/>
      <c r="L59" s="306"/>
      <c r="M59" s="253"/>
      <c r="N59" s="305"/>
      <c r="O59" s="305"/>
      <c r="P59" s="305"/>
      <c r="Q59" s="305"/>
    </row>
    <row r="60" spans="1:17" ht="13.5" customHeight="1">
      <c r="A60" s="269" t="s">
        <v>872</v>
      </c>
      <c r="B60" s="307">
        <v>3130</v>
      </c>
      <c r="C60" s="308">
        <v>19100</v>
      </c>
      <c r="D60" s="308">
        <v>3130</v>
      </c>
      <c r="E60" s="308">
        <v>609</v>
      </c>
      <c r="F60" s="308">
        <v>19100</v>
      </c>
      <c r="G60" s="309">
        <v>0</v>
      </c>
      <c r="H60" s="309">
        <v>0</v>
      </c>
      <c r="I60" s="310">
        <v>0</v>
      </c>
      <c r="J60" s="305"/>
      <c r="K60" s="305"/>
      <c r="L60" s="306"/>
      <c r="M60" s="253"/>
      <c r="N60" s="305"/>
      <c r="O60" s="305"/>
      <c r="P60" s="305"/>
      <c r="Q60" s="305"/>
    </row>
    <row r="61" spans="1:17" ht="13.5" customHeight="1">
      <c r="A61" s="269" t="s">
        <v>874</v>
      </c>
      <c r="B61" s="307">
        <v>2420</v>
      </c>
      <c r="C61" s="308">
        <v>13600</v>
      </c>
      <c r="D61" s="308">
        <v>2420</v>
      </c>
      <c r="E61" s="308">
        <v>564</v>
      </c>
      <c r="F61" s="308">
        <v>13600</v>
      </c>
      <c r="G61" s="309">
        <v>0</v>
      </c>
      <c r="H61" s="309">
        <v>0</v>
      </c>
      <c r="I61" s="310">
        <v>0</v>
      </c>
      <c r="J61" s="305"/>
      <c r="K61" s="305"/>
      <c r="L61" s="306"/>
      <c r="M61" s="253"/>
      <c r="N61" s="305"/>
      <c r="O61" s="305"/>
      <c r="P61" s="305"/>
      <c r="Q61" s="305"/>
    </row>
    <row r="62" spans="1:17" ht="13.5" customHeight="1">
      <c r="A62" s="269" t="s">
        <v>876</v>
      </c>
      <c r="B62" s="307">
        <v>1620</v>
      </c>
      <c r="C62" s="308">
        <v>9400</v>
      </c>
      <c r="D62" s="308">
        <v>1620</v>
      </c>
      <c r="E62" s="308">
        <v>580</v>
      </c>
      <c r="F62" s="308">
        <v>9400</v>
      </c>
      <c r="G62" s="309">
        <v>0</v>
      </c>
      <c r="H62" s="309">
        <v>0</v>
      </c>
      <c r="I62" s="310">
        <v>0</v>
      </c>
      <c r="J62" s="305"/>
      <c r="K62" s="305"/>
      <c r="L62" s="306"/>
      <c r="M62" s="253"/>
      <c r="N62" s="305"/>
      <c r="O62" s="305"/>
      <c r="P62" s="305"/>
      <c r="Q62" s="305"/>
    </row>
    <row r="63" spans="1:17" ht="13.5" customHeight="1">
      <c r="A63" s="269" t="s">
        <v>878</v>
      </c>
      <c r="B63" s="307">
        <v>1960</v>
      </c>
      <c r="C63" s="308">
        <v>12000</v>
      </c>
      <c r="D63" s="308">
        <v>1960</v>
      </c>
      <c r="E63" s="308">
        <v>614</v>
      </c>
      <c r="F63" s="308">
        <v>12000</v>
      </c>
      <c r="G63" s="309">
        <v>0</v>
      </c>
      <c r="H63" s="309">
        <v>0</v>
      </c>
      <c r="I63" s="310">
        <v>0</v>
      </c>
      <c r="J63" s="305"/>
      <c r="K63" s="305"/>
      <c r="L63" s="306"/>
      <c r="M63" s="253"/>
      <c r="N63" s="305"/>
      <c r="O63" s="305"/>
      <c r="P63" s="305"/>
      <c r="Q63" s="305"/>
    </row>
    <row r="64" spans="1:17" ht="13.5" customHeight="1">
      <c r="A64" s="269" t="s">
        <v>880</v>
      </c>
      <c r="B64" s="307">
        <v>815</v>
      </c>
      <c r="C64" s="308">
        <v>4330</v>
      </c>
      <c r="D64" s="308">
        <v>815</v>
      </c>
      <c r="E64" s="308">
        <v>531</v>
      </c>
      <c r="F64" s="308">
        <v>4330</v>
      </c>
      <c r="G64" s="309">
        <v>0</v>
      </c>
      <c r="H64" s="309">
        <v>0</v>
      </c>
      <c r="I64" s="310">
        <v>0</v>
      </c>
      <c r="J64" s="305"/>
      <c r="K64" s="305"/>
      <c r="L64" s="306"/>
      <c r="M64" s="253"/>
      <c r="N64" s="305"/>
      <c r="O64" s="305"/>
      <c r="P64" s="305"/>
      <c r="Q64" s="305"/>
    </row>
    <row r="65" spans="1:17" ht="13.5" customHeight="1">
      <c r="A65" s="269" t="s">
        <v>881</v>
      </c>
      <c r="B65" s="307">
        <v>607</v>
      </c>
      <c r="C65" s="308">
        <v>2830</v>
      </c>
      <c r="D65" s="308">
        <v>607</v>
      </c>
      <c r="E65" s="308">
        <v>467</v>
      </c>
      <c r="F65" s="308">
        <v>2830</v>
      </c>
      <c r="G65" s="309">
        <v>0</v>
      </c>
      <c r="H65" s="309">
        <v>0</v>
      </c>
      <c r="I65" s="310">
        <v>0</v>
      </c>
      <c r="J65" s="305"/>
      <c r="K65" s="305"/>
      <c r="L65" s="306"/>
      <c r="M65" s="253"/>
      <c r="N65" s="305"/>
      <c r="O65" s="305"/>
      <c r="P65" s="305"/>
      <c r="Q65" s="305"/>
    </row>
    <row r="66" spans="1:17" ht="13.5" customHeight="1">
      <c r="A66" s="269" t="s">
        <v>883</v>
      </c>
      <c r="B66" s="307">
        <v>2530</v>
      </c>
      <c r="C66" s="308">
        <v>15200</v>
      </c>
      <c r="D66" s="308">
        <v>2530</v>
      </c>
      <c r="E66" s="308">
        <v>599</v>
      </c>
      <c r="F66" s="308">
        <v>15200</v>
      </c>
      <c r="G66" s="309">
        <v>0</v>
      </c>
      <c r="H66" s="309">
        <v>0</v>
      </c>
      <c r="I66" s="310">
        <v>0</v>
      </c>
      <c r="J66" s="305"/>
      <c r="K66" s="305"/>
      <c r="L66" s="306"/>
      <c r="M66" s="253"/>
      <c r="N66" s="305"/>
      <c r="O66" s="305"/>
      <c r="P66" s="305"/>
      <c r="Q66" s="305"/>
    </row>
    <row r="67" spans="1:17" ht="13.5" customHeight="1">
      <c r="A67" s="269" t="s">
        <v>885</v>
      </c>
      <c r="B67" s="307">
        <v>1050</v>
      </c>
      <c r="C67" s="308">
        <v>6240</v>
      </c>
      <c r="D67" s="308">
        <v>1050</v>
      </c>
      <c r="E67" s="308">
        <v>594</v>
      </c>
      <c r="F67" s="308">
        <v>6240</v>
      </c>
      <c r="G67" s="309">
        <v>0</v>
      </c>
      <c r="H67" s="309">
        <v>0</v>
      </c>
      <c r="I67" s="310">
        <v>0</v>
      </c>
      <c r="J67" s="305"/>
      <c r="K67" s="305"/>
      <c r="L67" s="306"/>
      <c r="M67" s="253"/>
      <c r="N67" s="305"/>
      <c r="O67" s="305"/>
      <c r="P67" s="305"/>
      <c r="Q67" s="305"/>
    </row>
    <row r="68" spans="1:17" ht="13.5" customHeight="1">
      <c r="A68" s="269" t="s">
        <v>886</v>
      </c>
      <c r="B68" s="307">
        <v>841</v>
      </c>
      <c r="C68" s="308">
        <v>4870</v>
      </c>
      <c r="D68" s="308">
        <v>841</v>
      </c>
      <c r="E68" s="308">
        <v>579</v>
      </c>
      <c r="F68" s="308">
        <v>4870</v>
      </c>
      <c r="G68" s="309">
        <v>0</v>
      </c>
      <c r="H68" s="309">
        <v>0</v>
      </c>
      <c r="I68" s="310">
        <v>0</v>
      </c>
      <c r="J68" s="305"/>
      <c r="K68" s="305"/>
      <c r="L68" s="306"/>
      <c r="M68" s="253"/>
      <c r="N68" s="305"/>
      <c r="O68" s="305"/>
      <c r="P68" s="305"/>
      <c r="Q68" s="305"/>
    </row>
    <row r="69" spans="1:17" ht="13.5" customHeight="1">
      <c r="A69" s="262" t="s">
        <v>887</v>
      </c>
      <c r="B69" s="316">
        <v>1210</v>
      </c>
      <c r="C69" s="317">
        <v>6880</v>
      </c>
      <c r="D69" s="317">
        <v>1210</v>
      </c>
      <c r="E69" s="317">
        <v>569</v>
      </c>
      <c r="F69" s="317">
        <v>6880</v>
      </c>
      <c r="G69" s="318">
        <v>0</v>
      </c>
      <c r="H69" s="318">
        <v>0</v>
      </c>
      <c r="I69" s="319">
        <v>0</v>
      </c>
      <c r="J69" s="305"/>
      <c r="K69" s="305"/>
      <c r="L69" s="306"/>
      <c r="M69" s="253"/>
      <c r="N69" s="305"/>
      <c r="O69" s="305"/>
      <c r="P69" s="305"/>
      <c r="Q69" s="305"/>
    </row>
    <row r="70" spans="1:12" ht="13.5" customHeight="1">
      <c r="A70" s="249" t="s">
        <v>1018</v>
      </c>
      <c r="B70" s="253"/>
      <c r="C70" s="253"/>
      <c r="D70" s="253"/>
      <c r="E70" s="253"/>
      <c r="F70" s="253"/>
      <c r="G70" s="254"/>
      <c r="H70" s="254"/>
      <c r="I70" s="254"/>
      <c r="J70" s="253"/>
      <c r="K70" s="253"/>
      <c r="L70" s="253"/>
    </row>
    <row r="71" spans="1:12" ht="13.5" customHeight="1">
      <c r="A71" s="249" t="s">
        <v>1019</v>
      </c>
      <c r="B71" s="253"/>
      <c r="C71" s="253"/>
      <c r="D71" s="253"/>
      <c r="E71" s="253"/>
      <c r="F71" s="253"/>
      <c r="G71" s="254"/>
      <c r="H71" s="254"/>
      <c r="I71" s="254"/>
      <c r="J71" s="253"/>
      <c r="K71" s="253"/>
      <c r="L71" s="253"/>
    </row>
    <row r="72" spans="1:12" ht="13.5" customHeight="1">
      <c r="A72" s="253" t="s">
        <v>1020</v>
      </c>
      <c r="B72" s="253"/>
      <c r="C72" s="253"/>
      <c r="D72" s="253"/>
      <c r="E72" s="253"/>
      <c r="F72" s="253"/>
      <c r="G72" s="254"/>
      <c r="H72" s="254"/>
      <c r="I72" s="254"/>
      <c r="J72" s="253"/>
      <c r="K72" s="253"/>
      <c r="L72" s="253"/>
    </row>
    <row r="73" spans="2:12" ht="13.5" customHeight="1">
      <c r="B73" s="253"/>
      <c r="C73" s="253"/>
      <c r="D73" s="253"/>
      <c r="E73" s="253"/>
      <c r="F73" s="253"/>
      <c r="G73" s="254"/>
      <c r="H73" s="254"/>
      <c r="I73" s="254"/>
      <c r="J73" s="253"/>
      <c r="K73" s="253"/>
      <c r="L73" s="253"/>
    </row>
    <row r="74" spans="2:12" ht="15" customHeight="1">
      <c r="B74" s="253"/>
      <c r="C74" s="253"/>
      <c r="D74" s="253"/>
      <c r="E74" s="253"/>
      <c r="F74" s="253"/>
      <c r="G74" s="254"/>
      <c r="H74" s="254"/>
      <c r="I74" s="254"/>
      <c r="J74" s="253"/>
      <c r="K74" s="253"/>
      <c r="L74" s="253"/>
    </row>
    <row r="75" spans="1:12" ht="15" customHeight="1">
      <c r="A75" s="253"/>
      <c r="B75" s="253"/>
      <c r="C75" s="253"/>
      <c r="D75" s="253"/>
      <c r="E75" s="253"/>
      <c r="F75" s="253"/>
      <c r="G75" s="254"/>
      <c r="H75" s="254"/>
      <c r="I75" s="254"/>
      <c r="L75" s="253"/>
    </row>
    <row r="76" spans="1:12" ht="15" customHeight="1">
      <c r="A76" s="253"/>
      <c r="B76" s="253"/>
      <c r="C76" s="253"/>
      <c r="D76" s="253"/>
      <c r="E76" s="253"/>
      <c r="F76" s="253"/>
      <c r="G76" s="254"/>
      <c r="H76" s="254"/>
      <c r="I76" s="254"/>
      <c r="L76" s="253"/>
    </row>
    <row r="77" spans="1:12" ht="15" customHeight="1">
      <c r="A77" s="253"/>
      <c r="B77" s="253"/>
      <c r="C77" s="253"/>
      <c r="D77" s="253"/>
      <c r="E77" s="253"/>
      <c r="F77" s="253"/>
      <c r="G77" s="254"/>
      <c r="H77" s="254"/>
      <c r="I77" s="254"/>
      <c r="L77" s="253"/>
    </row>
    <row r="78" spans="1:12" ht="15" customHeight="1">
      <c r="A78" s="253"/>
      <c r="B78" s="253"/>
      <c r="C78" s="253"/>
      <c r="D78" s="253"/>
      <c r="E78" s="253"/>
      <c r="F78" s="253"/>
      <c r="G78" s="254"/>
      <c r="H78" s="254"/>
      <c r="I78" s="254"/>
      <c r="L78" s="253"/>
    </row>
    <row r="79" spans="1:12" ht="15" customHeight="1">
      <c r="A79" s="253"/>
      <c r="B79" s="253"/>
      <c r="C79" s="253"/>
      <c r="D79" s="253"/>
      <c r="E79" s="253"/>
      <c r="F79" s="253"/>
      <c r="G79" s="254"/>
      <c r="H79" s="254"/>
      <c r="I79" s="254"/>
      <c r="L79" s="253"/>
    </row>
    <row r="80" spans="1:12" ht="15" customHeight="1">
      <c r="A80" s="253"/>
      <c r="B80" s="253"/>
      <c r="C80" s="253"/>
      <c r="D80" s="253"/>
      <c r="E80" s="253"/>
      <c r="F80" s="253"/>
      <c r="G80" s="254"/>
      <c r="H80" s="254"/>
      <c r="I80" s="254"/>
      <c r="L80" s="253"/>
    </row>
    <row r="81" spans="1:12" ht="15" customHeight="1">
      <c r="A81" s="253"/>
      <c r="B81" s="253"/>
      <c r="C81" s="253"/>
      <c r="D81" s="253"/>
      <c r="E81" s="253"/>
      <c r="F81" s="253"/>
      <c r="G81" s="254"/>
      <c r="H81" s="254"/>
      <c r="I81" s="254"/>
      <c r="L81" s="253"/>
    </row>
    <row r="82" spans="1:12" ht="15" customHeight="1">
      <c r="A82" s="253"/>
      <c r="B82" s="253"/>
      <c r="C82" s="253"/>
      <c r="D82" s="253"/>
      <c r="E82" s="253"/>
      <c r="F82" s="253"/>
      <c r="G82" s="254"/>
      <c r="H82" s="254"/>
      <c r="I82" s="254"/>
      <c r="L82" s="253"/>
    </row>
    <row r="83" spans="1:12" ht="15" customHeight="1">
      <c r="A83" s="253"/>
      <c r="B83" s="253"/>
      <c r="C83" s="253"/>
      <c r="D83" s="253"/>
      <c r="E83" s="253"/>
      <c r="F83" s="253"/>
      <c r="G83" s="254"/>
      <c r="H83" s="254"/>
      <c r="I83" s="254"/>
      <c r="L83" s="253"/>
    </row>
    <row r="84" spans="1:12" ht="15" customHeight="1">
      <c r="A84" s="253"/>
      <c r="B84" s="253"/>
      <c r="C84" s="253"/>
      <c r="D84" s="253"/>
      <c r="E84" s="253"/>
      <c r="F84" s="253"/>
      <c r="G84" s="254"/>
      <c r="H84" s="254"/>
      <c r="I84" s="254"/>
      <c r="L84" s="253"/>
    </row>
    <row r="85" spans="1:12" ht="15" customHeight="1">
      <c r="A85" s="253"/>
      <c r="B85" s="253"/>
      <c r="C85" s="253"/>
      <c r="D85" s="253"/>
      <c r="E85" s="253"/>
      <c r="F85" s="253"/>
      <c r="G85" s="254"/>
      <c r="H85" s="254"/>
      <c r="I85" s="254"/>
      <c r="L85" s="253"/>
    </row>
    <row r="86" spans="1:12" ht="15" customHeight="1">
      <c r="A86" s="253"/>
      <c r="B86" s="253"/>
      <c r="C86" s="253"/>
      <c r="D86" s="253"/>
      <c r="E86" s="253"/>
      <c r="F86" s="253"/>
      <c r="G86" s="254"/>
      <c r="H86" s="254"/>
      <c r="I86" s="254"/>
      <c r="L86" s="253"/>
    </row>
    <row r="87" spans="1:9" ht="15" customHeight="1">
      <c r="A87" s="253"/>
      <c r="B87" s="253"/>
      <c r="C87" s="253"/>
      <c r="D87" s="253"/>
      <c r="E87" s="253"/>
      <c r="F87" s="253"/>
      <c r="G87" s="254"/>
      <c r="H87" s="254"/>
      <c r="I87" s="254"/>
    </row>
    <row r="88" spans="1:9" ht="15" customHeight="1">
      <c r="A88" s="253"/>
      <c r="B88" s="253"/>
      <c r="C88" s="253"/>
      <c r="D88" s="253"/>
      <c r="E88" s="253"/>
      <c r="F88" s="253"/>
      <c r="G88" s="254"/>
      <c r="H88" s="254"/>
      <c r="I88" s="254"/>
    </row>
    <row r="89" spans="1:9" ht="15" customHeight="1">
      <c r="A89" s="253"/>
      <c r="B89" s="253"/>
      <c r="C89" s="253"/>
      <c r="D89" s="253"/>
      <c r="E89" s="253"/>
      <c r="F89" s="253"/>
      <c r="G89" s="254"/>
      <c r="H89" s="254"/>
      <c r="I89" s="254"/>
    </row>
    <row r="90" spans="1:9" ht="15" customHeight="1">
      <c r="A90" s="253"/>
      <c r="B90" s="253"/>
      <c r="C90" s="253"/>
      <c r="D90" s="253"/>
      <c r="E90" s="253"/>
      <c r="F90" s="253"/>
      <c r="G90" s="254"/>
      <c r="H90" s="254"/>
      <c r="I90" s="254"/>
    </row>
    <row r="91" spans="1:9" ht="15" customHeight="1">
      <c r="A91" s="253"/>
      <c r="B91" s="253"/>
      <c r="C91" s="253"/>
      <c r="D91" s="253"/>
      <c r="E91" s="253"/>
      <c r="F91" s="253"/>
      <c r="G91" s="254"/>
      <c r="H91" s="254"/>
      <c r="I91" s="254"/>
    </row>
    <row r="92" spans="1:9" ht="15" customHeight="1">
      <c r="A92" s="253"/>
      <c r="B92" s="253"/>
      <c r="C92" s="253"/>
      <c r="D92" s="253"/>
      <c r="E92" s="253"/>
      <c r="F92" s="253"/>
      <c r="G92" s="254"/>
      <c r="H92" s="254"/>
      <c r="I92" s="254"/>
    </row>
    <row r="93" spans="1:9" ht="15" customHeight="1">
      <c r="A93" s="253"/>
      <c r="B93" s="253"/>
      <c r="C93" s="253"/>
      <c r="D93" s="253"/>
      <c r="E93" s="253"/>
      <c r="F93" s="253"/>
      <c r="G93" s="254"/>
      <c r="H93" s="254"/>
      <c r="I93" s="254"/>
    </row>
    <row r="94" spans="1:9" ht="15" customHeight="1">
      <c r="A94" s="253"/>
      <c r="B94" s="253"/>
      <c r="C94" s="253"/>
      <c r="D94" s="253"/>
      <c r="E94" s="253"/>
      <c r="F94" s="253"/>
      <c r="G94" s="254"/>
      <c r="H94" s="254"/>
      <c r="I94" s="254"/>
    </row>
    <row r="95" spans="1:9" ht="15" customHeight="1">
      <c r="A95" s="253"/>
      <c r="B95" s="253"/>
      <c r="C95" s="253"/>
      <c r="D95" s="253"/>
      <c r="E95" s="253"/>
      <c r="F95" s="253"/>
      <c r="G95" s="254"/>
      <c r="H95" s="254"/>
      <c r="I95" s="254"/>
    </row>
    <row r="96" spans="1:9" ht="15" customHeight="1">
      <c r="A96" s="253"/>
      <c r="B96" s="253"/>
      <c r="C96" s="253"/>
      <c r="D96" s="253"/>
      <c r="E96" s="253"/>
      <c r="F96" s="253"/>
      <c r="G96" s="254"/>
      <c r="H96" s="254"/>
      <c r="I96" s="254"/>
    </row>
    <row r="97" spans="1:9" ht="15" customHeight="1">
      <c r="A97" s="253"/>
      <c r="B97" s="253"/>
      <c r="C97" s="253"/>
      <c r="D97" s="253"/>
      <c r="E97" s="253"/>
      <c r="F97" s="253"/>
      <c r="G97" s="254"/>
      <c r="H97" s="254"/>
      <c r="I97" s="254"/>
    </row>
    <row r="98" spans="1:9" ht="15" customHeight="1">
      <c r="A98" s="253"/>
      <c r="B98" s="253"/>
      <c r="C98" s="253"/>
      <c r="D98" s="253"/>
      <c r="E98" s="253"/>
      <c r="F98" s="253"/>
      <c r="G98" s="254"/>
      <c r="H98" s="254"/>
      <c r="I98" s="254"/>
    </row>
    <row r="99" spans="1:9" ht="15" customHeight="1">
      <c r="A99" s="253"/>
      <c r="B99" s="253"/>
      <c r="C99" s="253"/>
      <c r="D99" s="253"/>
      <c r="E99" s="253"/>
      <c r="F99" s="253"/>
      <c r="G99" s="254"/>
      <c r="H99" s="254"/>
      <c r="I99" s="254"/>
    </row>
    <row r="100" spans="1:9" ht="15" customHeight="1">
      <c r="A100" s="253"/>
      <c r="B100" s="253"/>
      <c r="C100" s="253"/>
      <c r="D100" s="253"/>
      <c r="E100" s="253"/>
      <c r="F100" s="253"/>
      <c r="G100" s="254"/>
      <c r="H100" s="254"/>
      <c r="I100" s="254"/>
    </row>
    <row r="101" spans="1:9" ht="15" customHeight="1">
      <c r="A101" s="253"/>
      <c r="B101" s="253"/>
      <c r="C101" s="253"/>
      <c r="D101" s="253"/>
      <c r="E101" s="253"/>
      <c r="F101" s="253"/>
      <c r="G101" s="254"/>
      <c r="H101" s="254"/>
      <c r="I101" s="254"/>
    </row>
    <row r="102" spans="1:9" ht="15" customHeight="1">
      <c r="A102" s="253"/>
      <c r="B102" s="253"/>
      <c r="C102" s="253"/>
      <c r="D102" s="253"/>
      <c r="E102" s="253"/>
      <c r="F102" s="253"/>
      <c r="G102" s="254"/>
      <c r="H102" s="254"/>
      <c r="I102" s="254"/>
    </row>
    <row r="103" spans="1:9" ht="15" customHeight="1">
      <c r="A103" s="253"/>
      <c r="B103" s="253"/>
      <c r="C103" s="253"/>
      <c r="D103" s="253"/>
      <c r="E103" s="253"/>
      <c r="F103" s="253"/>
      <c r="G103" s="254"/>
      <c r="H103" s="254"/>
      <c r="I103" s="254"/>
    </row>
    <row r="104" spans="1:9" ht="15" customHeight="1">
      <c r="A104" s="253"/>
      <c r="B104" s="253"/>
      <c r="C104" s="253"/>
      <c r="D104" s="253"/>
      <c r="E104" s="253"/>
      <c r="F104" s="253"/>
      <c r="G104" s="254"/>
      <c r="H104" s="254"/>
      <c r="I104" s="254"/>
    </row>
    <row r="105" spans="1:9" ht="15" customHeight="1">
      <c r="A105" s="253"/>
      <c r="B105" s="253"/>
      <c r="C105" s="253"/>
      <c r="D105" s="253"/>
      <c r="E105" s="253"/>
      <c r="F105" s="253"/>
      <c r="G105" s="254"/>
      <c r="H105" s="254"/>
      <c r="I105" s="254"/>
    </row>
    <row r="106" spans="1:9" ht="15" customHeight="1">
      <c r="A106" s="253"/>
      <c r="B106" s="253"/>
      <c r="C106" s="253"/>
      <c r="D106" s="253"/>
      <c r="E106" s="253"/>
      <c r="F106" s="253"/>
      <c r="G106" s="254"/>
      <c r="H106" s="254"/>
      <c r="I106" s="254"/>
    </row>
    <row r="107" spans="1:9" ht="15" customHeight="1">
      <c r="A107" s="253"/>
      <c r="B107" s="253"/>
      <c r="C107" s="253"/>
      <c r="D107" s="253"/>
      <c r="E107" s="253"/>
      <c r="F107" s="253"/>
      <c r="G107" s="254"/>
      <c r="H107" s="254"/>
      <c r="I107" s="254"/>
    </row>
    <row r="108" spans="1:9" ht="15" customHeight="1">
      <c r="A108" s="253"/>
      <c r="B108" s="253"/>
      <c r="C108" s="253"/>
      <c r="D108" s="253"/>
      <c r="E108" s="253"/>
      <c r="F108" s="253"/>
      <c r="G108" s="254"/>
      <c r="H108" s="254"/>
      <c r="I108" s="254"/>
    </row>
    <row r="109" spans="1:9" ht="15" customHeight="1">
      <c r="A109" s="253"/>
      <c r="B109" s="253"/>
      <c r="C109" s="253"/>
      <c r="D109" s="253"/>
      <c r="E109" s="253"/>
      <c r="F109" s="253"/>
      <c r="G109" s="254"/>
      <c r="H109" s="254"/>
      <c r="I109" s="254"/>
    </row>
    <row r="110" spans="1:9" ht="15" customHeight="1">
      <c r="A110" s="253"/>
      <c r="B110" s="253"/>
      <c r="C110" s="253"/>
      <c r="D110" s="253"/>
      <c r="E110" s="253"/>
      <c r="F110" s="253"/>
      <c r="G110" s="254"/>
      <c r="H110" s="254"/>
      <c r="I110" s="254"/>
    </row>
    <row r="111" spans="1:9" ht="15" customHeight="1">
      <c r="A111" s="253"/>
      <c r="B111" s="253"/>
      <c r="C111" s="253"/>
      <c r="D111" s="253"/>
      <c r="E111" s="253"/>
      <c r="F111" s="253"/>
      <c r="G111" s="254"/>
      <c r="H111" s="254"/>
      <c r="I111" s="254"/>
    </row>
    <row r="112" spans="1:9" ht="15" customHeight="1">
      <c r="A112" s="253"/>
      <c r="B112" s="253"/>
      <c r="C112" s="253"/>
      <c r="D112" s="253"/>
      <c r="E112" s="253"/>
      <c r="F112" s="253"/>
      <c r="G112" s="254"/>
      <c r="H112" s="254"/>
      <c r="I112" s="254"/>
    </row>
    <row r="113" spans="1:9" ht="15" customHeight="1">
      <c r="A113" s="253"/>
      <c r="B113" s="253"/>
      <c r="C113" s="253"/>
      <c r="D113" s="253"/>
      <c r="E113" s="253"/>
      <c r="F113" s="253"/>
      <c r="G113" s="254"/>
      <c r="H113" s="254"/>
      <c r="I113" s="254"/>
    </row>
    <row r="114" spans="1:9" ht="15" customHeight="1">
      <c r="A114" s="253"/>
      <c r="B114" s="253"/>
      <c r="C114" s="253"/>
      <c r="D114" s="253"/>
      <c r="E114" s="253"/>
      <c r="F114" s="253"/>
      <c r="G114" s="254"/>
      <c r="H114" s="254"/>
      <c r="I114" s="254"/>
    </row>
    <row r="115" spans="1:9" ht="15" customHeight="1">
      <c r="A115" s="253"/>
      <c r="B115" s="253"/>
      <c r="C115" s="253"/>
      <c r="D115" s="253"/>
      <c r="E115" s="253"/>
      <c r="F115" s="253"/>
      <c r="G115" s="254"/>
      <c r="H115" s="254"/>
      <c r="I115" s="254"/>
    </row>
    <row r="116" spans="1:9" ht="15" customHeight="1">
      <c r="A116" s="253"/>
      <c r="B116" s="253"/>
      <c r="C116" s="253"/>
      <c r="D116" s="253"/>
      <c r="E116" s="253"/>
      <c r="F116" s="253"/>
      <c r="G116" s="254"/>
      <c r="H116" s="254"/>
      <c r="I116" s="254"/>
    </row>
    <row r="117" spans="1:9" ht="15" customHeight="1">
      <c r="A117" s="253"/>
      <c r="B117" s="253"/>
      <c r="C117" s="253"/>
      <c r="D117" s="253"/>
      <c r="E117" s="253"/>
      <c r="F117" s="253"/>
      <c r="G117" s="254"/>
      <c r="H117" s="254"/>
      <c r="I117" s="254"/>
    </row>
    <row r="118" spans="1:9" ht="15" customHeight="1">
      <c r="A118" s="253"/>
      <c r="B118" s="253"/>
      <c r="C118" s="253"/>
      <c r="D118" s="253"/>
      <c r="E118" s="253"/>
      <c r="F118" s="253"/>
      <c r="G118" s="254"/>
      <c r="H118" s="254"/>
      <c r="I118" s="254"/>
    </row>
    <row r="119" spans="1:9" ht="15" customHeight="1">
      <c r="A119" s="253"/>
      <c r="B119" s="253"/>
      <c r="C119" s="253"/>
      <c r="D119" s="253"/>
      <c r="E119" s="253"/>
      <c r="F119" s="253"/>
      <c r="G119" s="254"/>
      <c r="H119" s="254"/>
      <c r="I119" s="254"/>
    </row>
    <row r="120" spans="1:9" ht="15" customHeight="1">
      <c r="A120" s="253"/>
      <c r="B120" s="253"/>
      <c r="C120" s="253"/>
      <c r="D120" s="253"/>
      <c r="E120" s="253"/>
      <c r="F120" s="253"/>
      <c r="G120" s="254"/>
      <c r="H120" s="254"/>
      <c r="I120" s="254"/>
    </row>
    <row r="121" spans="1:9" ht="15" customHeight="1">
      <c r="A121" s="253"/>
      <c r="B121" s="253"/>
      <c r="C121" s="253"/>
      <c r="D121" s="253"/>
      <c r="E121" s="253"/>
      <c r="F121" s="253"/>
      <c r="G121" s="254"/>
      <c r="H121" s="254"/>
      <c r="I121" s="254"/>
    </row>
    <row r="122" spans="1:9" ht="15" customHeight="1">
      <c r="A122" s="253"/>
      <c r="B122" s="253"/>
      <c r="C122" s="253"/>
      <c r="D122" s="253"/>
      <c r="E122" s="253"/>
      <c r="F122" s="253"/>
      <c r="G122" s="254"/>
      <c r="H122" s="254"/>
      <c r="I122" s="254"/>
    </row>
    <row r="123" spans="1:9" ht="15" customHeight="1">
      <c r="A123" s="253"/>
      <c r="B123" s="253"/>
      <c r="C123" s="253"/>
      <c r="D123" s="253"/>
      <c r="E123" s="253"/>
      <c r="F123" s="253"/>
      <c r="G123" s="254"/>
      <c r="H123" s="254"/>
      <c r="I123" s="254"/>
    </row>
    <row r="124" spans="1:9" ht="15" customHeight="1">
      <c r="A124" s="253"/>
      <c r="B124" s="253"/>
      <c r="C124" s="253"/>
      <c r="D124" s="253"/>
      <c r="E124" s="253"/>
      <c r="F124" s="253"/>
      <c r="G124" s="254"/>
      <c r="H124" s="254"/>
      <c r="I124" s="254"/>
    </row>
    <row r="125" spans="1:9" ht="15" customHeight="1">
      <c r="A125" s="253"/>
      <c r="B125" s="253"/>
      <c r="C125" s="253"/>
      <c r="D125" s="253"/>
      <c r="E125" s="253"/>
      <c r="F125" s="253"/>
      <c r="G125" s="254"/>
      <c r="H125" s="254"/>
      <c r="I125" s="254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15"/>
  <sheetViews>
    <sheetView workbookViewId="0" topLeftCell="A1">
      <selection activeCell="A1" sqref="A1"/>
    </sheetView>
  </sheetViews>
  <sheetFormatPr defaultColWidth="9.00390625" defaultRowHeight="13.5"/>
  <cols>
    <col min="1" max="1" width="2.625" style="320" customWidth="1"/>
    <col min="2" max="2" width="11.125" style="320" customWidth="1"/>
    <col min="3" max="12" width="8.125" style="320" customWidth="1"/>
    <col min="13" max="13" width="8.75390625" style="320" customWidth="1"/>
    <col min="14" max="14" width="8.50390625" style="320" customWidth="1"/>
    <col min="15" max="15" width="7.875" style="320" customWidth="1"/>
    <col min="16" max="16384" width="9.00390625" style="320" customWidth="1"/>
  </cols>
  <sheetData>
    <row r="1" ht="14.25">
      <c r="B1" s="321" t="s">
        <v>1037</v>
      </c>
    </row>
    <row r="2" spans="11:15" ht="12">
      <c r="K2" s="322"/>
      <c r="O2" s="322" t="s">
        <v>1022</v>
      </c>
    </row>
    <row r="3" spans="2:15" ht="13.5">
      <c r="B3" s="1241" t="s">
        <v>889</v>
      </c>
      <c r="C3" s="1233" t="s">
        <v>1023</v>
      </c>
      <c r="D3" s="1234"/>
      <c r="E3" s="1233" t="s">
        <v>1024</v>
      </c>
      <c r="F3" s="1234"/>
      <c r="G3" s="1233" t="s">
        <v>1025</v>
      </c>
      <c r="H3" s="1234"/>
      <c r="I3" s="1235" t="s">
        <v>1026</v>
      </c>
      <c r="J3" s="1236"/>
      <c r="K3" s="1236"/>
      <c r="L3" s="1236"/>
      <c r="M3" s="1236"/>
      <c r="N3" s="1236"/>
      <c r="O3" s="1228"/>
    </row>
    <row r="4" spans="2:15" ht="13.5">
      <c r="B4" s="1242"/>
      <c r="C4" s="1238" t="s">
        <v>1027</v>
      </c>
      <c r="D4" s="1238" t="s">
        <v>1028</v>
      </c>
      <c r="E4" s="1238" t="s">
        <v>1027</v>
      </c>
      <c r="F4" s="1238" t="s">
        <v>1028</v>
      </c>
      <c r="G4" s="1238" t="s">
        <v>1027</v>
      </c>
      <c r="H4" s="1238" t="s">
        <v>1028</v>
      </c>
      <c r="I4" s="1238" t="s">
        <v>1027</v>
      </c>
      <c r="J4" s="1238" t="s">
        <v>1028</v>
      </c>
      <c r="K4" s="1229" t="s">
        <v>1029</v>
      </c>
      <c r="L4" s="1230"/>
      <c r="M4" s="1230"/>
      <c r="N4" s="1230"/>
      <c r="O4" s="1231"/>
    </row>
    <row r="5" spans="2:15" ht="12">
      <c r="B5" s="1242"/>
      <c r="C5" s="1239"/>
      <c r="D5" s="1239"/>
      <c r="E5" s="1239"/>
      <c r="F5" s="1239"/>
      <c r="G5" s="1239"/>
      <c r="H5" s="1239"/>
      <c r="I5" s="1239"/>
      <c r="J5" s="1239"/>
      <c r="K5" s="324" t="s">
        <v>1027</v>
      </c>
      <c r="L5" s="324" t="s">
        <v>1028</v>
      </c>
      <c r="M5" s="1245" t="s">
        <v>1030</v>
      </c>
      <c r="N5" s="1246"/>
      <c r="O5" s="1237"/>
    </row>
    <row r="6" spans="2:15" ht="12">
      <c r="B6" s="1243"/>
      <c r="C6" s="1240"/>
      <c r="D6" s="1240"/>
      <c r="E6" s="1240"/>
      <c r="F6" s="1240"/>
      <c r="G6" s="1240"/>
      <c r="H6" s="1240"/>
      <c r="I6" s="1240"/>
      <c r="J6" s="1240"/>
      <c r="K6" s="326"/>
      <c r="L6" s="326"/>
      <c r="M6" s="327" t="s">
        <v>1031</v>
      </c>
      <c r="N6" s="327" t="s">
        <v>1032</v>
      </c>
      <c r="O6" s="327" t="s">
        <v>1033</v>
      </c>
    </row>
    <row r="7" spans="2:15" ht="12">
      <c r="B7" s="328" t="s">
        <v>917</v>
      </c>
      <c r="C7" s="329">
        <f>SUM(C14:C63)</f>
        <v>33391</v>
      </c>
      <c r="D7" s="330">
        <v>84157</v>
      </c>
      <c r="E7" s="329">
        <f>SUM(E14:E63)</f>
        <v>379</v>
      </c>
      <c r="F7" s="330">
        <v>1601</v>
      </c>
      <c r="G7" s="329">
        <f>SUM(G14:G63)</f>
        <v>1592</v>
      </c>
      <c r="H7" s="330">
        <v>1826</v>
      </c>
      <c r="I7" s="329">
        <f>SUM(I14:I63)</f>
        <v>34008</v>
      </c>
      <c r="J7" s="330">
        <v>84382</v>
      </c>
      <c r="K7" s="329">
        <f>SUM(K14:K63)</f>
        <v>1137</v>
      </c>
      <c r="L7" s="329">
        <v>2548</v>
      </c>
      <c r="M7" s="329">
        <f>SUM(M14:M63)</f>
        <v>858</v>
      </c>
      <c r="N7" s="329">
        <f>SUM(N14:N63)</f>
        <v>153</v>
      </c>
      <c r="O7" s="329">
        <f>SUM(O14:O63)</f>
        <v>126</v>
      </c>
    </row>
    <row r="8" spans="2:15" ht="7.5" customHeight="1">
      <c r="B8" s="331"/>
      <c r="C8" s="332"/>
      <c r="D8" s="333"/>
      <c r="E8" s="332"/>
      <c r="F8" s="333"/>
      <c r="G8" s="332"/>
      <c r="H8" s="333"/>
      <c r="I8" s="332"/>
      <c r="J8" s="333"/>
      <c r="K8" s="332"/>
      <c r="L8" s="333"/>
      <c r="M8" s="332"/>
      <c r="N8" s="333"/>
      <c r="O8" s="332"/>
    </row>
    <row r="9" spans="2:15" ht="12">
      <c r="B9" s="334" t="s">
        <v>920</v>
      </c>
      <c r="C9" s="335">
        <f>C14+C20+C21+C22+C25+C26+C27+C30+C31+C32+C33+C34+C35+C36</f>
        <v>12760</v>
      </c>
      <c r="D9" s="330">
        <v>24859</v>
      </c>
      <c r="E9" s="335">
        <f>E14+E20+E21+E22+E25+E26+E27+E30+E31+E32+E33+E34+E35+E36</f>
        <v>101</v>
      </c>
      <c r="F9" s="330">
        <v>371</v>
      </c>
      <c r="G9" s="335">
        <f>G14+G20+G21+G22+G25+G26+G27+G30+G31+G32+G33+G34+G35+G36</f>
        <v>528</v>
      </c>
      <c r="H9" s="330">
        <v>643</v>
      </c>
      <c r="I9" s="335">
        <f>I14+I20+I21+I22+I25+I26+I27+I30+I31+I32+I33+I34+I35+I36</f>
        <v>12962</v>
      </c>
      <c r="J9" s="330">
        <v>25131</v>
      </c>
      <c r="K9" s="335">
        <f>K14+K20+K21+K22+K25+K26+K27+K30+K31+K32+K33+K34+K35+K36</f>
        <v>227</v>
      </c>
      <c r="L9" s="330">
        <v>588</v>
      </c>
      <c r="M9" s="335">
        <f>M14+M20+M21+M22+M25+M26+M27+M30+M31+M32+M33+M34+M35+M36</f>
        <v>158</v>
      </c>
      <c r="N9" s="330">
        <f>N14+N20+N21+N22+N25+N26+N27+N30+N31+N32+N33+N34+N35+N36</f>
        <v>42</v>
      </c>
      <c r="O9" s="335">
        <f>O14+O20+O21+O22+O25+O26+O27+O30+O31+O32+O33+O34+O35+O36</f>
        <v>27</v>
      </c>
    </row>
    <row r="10" spans="2:15" ht="12">
      <c r="B10" s="334" t="s">
        <v>921</v>
      </c>
      <c r="C10" s="335">
        <f>C19+C38+C39+C40+C41+C42+C43+C44</f>
        <v>5721</v>
      </c>
      <c r="D10" s="330">
        <v>12238</v>
      </c>
      <c r="E10" s="335">
        <f>E19+E38+E39+E40+E41+E42+E43+E44</f>
        <v>50</v>
      </c>
      <c r="F10" s="330">
        <v>101</v>
      </c>
      <c r="G10" s="335">
        <f>G19+G38+G39+G40+G41+G42+G43+G44</f>
        <v>80</v>
      </c>
      <c r="H10" s="330">
        <v>58</v>
      </c>
      <c r="I10" s="335">
        <f>I19+I38+I39+I40+I41+I42+I43+I44</f>
        <v>5740</v>
      </c>
      <c r="J10" s="330">
        <v>12195</v>
      </c>
      <c r="K10" s="335">
        <f>K19+K38+K39+K40+K41+K42+K43+K44</f>
        <v>81</v>
      </c>
      <c r="L10" s="330">
        <v>183</v>
      </c>
      <c r="M10" s="335">
        <f>M19+M38+M39+M40+M41+M42+M43+M44</f>
        <v>67</v>
      </c>
      <c r="N10" s="330">
        <f>N19+N38+N39+N40+N41+N42+N43+N44</f>
        <v>4</v>
      </c>
      <c r="O10" s="335">
        <f>O19+O38+O39+O40+O41+O42+O43+O44</f>
        <v>10</v>
      </c>
    </row>
    <row r="11" spans="2:15" ht="12">
      <c r="B11" s="334" t="s">
        <v>1034</v>
      </c>
      <c r="C11" s="335">
        <f>C15+C24+C28+C46+C47+C48+C49+C50</f>
        <v>5790</v>
      </c>
      <c r="D11" s="330">
        <v>22530</v>
      </c>
      <c r="E11" s="335">
        <f>E15+E24+E28+E46+E47+E48+E49+E50</f>
        <v>105</v>
      </c>
      <c r="F11" s="330">
        <v>757</v>
      </c>
      <c r="G11" s="335">
        <f>G15+G24+G28+G46+G47+G48+G49+G50</f>
        <v>748</v>
      </c>
      <c r="H11" s="330">
        <v>1002</v>
      </c>
      <c r="I11" s="335">
        <f>I15+I24+I28+I46+I47+I48+I49+I50</f>
        <v>6128</v>
      </c>
      <c r="J11" s="330">
        <v>22775</v>
      </c>
      <c r="K11" s="335">
        <f>K15+K24+K28+K46+K47+K48+K49+K50</f>
        <v>323</v>
      </c>
      <c r="L11" s="330">
        <v>1088</v>
      </c>
      <c r="M11" s="335">
        <f>M15+M24+M28+M46+M47+M48+M49+M50</f>
        <v>211</v>
      </c>
      <c r="N11" s="330">
        <f>N15+N24+N28+N46+N47+N48+N49+N50</f>
        <v>76</v>
      </c>
      <c r="O11" s="335">
        <f>O15+O24+O28+O46+O47+O48+O49+O50</f>
        <v>36</v>
      </c>
    </row>
    <row r="12" spans="2:15" ht="12">
      <c r="B12" s="334" t="s">
        <v>923</v>
      </c>
      <c r="C12" s="335">
        <f>C16+C17+C52+C53+C54+C55+C56+C57+C58+C59+C60+C61+C62+C63</f>
        <v>9120</v>
      </c>
      <c r="D12" s="330">
        <v>24530</v>
      </c>
      <c r="E12" s="335">
        <f>E16+E17+E52+E53+E54+E55+E56+E57+E58+E59+E60+E61+E62+E63</f>
        <v>123</v>
      </c>
      <c r="F12" s="330">
        <v>372</v>
      </c>
      <c r="G12" s="335">
        <f>G16+G17+G52+G53+G54+G55+G56+G57+G58+G59+G60+G61+G62+G63</f>
        <v>236</v>
      </c>
      <c r="H12" s="330">
        <v>123</v>
      </c>
      <c r="I12" s="335">
        <f>I16+I17+I52+I53+I54+I55+I56+I57+I58+I59+I60+I61+I62+I63</f>
        <v>9178</v>
      </c>
      <c r="J12" s="330">
        <v>24281</v>
      </c>
      <c r="K12" s="335">
        <f>K16+K17+K52+K53+K54+K55+K56+K57+K58+K59+K60+K61+K62+K63</f>
        <v>506</v>
      </c>
      <c r="L12" s="330">
        <v>689</v>
      </c>
      <c r="M12" s="335">
        <f>M16+M17+M52+M53+M54+M55+M56+M57+M58+M59+M60+M61+M62+M63</f>
        <v>422</v>
      </c>
      <c r="N12" s="330">
        <f>N16+N17+N52+N53+N54+N55+N56+N57+N58+N59+N60+N61+N62+N63</f>
        <v>31</v>
      </c>
      <c r="O12" s="335">
        <f>O16+O17+O52+O53+O54+O55+O56+O57+O58+O59+O60+O61+O62+O63</f>
        <v>53</v>
      </c>
    </row>
    <row r="13" spans="2:15" ht="6.75" customHeight="1">
      <c r="B13" s="331"/>
      <c r="C13" s="332"/>
      <c r="D13" s="333"/>
      <c r="E13" s="332"/>
      <c r="F13" s="333"/>
      <c r="G13" s="332"/>
      <c r="H13" s="333"/>
      <c r="I13" s="332"/>
      <c r="J13" s="333"/>
      <c r="K13" s="332"/>
      <c r="L13" s="333"/>
      <c r="M13" s="332"/>
      <c r="N13" s="333"/>
      <c r="O13" s="332"/>
    </row>
    <row r="14" spans="2:15" ht="12">
      <c r="B14" s="323" t="s">
        <v>855</v>
      </c>
      <c r="C14" s="332">
        <v>2177</v>
      </c>
      <c r="D14" s="336">
        <v>3558</v>
      </c>
      <c r="E14" s="332">
        <v>9</v>
      </c>
      <c r="F14" s="336">
        <v>23</v>
      </c>
      <c r="G14" s="332">
        <v>4</v>
      </c>
      <c r="H14" s="336">
        <v>3</v>
      </c>
      <c r="I14" s="332">
        <v>2179</v>
      </c>
      <c r="J14" s="336">
        <v>3538</v>
      </c>
      <c r="K14" s="332">
        <v>35</v>
      </c>
      <c r="L14" s="336">
        <v>52</v>
      </c>
      <c r="M14" s="332">
        <v>27</v>
      </c>
      <c r="N14" s="333">
        <v>1</v>
      </c>
      <c r="O14" s="332">
        <v>7</v>
      </c>
    </row>
    <row r="15" spans="2:15" ht="12">
      <c r="B15" s="323" t="s">
        <v>857</v>
      </c>
      <c r="C15" s="332">
        <v>1055</v>
      </c>
      <c r="D15" s="336">
        <v>5404</v>
      </c>
      <c r="E15" s="332">
        <v>27</v>
      </c>
      <c r="F15" s="336">
        <v>318</v>
      </c>
      <c r="G15" s="332">
        <v>3</v>
      </c>
      <c r="H15" s="336">
        <v>6</v>
      </c>
      <c r="I15" s="332">
        <v>1055</v>
      </c>
      <c r="J15" s="336">
        <v>5092</v>
      </c>
      <c r="K15" s="332">
        <v>53</v>
      </c>
      <c r="L15" s="336">
        <v>152</v>
      </c>
      <c r="M15" s="332">
        <v>29</v>
      </c>
      <c r="N15" s="333">
        <v>16</v>
      </c>
      <c r="O15" s="332">
        <v>8</v>
      </c>
    </row>
    <row r="16" spans="2:15" ht="12">
      <c r="B16" s="323" t="s">
        <v>858</v>
      </c>
      <c r="C16" s="332">
        <v>1324</v>
      </c>
      <c r="D16" s="336">
        <v>3564</v>
      </c>
      <c r="E16" s="332">
        <v>7</v>
      </c>
      <c r="F16" s="336">
        <v>79</v>
      </c>
      <c r="G16" s="332">
        <v>1</v>
      </c>
      <c r="H16" s="336">
        <v>1</v>
      </c>
      <c r="I16" s="332">
        <v>1324</v>
      </c>
      <c r="J16" s="336">
        <v>3486</v>
      </c>
      <c r="K16" s="332">
        <v>19</v>
      </c>
      <c r="L16" s="336">
        <v>69</v>
      </c>
      <c r="M16" s="332">
        <v>12</v>
      </c>
      <c r="N16" s="333">
        <v>2</v>
      </c>
      <c r="O16" s="332">
        <v>5</v>
      </c>
    </row>
    <row r="17" spans="2:15" ht="12">
      <c r="B17" s="323" t="s">
        <v>860</v>
      </c>
      <c r="C17" s="332">
        <v>932</v>
      </c>
      <c r="D17" s="336">
        <v>1085</v>
      </c>
      <c r="E17" s="332">
        <v>2</v>
      </c>
      <c r="F17" s="336">
        <v>1</v>
      </c>
      <c r="G17" s="332">
        <v>2</v>
      </c>
      <c r="H17" s="336">
        <v>2</v>
      </c>
      <c r="I17" s="332">
        <v>932</v>
      </c>
      <c r="J17" s="336">
        <v>1086</v>
      </c>
      <c r="K17" s="332">
        <v>107</v>
      </c>
      <c r="L17" s="336">
        <v>183</v>
      </c>
      <c r="M17" s="332">
        <v>91</v>
      </c>
      <c r="N17" s="333">
        <v>11</v>
      </c>
      <c r="O17" s="332">
        <v>5</v>
      </c>
    </row>
    <row r="18" spans="2:15" ht="8.25" customHeight="1">
      <c r="B18" s="323"/>
      <c r="C18" s="332"/>
      <c r="D18" s="336"/>
      <c r="E18" s="332"/>
      <c r="F18" s="336"/>
      <c r="G18" s="332"/>
      <c r="H18" s="336"/>
      <c r="I18" s="332"/>
      <c r="J18" s="336"/>
      <c r="K18" s="332"/>
      <c r="L18" s="336"/>
      <c r="M18" s="332"/>
      <c r="N18" s="333"/>
      <c r="O18" s="332"/>
    </row>
    <row r="19" spans="2:15" ht="12">
      <c r="B19" s="323" t="s">
        <v>863</v>
      </c>
      <c r="C19" s="332">
        <v>863</v>
      </c>
      <c r="D19" s="336">
        <v>1547</v>
      </c>
      <c r="E19" s="332">
        <v>0</v>
      </c>
      <c r="F19" s="336">
        <v>0</v>
      </c>
      <c r="G19" s="332">
        <v>3</v>
      </c>
      <c r="H19" s="336">
        <v>3</v>
      </c>
      <c r="I19" s="332">
        <v>863</v>
      </c>
      <c r="J19" s="336">
        <v>1550</v>
      </c>
      <c r="K19" s="332">
        <v>3</v>
      </c>
      <c r="L19" s="336">
        <v>4</v>
      </c>
      <c r="M19" s="332">
        <v>2</v>
      </c>
      <c r="N19" s="333">
        <v>1</v>
      </c>
      <c r="O19" s="332">
        <v>0</v>
      </c>
    </row>
    <row r="20" spans="2:15" ht="12">
      <c r="B20" s="323" t="s">
        <v>865</v>
      </c>
      <c r="C20" s="332">
        <v>546</v>
      </c>
      <c r="D20" s="336">
        <v>664</v>
      </c>
      <c r="E20" s="332">
        <v>0</v>
      </c>
      <c r="F20" s="336">
        <v>0</v>
      </c>
      <c r="G20" s="332">
        <v>50</v>
      </c>
      <c r="H20" s="336">
        <v>79</v>
      </c>
      <c r="I20" s="332">
        <v>567</v>
      </c>
      <c r="J20" s="336">
        <v>743</v>
      </c>
      <c r="K20" s="332">
        <v>12</v>
      </c>
      <c r="L20" s="336">
        <v>18</v>
      </c>
      <c r="M20" s="332">
        <v>1</v>
      </c>
      <c r="N20" s="333">
        <v>8</v>
      </c>
      <c r="O20" s="332">
        <v>3</v>
      </c>
    </row>
    <row r="21" spans="2:15" ht="12">
      <c r="B21" s="323" t="s">
        <v>867</v>
      </c>
      <c r="C21" s="332">
        <v>1308</v>
      </c>
      <c r="D21" s="336">
        <v>2899</v>
      </c>
      <c r="E21" s="332">
        <v>27</v>
      </c>
      <c r="F21" s="336">
        <v>68</v>
      </c>
      <c r="G21" s="332">
        <v>0</v>
      </c>
      <c r="H21" s="336">
        <v>0</v>
      </c>
      <c r="I21" s="332">
        <v>1308</v>
      </c>
      <c r="J21" s="336">
        <v>2832</v>
      </c>
      <c r="K21" s="332">
        <v>23</v>
      </c>
      <c r="L21" s="336">
        <v>55</v>
      </c>
      <c r="M21" s="332">
        <v>12</v>
      </c>
      <c r="N21" s="333">
        <v>9</v>
      </c>
      <c r="O21" s="332">
        <v>2</v>
      </c>
    </row>
    <row r="22" spans="2:15" ht="12">
      <c r="B22" s="323" t="s">
        <v>868</v>
      </c>
      <c r="C22" s="332">
        <v>1565</v>
      </c>
      <c r="D22" s="336">
        <v>2351</v>
      </c>
      <c r="E22" s="332">
        <v>12</v>
      </c>
      <c r="F22" s="336">
        <v>36</v>
      </c>
      <c r="G22" s="332">
        <v>3</v>
      </c>
      <c r="H22" s="337">
        <v>0</v>
      </c>
      <c r="I22" s="332">
        <v>1565</v>
      </c>
      <c r="J22" s="336">
        <v>2315</v>
      </c>
      <c r="K22" s="332">
        <v>29</v>
      </c>
      <c r="L22" s="336">
        <v>51</v>
      </c>
      <c r="M22" s="332">
        <v>22</v>
      </c>
      <c r="N22" s="333">
        <v>5</v>
      </c>
      <c r="O22" s="332">
        <v>2</v>
      </c>
    </row>
    <row r="23" spans="2:15" ht="8.25" customHeight="1">
      <c r="B23" s="323"/>
      <c r="C23" s="332"/>
      <c r="D23" s="336"/>
      <c r="E23" s="332"/>
      <c r="F23" s="336"/>
      <c r="G23" s="332"/>
      <c r="H23" s="336"/>
      <c r="I23" s="332"/>
      <c r="J23" s="336"/>
      <c r="K23" s="332"/>
      <c r="L23" s="336"/>
      <c r="M23" s="332"/>
      <c r="N23" s="333"/>
      <c r="O23" s="332"/>
    </row>
    <row r="24" spans="2:15" ht="12">
      <c r="B24" s="323" t="s">
        <v>871</v>
      </c>
      <c r="C24" s="332">
        <v>632</v>
      </c>
      <c r="D24" s="336">
        <v>1431</v>
      </c>
      <c r="E24" s="332">
        <v>4</v>
      </c>
      <c r="F24" s="336">
        <v>37</v>
      </c>
      <c r="G24" s="332">
        <v>192</v>
      </c>
      <c r="H24" s="336">
        <v>149</v>
      </c>
      <c r="I24" s="332">
        <v>751</v>
      </c>
      <c r="J24" s="336">
        <v>1543</v>
      </c>
      <c r="K24" s="332">
        <v>12</v>
      </c>
      <c r="L24" s="336">
        <v>29</v>
      </c>
      <c r="M24" s="332">
        <v>9</v>
      </c>
      <c r="N24" s="333">
        <v>1</v>
      </c>
      <c r="O24" s="332">
        <v>2</v>
      </c>
    </row>
    <row r="25" spans="2:15" ht="12">
      <c r="B25" s="323" t="s">
        <v>873</v>
      </c>
      <c r="C25" s="332">
        <v>767</v>
      </c>
      <c r="D25" s="336">
        <v>1297</v>
      </c>
      <c r="E25" s="332">
        <v>0</v>
      </c>
      <c r="F25" s="336">
        <v>0</v>
      </c>
      <c r="G25" s="332">
        <v>93</v>
      </c>
      <c r="H25" s="336">
        <v>82</v>
      </c>
      <c r="I25" s="332">
        <v>805</v>
      </c>
      <c r="J25" s="336">
        <v>1379</v>
      </c>
      <c r="K25" s="332">
        <v>4</v>
      </c>
      <c r="L25" s="336">
        <v>27</v>
      </c>
      <c r="M25" s="332">
        <v>0</v>
      </c>
      <c r="N25" s="333">
        <v>4</v>
      </c>
      <c r="O25" s="332">
        <v>0</v>
      </c>
    </row>
    <row r="26" spans="2:15" ht="12">
      <c r="B26" s="323" t="s">
        <v>875</v>
      </c>
      <c r="C26" s="332">
        <v>810</v>
      </c>
      <c r="D26" s="336">
        <v>1350</v>
      </c>
      <c r="E26" s="332">
        <v>0</v>
      </c>
      <c r="F26" s="336">
        <v>0</v>
      </c>
      <c r="G26" s="332">
        <v>1</v>
      </c>
      <c r="H26" s="336">
        <v>1</v>
      </c>
      <c r="I26" s="332">
        <v>810</v>
      </c>
      <c r="J26" s="336">
        <v>1351</v>
      </c>
      <c r="K26" s="332">
        <v>25</v>
      </c>
      <c r="L26" s="336">
        <v>62</v>
      </c>
      <c r="M26" s="332">
        <v>15</v>
      </c>
      <c r="N26" s="333">
        <v>5</v>
      </c>
      <c r="O26" s="332">
        <v>5</v>
      </c>
    </row>
    <row r="27" spans="2:15" ht="12">
      <c r="B27" s="323" t="s">
        <v>877</v>
      </c>
      <c r="C27" s="332">
        <v>1694</v>
      </c>
      <c r="D27" s="336">
        <v>3893</v>
      </c>
      <c r="E27" s="332">
        <v>13</v>
      </c>
      <c r="F27" s="336">
        <v>27</v>
      </c>
      <c r="G27" s="332">
        <v>3</v>
      </c>
      <c r="H27" s="336">
        <v>7</v>
      </c>
      <c r="I27" s="332">
        <v>1695</v>
      </c>
      <c r="J27" s="336">
        <v>3872</v>
      </c>
      <c r="K27" s="332">
        <v>46</v>
      </c>
      <c r="L27" s="336">
        <v>173</v>
      </c>
      <c r="M27" s="332">
        <v>37</v>
      </c>
      <c r="N27" s="333">
        <v>5</v>
      </c>
      <c r="O27" s="332">
        <v>4</v>
      </c>
    </row>
    <row r="28" spans="2:15" ht="12">
      <c r="B28" s="323" t="s">
        <v>879</v>
      </c>
      <c r="C28" s="332">
        <v>703</v>
      </c>
      <c r="D28" s="336">
        <v>3174</v>
      </c>
      <c r="E28" s="332">
        <v>6</v>
      </c>
      <c r="F28" s="336">
        <v>14</v>
      </c>
      <c r="G28" s="332">
        <v>68</v>
      </c>
      <c r="H28" s="336">
        <v>116</v>
      </c>
      <c r="I28" s="332">
        <v>715</v>
      </c>
      <c r="J28" s="336">
        <v>3277</v>
      </c>
      <c r="K28" s="332">
        <v>17</v>
      </c>
      <c r="L28" s="336">
        <v>87</v>
      </c>
      <c r="M28" s="332">
        <v>7</v>
      </c>
      <c r="N28" s="333">
        <v>0</v>
      </c>
      <c r="O28" s="332">
        <v>10</v>
      </c>
    </row>
    <row r="29" spans="2:15" ht="7.5" customHeight="1">
      <c r="B29" s="323"/>
      <c r="C29" s="332"/>
      <c r="D29" s="336"/>
      <c r="E29" s="332"/>
      <c r="F29" s="336"/>
      <c r="G29" s="332"/>
      <c r="H29" s="336"/>
      <c r="I29" s="332"/>
      <c r="J29" s="336"/>
      <c r="K29" s="332"/>
      <c r="L29" s="336"/>
      <c r="M29" s="332"/>
      <c r="N29" s="333"/>
      <c r="O29" s="332"/>
    </row>
    <row r="30" spans="2:15" ht="12">
      <c r="B30" s="323" t="s">
        <v>882</v>
      </c>
      <c r="C30" s="332">
        <v>569</v>
      </c>
      <c r="D30" s="336">
        <v>1055</v>
      </c>
      <c r="E30" s="332">
        <v>1</v>
      </c>
      <c r="F30" s="336">
        <v>3</v>
      </c>
      <c r="G30" s="332">
        <v>1</v>
      </c>
      <c r="H30" s="336">
        <v>1</v>
      </c>
      <c r="I30" s="332">
        <v>569</v>
      </c>
      <c r="J30" s="336">
        <v>1053</v>
      </c>
      <c r="K30" s="332">
        <v>4</v>
      </c>
      <c r="L30" s="336">
        <v>12</v>
      </c>
      <c r="M30" s="332">
        <v>1</v>
      </c>
      <c r="N30" s="333">
        <v>2</v>
      </c>
      <c r="O30" s="332">
        <v>1</v>
      </c>
    </row>
    <row r="31" spans="2:15" ht="12">
      <c r="B31" s="323" t="s">
        <v>884</v>
      </c>
      <c r="C31" s="332">
        <v>371</v>
      </c>
      <c r="D31" s="336">
        <v>460</v>
      </c>
      <c r="E31" s="332">
        <v>0</v>
      </c>
      <c r="F31" s="336">
        <v>0</v>
      </c>
      <c r="G31" s="332">
        <v>0</v>
      </c>
      <c r="H31" s="336">
        <v>0</v>
      </c>
      <c r="I31" s="332">
        <v>371</v>
      </c>
      <c r="J31" s="336">
        <v>460</v>
      </c>
      <c r="K31" s="332">
        <v>3</v>
      </c>
      <c r="L31" s="336">
        <v>4</v>
      </c>
      <c r="M31" s="332">
        <v>1</v>
      </c>
      <c r="N31" s="333">
        <v>2</v>
      </c>
      <c r="O31" s="332">
        <v>0</v>
      </c>
    </row>
    <row r="32" spans="2:15" ht="12">
      <c r="B32" s="323" t="s">
        <v>838</v>
      </c>
      <c r="C32" s="332">
        <v>460</v>
      </c>
      <c r="D32" s="336">
        <v>777</v>
      </c>
      <c r="E32" s="332">
        <v>1</v>
      </c>
      <c r="F32" s="337">
        <v>0</v>
      </c>
      <c r="G32" s="332">
        <v>5</v>
      </c>
      <c r="H32" s="336">
        <v>2</v>
      </c>
      <c r="I32" s="332">
        <v>462</v>
      </c>
      <c r="J32" s="336">
        <v>779</v>
      </c>
      <c r="K32" s="332">
        <v>4</v>
      </c>
      <c r="L32" s="336">
        <v>20</v>
      </c>
      <c r="M32" s="332">
        <v>4</v>
      </c>
      <c r="N32" s="333">
        <v>0</v>
      </c>
      <c r="O32" s="332">
        <v>0</v>
      </c>
    </row>
    <row r="33" spans="2:15" ht="12">
      <c r="B33" s="323" t="s">
        <v>839</v>
      </c>
      <c r="C33" s="332">
        <v>624</v>
      </c>
      <c r="D33" s="336">
        <v>1634</v>
      </c>
      <c r="E33" s="332">
        <v>29</v>
      </c>
      <c r="F33" s="336">
        <v>103</v>
      </c>
      <c r="G33" s="332">
        <v>365</v>
      </c>
      <c r="H33" s="336">
        <v>460</v>
      </c>
      <c r="I33" s="332">
        <v>760</v>
      </c>
      <c r="J33" s="336">
        <v>1991</v>
      </c>
      <c r="K33" s="332">
        <v>8</v>
      </c>
      <c r="L33" s="336">
        <v>48</v>
      </c>
      <c r="M33" s="332">
        <v>7</v>
      </c>
      <c r="N33" s="333">
        <v>0</v>
      </c>
      <c r="O33" s="332">
        <v>1</v>
      </c>
    </row>
    <row r="34" spans="2:15" ht="12">
      <c r="B34" s="323" t="s">
        <v>840</v>
      </c>
      <c r="C34" s="332">
        <v>835</v>
      </c>
      <c r="D34" s="336">
        <v>1690</v>
      </c>
      <c r="E34" s="332">
        <v>4</v>
      </c>
      <c r="F34" s="336">
        <v>23</v>
      </c>
      <c r="G34" s="332">
        <v>0</v>
      </c>
      <c r="H34" s="336">
        <v>0</v>
      </c>
      <c r="I34" s="332">
        <v>835</v>
      </c>
      <c r="J34" s="336">
        <v>1667</v>
      </c>
      <c r="K34" s="332">
        <v>19</v>
      </c>
      <c r="L34" s="336">
        <v>30</v>
      </c>
      <c r="M34" s="332">
        <v>17</v>
      </c>
      <c r="N34" s="333">
        <v>0</v>
      </c>
      <c r="O34" s="332">
        <v>2</v>
      </c>
    </row>
    <row r="35" spans="2:15" ht="12">
      <c r="B35" s="323" t="s">
        <v>842</v>
      </c>
      <c r="C35" s="332">
        <v>585</v>
      </c>
      <c r="D35" s="336">
        <v>2386</v>
      </c>
      <c r="E35" s="332">
        <v>5</v>
      </c>
      <c r="F35" s="336">
        <v>89</v>
      </c>
      <c r="G35" s="332">
        <v>0</v>
      </c>
      <c r="H35" s="336">
        <v>0</v>
      </c>
      <c r="I35" s="332">
        <v>585</v>
      </c>
      <c r="J35" s="336">
        <v>2298</v>
      </c>
      <c r="K35" s="332">
        <v>7</v>
      </c>
      <c r="L35" s="336">
        <v>13</v>
      </c>
      <c r="M35" s="332">
        <v>6</v>
      </c>
      <c r="N35" s="333">
        <v>1</v>
      </c>
      <c r="O35" s="332">
        <v>0</v>
      </c>
    </row>
    <row r="36" spans="2:15" ht="12">
      <c r="B36" s="323" t="s">
        <v>844</v>
      </c>
      <c r="C36" s="332">
        <v>449</v>
      </c>
      <c r="D36" s="336">
        <v>847</v>
      </c>
      <c r="E36" s="332">
        <v>0</v>
      </c>
      <c r="F36" s="336">
        <v>0</v>
      </c>
      <c r="G36" s="332">
        <v>3</v>
      </c>
      <c r="H36" s="336">
        <v>8</v>
      </c>
      <c r="I36" s="332">
        <v>451</v>
      </c>
      <c r="J36" s="336">
        <v>854</v>
      </c>
      <c r="K36" s="332">
        <v>8</v>
      </c>
      <c r="L36" s="336">
        <v>24</v>
      </c>
      <c r="M36" s="332">
        <v>8</v>
      </c>
      <c r="N36" s="333">
        <v>0</v>
      </c>
      <c r="O36" s="332">
        <v>0</v>
      </c>
    </row>
    <row r="37" spans="2:15" ht="8.25" customHeight="1">
      <c r="B37" s="323"/>
      <c r="C37" s="332"/>
      <c r="D37" s="336"/>
      <c r="E37" s="332"/>
      <c r="F37" s="336"/>
      <c r="G37" s="332"/>
      <c r="H37" s="336"/>
      <c r="I37" s="332"/>
      <c r="J37" s="336"/>
      <c r="K37" s="332"/>
      <c r="L37" s="336"/>
      <c r="M37" s="332"/>
      <c r="N37" s="333"/>
      <c r="O37" s="332"/>
    </row>
    <row r="38" spans="2:15" ht="12">
      <c r="B38" s="323" t="s">
        <v>845</v>
      </c>
      <c r="C38" s="332">
        <v>625</v>
      </c>
      <c r="D38" s="336">
        <v>1760</v>
      </c>
      <c r="E38" s="332">
        <v>1</v>
      </c>
      <c r="F38" s="337">
        <v>0</v>
      </c>
      <c r="G38" s="332">
        <v>24</v>
      </c>
      <c r="H38" s="336">
        <v>16</v>
      </c>
      <c r="I38" s="332">
        <v>642</v>
      </c>
      <c r="J38" s="336">
        <v>1775</v>
      </c>
      <c r="K38" s="332">
        <v>4</v>
      </c>
      <c r="L38" s="336">
        <v>5</v>
      </c>
      <c r="M38" s="332">
        <v>3</v>
      </c>
      <c r="N38" s="333">
        <v>0</v>
      </c>
      <c r="O38" s="332">
        <v>1</v>
      </c>
    </row>
    <row r="39" spans="2:15" ht="12">
      <c r="B39" s="323" t="s">
        <v>847</v>
      </c>
      <c r="C39" s="332">
        <v>1152</v>
      </c>
      <c r="D39" s="336">
        <v>2405</v>
      </c>
      <c r="E39" s="332">
        <v>0</v>
      </c>
      <c r="F39" s="336">
        <v>0</v>
      </c>
      <c r="G39" s="332">
        <v>39</v>
      </c>
      <c r="H39" s="336">
        <v>23</v>
      </c>
      <c r="I39" s="332">
        <v>1154</v>
      </c>
      <c r="J39" s="336">
        <v>2428</v>
      </c>
      <c r="K39" s="332">
        <v>11</v>
      </c>
      <c r="L39" s="336">
        <v>18</v>
      </c>
      <c r="M39" s="332">
        <v>8</v>
      </c>
      <c r="N39" s="333">
        <v>0</v>
      </c>
      <c r="O39" s="332">
        <v>3</v>
      </c>
    </row>
    <row r="40" spans="2:15" ht="12">
      <c r="B40" s="323" t="s">
        <v>849</v>
      </c>
      <c r="C40" s="332">
        <v>711</v>
      </c>
      <c r="D40" s="336">
        <v>1112</v>
      </c>
      <c r="E40" s="332">
        <v>17</v>
      </c>
      <c r="F40" s="336">
        <v>13</v>
      </c>
      <c r="G40" s="332">
        <v>7</v>
      </c>
      <c r="H40" s="336">
        <v>11</v>
      </c>
      <c r="I40" s="332">
        <v>711</v>
      </c>
      <c r="J40" s="336">
        <v>1110</v>
      </c>
      <c r="K40" s="332">
        <v>17</v>
      </c>
      <c r="L40" s="336">
        <v>54</v>
      </c>
      <c r="M40" s="332">
        <v>16</v>
      </c>
      <c r="N40" s="333">
        <v>0</v>
      </c>
      <c r="O40" s="332">
        <v>1</v>
      </c>
    </row>
    <row r="41" spans="2:15" ht="12">
      <c r="B41" s="323" t="s">
        <v>851</v>
      </c>
      <c r="C41" s="332">
        <v>748</v>
      </c>
      <c r="D41" s="336">
        <v>2470</v>
      </c>
      <c r="E41" s="332">
        <v>1</v>
      </c>
      <c r="F41" s="336">
        <v>30</v>
      </c>
      <c r="G41" s="332">
        <v>1</v>
      </c>
      <c r="H41" s="336">
        <v>5</v>
      </c>
      <c r="I41" s="332">
        <v>748</v>
      </c>
      <c r="J41" s="336">
        <v>2445</v>
      </c>
      <c r="K41" s="332">
        <v>21</v>
      </c>
      <c r="L41" s="336">
        <v>62</v>
      </c>
      <c r="M41" s="332">
        <v>19</v>
      </c>
      <c r="N41" s="333">
        <v>2</v>
      </c>
      <c r="O41" s="332">
        <v>0</v>
      </c>
    </row>
    <row r="42" spans="2:15" ht="12">
      <c r="B42" s="323" t="s">
        <v>853</v>
      </c>
      <c r="C42" s="332">
        <v>445</v>
      </c>
      <c r="D42" s="336">
        <v>654</v>
      </c>
      <c r="E42" s="332">
        <v>27</v>
      </c>
      <c r="F42" s="336">
        <v>49</v>
      </c>
      <c r="G42" s="332">
        <v>1</v>
      </c>
      <c r="H42" s="337">
        <v>0</v>
      </c>
      <c r="I42" s="332">
        <v>445</v>
      </c>
      <c r="J42" s="336">
        <v>606</v>
      </c>
      <c r="K42" s="332">
        <v>6</v>
      </c>
      <c r="L42" s="336">
        <v>15</v>
      </c>
      <c r="M42" s="332">
        <v>2</v>
      </c>
      <c r="N42" s="333">
        <v>1</v>
      </c>
      <c r="O42" s="332">
        <v>3</v>
      </c>
    </row>
    <row r="43" spans="2:15" ht="12">
      <c r="B43" s="323" t="s">
        <v>854</v>
      </c>
      <c r="C43" s="332">
        <v>541</v>
      </c>
      <c r="D43" s="336">
        <v>1276</v>
      </c>
      <c r="E43" s="332">
        <v>3</v>
      </c>
      <c r="F43" s="336">
        <v>1</v>
      </c>
      <c r="G43" s="332">
        <v>4</v>
      </c>
      <c r="H43" s="336">
        <v>1</v>
      </c>
      <c r="I43" s="332">
        <v>541</v>
      </c>
      <c r="J43" s="336">
        <v>1276</v>
      </c>
      <c r="K43" s="332">
        <v>5</v>
      </c>
      <c r="L43" s="336">
        <v>16</v>
      </c>
      <c r="M43" s="332">
        <v>3</v>
      </c>
      <c r="N43" s="333">
        <v>0</v>
      </c>
      <c r="O43" s="332">
        <v>2</v>
      </c>
    </row>
    <row r="44" spans="2:15" ht="12">
      <c r="B44" s="323" t="s">
        <v>856</v>
      </c>
      <c r="C44" s="332">
        <v>636</v>
      </c>
      <c r="D44" s="336">
        <v>1013</v>
      </c>
      <c r="E44" s="332">
        <v>1</v>
      </c>
      <c r="F44" s="336">
        <v>8</v>
      </c>
      <c r="G44" s="332">
        <v>1</v>
      </c>
      <c r="H44" s="337">
        <v>0</v>
      </c>
      <c r="I44" s="332">
        <v>636</v>
      </c>
      <c r="J44" s="336">
        <v>1006</v>
      </c>
      <c r="K44" s="332">
        <v>14</v>
      </c>
      <c r="L44" s="336">
        <v>10</v>
      </c>
      <c r="M44" s="332">
        <v>14</v>
      </c>
      <c r="N44" s="333">
        <v>0</v>
      </c>
      <c r="O44" s="332">
        <v>0</v>
      </c>
    </row>
    <row r="45" spans="2:15" ht="8.25" customHeight="1">
      <c r="B45" s="323"/>
      <c r="C45" s="332"/>
      <c r="D45" s="336"/>
      <c r="E45" s="332"/>
      <c r="F45" s="336"/>
      <c r="G45" s="332"/>
      <c r="H45" s="336"/>
      <c r="I45" s="332"/>
      <c r="J45" s="336"/>
      <c r="K45" s="332"/>
      <c r="L45" s="336"/>
      <c r="M45" s="332"/>
      <c r="N45" s="333"/>
      <c r="O45" s="332"/>
    </row>
    <row r="46" spans="2:15" ht="12">
      <c r="B46" s="323" t="s">
        <v>859</v>
      </c>
      <c r="C46" s="332">
        <v>482</v>
      </c>
      <c r="D46" s="336">
        <v>1902</v>
      </c>
      <c r="E46" s="332">
        <v>7</v>
      </c>
      <c r="F46" s="336">
        <v>84</v>
      </c>
      <c r="G46" s="332">
        <v>53</v>
      </c>
      <c r="H46" s="336">
        <v>69</v>
      </c>
      <c r="I46" s="332">
        <v>504</v>
      </c>
      <c r="J46" s="336">
        <v>1886</v>
      </c>
      <c r="K46" s="332">
        <v>13</v>
      </c>
      <c r="L46" s="336">
        <v>112</v>
      </c>
      <c r="M46" s="332">
        <v>7</v>
      </c>
      <c r="N46" s="333">
        <v>1</v>
      </c>
      <c r="O46" s="332">
        <v>5</v>
      </c>
    </row>
    <row r="47" spans="2:15" ht="12">
      <c r="B47" s="323" t="s">
        <v>1035</v>
      </c>
      <c r="C47" s="332">
        <v>504</v>
      </c>
      <c r="D47" s="336">
        <v>2906</v>
      </c>
      <c r="E47" s="332">
        <v>36</v>
      </c>
      <c r="F47" s="336">
        <v>199</v>
      </c>
      <c r="G47" s="332">
        <v>0</v>
      </c>
      <c r="H47" s="336">
        <v>0</v>
      </c>
      <c r="I47" s="332">
        <v>504</v>
      </c>
      <c r="J47" s="336">
        <v>2706</v>
      </c>
      <c r="K47" s="332">
        <v>8</v>
      </c>
      <c r="L47" s="336">
        <v>11</v>
      </c>
      <c r="M47" s="332">
        <v>3</v>
      </c>
      <c r="N47" s="333">
        <v>2</v>
      </c>
      <c r="O47" s="332">
        <v>3</v>
      </c>
    </row>
    <row r="48" spans="2:15" ht="12">
      <c r="B48" s="323" t="s">
        <v>862</v>
      </c>
      <c r="C48" s="332">
        <v>732</v>
      </c>
      <c r="D48" s="336">
        <v>2039</v>
      </c>
      <c r="E48" s="332">
        <v>3</v>
      </c>
      <c r="F48" s="336">
        <v>20</v>
      </c>
      <c r="G48" s="332">
        <v>182</v>
      </c>
      <c r="H48" s="336">
        <v>166</v>
      </c>
      <c r="I48" s="332">
        <v>792</v>
      </c>
      <c r="J48" s="336">
        <v>2185</v>
      </c>
      <c r="K48" s="332">
        <v>28</v>
      </c>
      <c r="L48" s="336">
        <v>71</v>
      </c>
      <c r="M48" s="332">
        <v>22</v>
      </c>
      <c r="N48" s="333">
        <v>4</v>
      </c>
      <c r="O48" s="332">
        <v>2</v>
      </c>
    </row>
    <row r="49" spans="2:15" ht="12">
      <c r="B49" s="323" t="s">
        <v>864</v>
      </c>
      <c r="C49" s="332">
        <v>840</v>
      </c>
      <c r="D49" s="336">
        <v>2910</v>
      </c>
      <c r="E49" s="332">
        <v>2</v>
      </c>
      <c r="F49" s="336">
        <v>1</v>
      </c>
      <c r="G49" s="332">
        <v>165</v>
      </c>
      <c r="H49" s="336">
        <v>72</v>
      </c>
      <c r="I49" s="332">
        <v>949</v>
      </c>
      <c r="J49" s="336">
        <v>2981</v>
      </c>
      <c r="K49" s="332">
        <v>19</v>
      </c>
      <c r="L49" s="336">
        <v>369</v>
      </c>
      <c r="M49" s="332">
        <v>12</v>
      </c>
      <c r="N49" s="333">
        <v>2</v>
      </c>
      <c r="O49" s="332">
        <v>5</v>
      </c>
    </row>
    <row r="50" spans="2:15" ht="12">
      <c r="B50" s="323" t="s">
        <v>866</v>
      </c>
      <c r="C50" s="332">
        <v>842</v>
      </c>
      <c r="D50" s="336">
        <v>2765</v>
      </c>
      <c r="E50" s="332">
        <v>20</v>
      </c>
      <c r="F50" s="336">
        <v>84</v>
      </c>
      <c r="G50" s="332">
        <v>85</v>
      </c>
      <c r="H50" s="336">
        <v>424</v>
      </c>
      <c r="I50" s="332">
        <v>858</v>
      </c>
      <c r="J50" s="336">
        <v>3105</v>
      </c>
      <c r="K50" s="332">
        <v>173</v>
      </c>
      <c r="L50" s="336">
        <v>257</v>
      </c>
      <c r="M50" s="332">
        <v>122</v>
      </c>
      <c r="N50" s="333">
        <v>50</v>
      </c>
      <c r="O50" s="332">
        <v>1</v>
      </c>
    </row>
    <row r="51" spans="2:15" ht="8.25" customHeight="1">
      <c r="B51" s="323"/>
      <c r="C51" s="332"/>
      <c r="D51" s="336"/>
      <c r="E51" s="332"/>
      <c r="F51" s="336"/>
      <c r="G51" s="332"/>
      <c r="H51" s="336"/>
      <c r="I51" s="332"/>
      <c r="J51" s="336"/>
      <c r="K51" s="332"/>
      <c r="L51" s="336"/>
      <c r="M51" s="332"/>
      <c r="N51" s="333"/>
      <c r="O51" s="332"/>
    </row>
    <row r="52" spans="2:15" ht="12">
      <c r="B52" s="323" t="s">
        <v>869</v>
      </c>
      <c r="C52" s="332">
        <v>674</v>
      </c>
      <c r="D52" s="336">
        <v>1323</v>
      </c>
      <c r="E52" s="332">
        <v>2</v>
      </c>
      <c r="F52" s="336">
        <v>1</v>
      </c>
      <c r="G52" s="332">
        <v>209</v>
      </c>
      <c r="H52" s="336">
        <v>102</v>
      </c>
      <c r="I52" s="332">
        <v>731</v>
      </c>
      <c r="J52" s="336">
        <v>1424</v>
      </c>
      <c r="K52" s="332">
        <v>53</v>
      </c>
      <c r="L52" s="336">
        <v>96</v>
      </c>
      <c r="M52" s="332">
        <v>47</v>
      </c>
      <c r="N52" s="333">
        <v>0</v>
      </c>
      <c r="O52" s="332">
        <v>6</v>
      </c>
    </row>
    <row r="53" spans="2:15" ht="12">
      <c r="B53" s="323" t="s">
        <v>870</v>
      </c>
      <c r="C53" s="332">
        <v>191</v>
      </c>
      <c r="D53" s="336">
        <v>137</v>
      </c>
      <c r="E53" s="332">
        <v>0</v>
      </c>
      <c r="F53" s="336">
        <v>0</v>
      </c>
      <c r="G53" s="332">
        <v>0</v>
      </c>
      <c r="H53" s="336">
        <v>0</v>
      </c>
      <c r="I53" s="332">
        <v>191</v>
      </c>
      <c r="J53" s="336">
        <v>137</v>
      </c>
      <c r="K53" s="332">
        <v>19</v>
      </c>
      <c r="L53" s="336">
        <v>12</v>
      </c>
      <c r="M53" s="332">
        <v>15</v>
      </c>
      <c r="N53" s="333">
        <v>0</v>
      </c>
      <c r="O53" s="332">
        <v>4</v>
      </c>
    </row>
    <row r="54" spans="2:15" ht="12">
      <c r="B54" s="323" t="s">
        <v>872</v>
      </c>
      <c r="C54" s="332">
        <v>287</v>
      </c>
      <c r="D54" s="336">
        <v>350</v>
      </c>
      <c r="E54" s="332">
        <v>3</v>
      </c>
      <c r="F54" s="336">
        <v>2</v>
      </c>
      <c r="G54" s="332">
        <v>0</v>
      </c>
      <c r="H54" s="336">
        <v>0</v>
      </c>
      <c r="I54" s="332">
        <v>287</v>
      </c>
      <c r="J54" s="336">
        <v>349</v>
      </c>
      <c r="K54" s="332">
        <v>90</v>
      </c>
      <c r="L54" s="336">
        <v>56</v>
      </c>
      <c r="M54" s="332">
        <v>84</v>
      </c>
      <c r="N54" s="333">
        <v>4</v>
      </c>
      <c r="O54" s="332">
        <v>2</v>
      </c>
    </row>
    <row r="55" spans="2:15" ht="12">
      <c r="B55" s="323" t="s">
        <v>874</v>
      </c>
      <c r="C55" s="332">
        <v>362</v>
      </c>
      <c r="D55" s="336">
        <v>373</v>
      </c>
      <c r="E55" s="332">
        <v>0</v>
      </c>
      <c r="F55" s="336">
        <v>0</v>
      </c>
      <c r="G55" s="332">
        <v>0</v>
      </c>
      <c r="H55" s="336">
        <v>0</v>
      </c>
      <c r="I55" s="332">
        <v>362</v>
      </c>
      <c r="J55" s="336">
        <v>373</v>
      </c>
      <c r="K55" s="332">
        <v>31</v>
      </c>
      <c r="L55" s="336">
        <v>21</v>
      </c>
      <c r="M55" s="332">
        <v>22</v>
      </c>
      <c r="N55" s="333">
        <v>2</v>
      </c>
      <c r="O55" s="332">
        <v>7</v>
      </c>
    </row>
    <row r="56" spans="2:15" ht="12">
      <c r="B56" s="323" t="s">
        <v>876</v>
      </c>
      <c r="C56" s="332">
        <v>654</v>
      </c>
      <c r="D56" s="336">
        <v>1042</v>
      </c>
      <c r="E56" s="332">
        <v>6</v>
      </c>
      <c r="F56" s="336">
        <v>1</v>
      </c>
      <c r="G56" s="332">
        <v>0</v>
      </c>
      <c r="H56" s="336">
        <v>0</v>
      </c>
      <c r="I56" s="332">
        <v>654</v>
      </c>
      <c r="J56" s="336">
        <v>1040</v>
      </c>
      <c r="K56" s="332">
        <v>53</v>
      </c>
      <c r="L56" s="336">
        <v>58</v>
      </c>
      <c r="M56" s="332">
        <v>46</v>
      </c>
      <c r="N56" s="333">
        <v>7</v>
      </c>
      <c r="O56" s="332">
        <v>0</v>
      </c>
    </row>
    <row r="57" spans="2:15" ht="12">
      <c r="B57" s="323" t="s">
        <v>878</v>
      </c>
      <c r="C57" s="332">
        <v>53</v>
      </c>
      <c r="D57" s="336">
        <v>36</v>
      </c>
      <c r="E57" s="332">
        <v>0</v>
      </c>
      <c r="F57" s="336">
        <v>0</v>
      </c>
      <c r="G57" s="332">
        <v>0</v>
      </c>
      <c r="H57" s="338">
        <v>0</v>
      </c>
      <c r="I57" s="332">
        <v>53</v>
      </c>
      <c r="J57" s="336">
        <v>36</v>
      </c>
      <c r="K57" s="332">
        <v>9</v>
      </c>
      <c r="L57" s="336">
        <v>4</v>
      </c>
      <c r="M57" s="332">
        <v>6</v>
      </c>
      <c r="N57" s="333">
        <v>0</v>
      </c>
      <c r="O57" s="332">
        <v>3</v>
      </c>
    </row>
    <row r="58" spans="2:15" ht="12">
      <c r="B58" s="323" t="s">
        <v>880</v>
      </c>
      <c r="C58" s="332">
        <v>742</v>
      </c>
      <c r="D58" s="336">
        <v>4874</v>
      </c>
      <c r="E58" s="332">
        <v>15</v>
      </c>
      <c r="F58" s="336">
        <v>40</v>
      </c>
      <c r="G58" s="332">
        <v>6</v>
      </c>
      <c r="H58" s="336">
        <v>7</v>
      </c>
      <c r="I58" s="332">
        <v>742</v>
      </c>
      <c r="J58" s="336">
        <v>4841</v>
      </c>
      <c r="K58" s="332">
        <v>32</v>
      </c>
      <c r="L58" s="336">
        <v>64</v>
      </c>
      <c r="M58" s="332">
        <v>29</v>
      </c>
      <c r="N58" s="333">
        <v>1</v>
      </c>
      <c r="O58" s="332">
        <v>2</v>
      </c>
    </row>
    <row r="59" spans="2:15" ht="12">
      <c r="B59" s="323" t="s">
        <v>881</v>
      </c>
      <c r="C59" s="332">
        <v>899</v>
      </c>
      <c r="D59" s="336">
        <v>5511</v>
      </c>
      <c r="E59" s="332">
        <v>46</v>
      </c>
      <c r="F59" s="336">
        <v>231</v>
      </c>
      <c r="G59" s="332">
        <v>6</v>
      </c>
      <c r="H59" s="336">
        <v>3</v>
      </c>
      <c r="I59" s="332">
        <v>899</v>
      </c>
      <c r="J59" s="336">
        <v>5284</v>
      </c>
      <c r="K59" s="332">
        <v>7</v>
      </c>
      <c r="L59" s="336">
        <v>13</v>
      </c>
      <c r="M59" s="332">
        <v>4</v>
      </c>
      <c r="N59" s="333">
        <v>2</v>
      </c>
      <c r="O59" s="332">
        <v>1</v>
      </c>
    </row>
    <row r="60" spans="2:15" ht="12">
      <c r="B60" s="323" t="s">
        <v>883</v>
      </c>
      <c r="C60" s="332">
        <v>1224</v>
      </c>
      <c r="D60" s="336">
        <v>1794</v>
      </c>
      <c r="E60" s="332">
        <v>5</v>
      </c>
      <c r="F60" s="336">
        <v>1</v>
      </c>
      <c r="G60" s="332">
        <v>3</v>
      </c>
      <c r="H60" s="336">
        <v>1</v>
      </c>
      <c r="I60" s="332">
        <v>1224</v>
      </c>
      <c r="J60" s="336">
        <v>1793</v>
      </c>
      <c r="K60" s="332">
        <v>32</v>
      </c>
      <c r="L60" s="336">
        <v>35</v>
      </c>
      <c r="M60" s="332">
        <v>21</v>
      </c>
      <c r="N60" s="333">
        <v>2</v>
      </c>
      <c r="O60" s="332">
        <v>9</v>
      </c>
    </row>
    <row r="61" spans="2:15" ht="12">
      <c r="B61" s="323" t="s">
        <v>885</v>
      </c>
      <c r="C61" s="332">
        <v>700</v>
      </c>
      <c r="D61" s="336">
        <v>1913</v>
      </c>
      <c r="E61" s="332">
        <v>0</v>
      </c>
      <c r="F61" s="336">
        <v>0</v>
      </c>
      <c r="G61" s="332">
        <v>1</v>
      </c>
      <c r="H61" s="336">
        <v>3</v>
      </c>
      <c r="I61" s="332">
        <v>700</v>
      </c>
      <c r="J61" s="336">
        <v>1916</v>
      </c>
      <c r="K61" s="332">
        <v>14</v>
      </c>
      <c r="L61" s="336">
        <v>20</v>
      </c>
      <c r="M61" s="332">
        <v>10</v>
      </c>
      <c r="N61" s="333">
        <v>0</v>
      </c>
      <c r="O61" s="332">
        <v>4</v>
      </c>
    </row>
    <row r="62" spans="2:15" ht="12">
      <c r="B62" s="323" t="s">
        <v>886</v>
      </c>
      <c r="C62" s="332">
        <v>450</v>
      </c>
      <c r="D62" s="336">
        <v>755</v>
      </c>
      <c r="E62" s="332">
        <v>27</v>
      </c>
      <c r="F62" s="336">
        <v>7</v>
      </c>
      <c r="G62" s="332">
        <v>3</v>
      </c>
      <c r="H62" s="336">
        <v>2</v>
      </c>
      <c r="I62" s="332">
        <v>451</v>
      </c>
      <c r="J62" s="336">
        <v>750</v>
      </c>
      <c r="K62" s="332">
        <v>29</v>
      </c>
      <c r="L62" s="336">
        <v>25</v>
      </c>
      <c r="M62" s="332">
        <v>26</v>
      </c>
      <c r="N62" s="333">
        <v>0</v>
      </c>
      <c r="O62" s="332">
        <v>3</v>
      </c>
    </row>
    <row r="63" spans="2:15" ht="12">
      <c r="B63" s="325" t="s">
        <v>887</v>
      </c>
      <c r="C63" s="339">
        <v>628</v>
      </c>
      <c r="D63" s="340">
        <v>1772</v>
      </c>
      <c r="E63" s="339">
        <v>10</v>
      </c>
      <c r="F63" s="340">
        <v>10</v>
      </c>
      <c r="G63" s="339">
        <v>5</v>
      </c>
      <c r="H63" s="340">
        <v>4</v>
      </c>
      <c r="I63" s="339">
        <v>628</v>
      </c>
      <c r="J63" s="340">
        <v>1765</v>
      </c>
      <c r="K63" s="339">
        <v>11</v>
      </c>
      <c r="L63" s="340">
        <v>35</v>
      </c>
      <c r="M63" s="339">
        <v>9</v>
      </c>
      <c r="N63" s="340">
        <v>0</v>
      </c>
      <c r="O63" s="339">
        <v>2</v>
      </c>
    </row>
    <row r="64" spans="2:12" ht="12">
      <c r="B64" s="341" t="s">
        <v>1036</v>
      </c>
      <c r="C64" s="341"/>
      <c r="D64" s="341"/>
      <c r="E64" s="341"/>
      <c r="F64" s="341"/>
      <c r="G64" s="341"/>
      <c r="H64" s="341"/>
      <c r="I64" s="341"/>
      <c r="K64" s="341"/>
      <c r="L64" s="341"/>
    </row>
    <row r="65" spans="2:12" ht="12">
      <c r="B65" s="341"/>
      <c r="C65" s="341"/>
      <c r="D65" s="341"/>
      <c r="E65" s="341"/>
      <c r="F65" s="341"/>
      <c r="G65" s="341"/>
      <c r="H65" s="341"/>
      <c r="I65" s="341"/>
      <c r="K65" s="341"/>
      <c r="L65" s="341"/>
    </row>
    <row r="66" spans="2:12" ht="12">
      <c r="B66" s="341"/>
      <c r="C66" s="341"/>
      <c r="D66" s="341"/>
      <c r="E66" s="341"/>
      <c r="F66" s="341"/>
      <c r="G66" s="341"/>
      <c r="H66" s="341"/>
      <c r="I66" s="341"/>
      <c r="K66" s="341"/>
      <c r="L66" s="341"/>
    </row>
    <row r="67" spans="2:12" ht="12">
      <c r="B67" s="341"/>
      <c r="C67" s="341"/>
      <c r="D67" s="341"/>
      <c r="E67" s="341"/>
      <c r="F67" s="341"/>
      <c r="G67" s="341"/>
      <c r="H67" s="341"/>
      <c r="I67" s="341"/>
      <c r="K67" s="341"/>
      <c r="L67" s="341"/>
    </row>
    <row r="68" spans="2:12" ht="12">
      <c r="B68" s="341"/>
      <c r="C68" s="341"/>
      <c r="D68" s="341"/>
      <c r="E68" s="341"/>
      <c r="F68" s="341"/>
      <c r="G68" s="341"/>
      <c r="H68" s="341"/>
      <c r="I68" s="341"/>
      <c r="K68" s="341"/>
      <c r="L68" s="341"/>
    </row>
    <row r="69" spans="2:12" ht="12">
      <c r="B69" s="341"/>
      <c r="C69" s="341"/>
      <c r="D69" s="341"/>
      <c r="E69" s="341"/>
      <c r="F69" s="341"/>
      <c r="G69" s="341"/>
      <c r="H69" s="341"/>
      <c r="I69" s="341"/>
      <c r="K69" s="341"/>
      <c r="L69" s="341"/>
    </row>
    <row r="70" spans="2:12" ht="12">
      <c r="B70" s="341"/>
      <c r="C70" s="341"/>
      <c r="D70" s="341"/>
      <c r="E70" s="341"/>
      <c r="F70" s="341"/>
      <c r="G70" s="341"/>
      <c r="H70" s="341"/>
      <c r="I70" s="341"/>
      <c r="K70" s="341"/>
      <c r="L70" s="341"/>
    </row>
    <row r="71" spans="2:12" ht="12">
      <c r="B71" s="341"/>
      <c r="C71" s="341"/>
      <c r="D71" s="341"/>
      <c r="E71" s="341"/>
      <c r="F71" s="341"/>
      <c r="G71" s="341"/>
      <c r="H71" s="341"/>
      <c r="I71" s="341"/>
      <c r="K71" s="341"/>
      <c r="L71" s="341"/>
    </row>
    <row r="72" spans="2:12" ht="12">
      <c r="B72" s="341"/>
      <c r="C72" s="341"/>
      <c r="D72" s="341"/>
      <c r="E72" s="341"/>
      <c r="F72" s="341"/>
      <c r="G72" s="341"/>
      <c r="H72" s="341"/>
      <c r="I72" s="341"/>
      <c r="K72" s="341"/>
      <c r="L72" s="341"/>
    </row>
    <row r="73" spans="2:12" ht="12">
      <c r="B73" s="341"/>
      <c r="C73" s="341"/>
      <c r="D73" s="341"/>
      <c r="E73" s="341"/>
      <c r="F73" s="341"/>
      <c r="G73" s="341"/>
      <c r="H73" s="341"/>
      <c r="I73" s="341"/>
      <c r="K73" s="341"/>
      <c r="L73" s="341"/>
    </row>
    <row r="74" spans="2:12" ht="12">
      <c r="B74" s="341"/>
      <c r="C74" s="341"/>
      <c r="D74" s="341"/>
      <c r="E74" s="341"/>
      <c r="F74" s="341"/>
      <c r="G74" s="341"/>
      <c r="H74" s="341"/>
      <c r="I74" s="341"/>
      <c r="K74" s="341"/>
      <c r="L74" s="341"/>
    </row>
    <row r="75" spans="2:12" ht="12">
      <c r="B75" s="341"/>
      <c r="C75" s="341"/>
      <c r="D75" s="341"/>
      <c r="E75" s="341"/>
      <c r="F75" s="341"/>
      <c r="G75" s="341"/>
      <c r="H75" s="341"/>
      <c r="I75" s="341"/>
      <c r="K75" s="341"/>
      <c r="L75" s="341"/>
    </row>
    <row r="76" spans="2:12" ht="12">
      <c r="B76" s="341"/>
      <c r="C76" s="341"/>
      <c r="D76" s="341"/>
      <c r="E76" s="341"/>
      <c r="F76" s="341"/>
      <c r="G76" s="341"/>
      <c r="H76" s="341"/>
      <c r="I76" s="341"/>
      <c r="K76" s="341"/>
      <c r="L76" s="341"/>
    </row>
    <row r="77" spans="2:12" ht="12">
      <c r="B77" s="341"/>
      <c r="C77" s="341"/>
      <c r="D77" s="341"/>
      <c r="E77" s="341"/>
      <c r="F77" s="341"/>
      <c r="G77" s="341"/>
      <c r="H77" s="341"/>
      <c r="I77" s="341"/>
      <c r="L77" s="341"/>
    </row>
    <row r="78" spans="2:12" ht="12">
      <c r="B78" s="341"/>
      <c r="C78" s="341"/>
      <c r="D78" s="341"/>
      <c r="E78" s="341"/>
      <c r="F78" s="341"/>
      <c r="G78" s="341"/>
      <c r="H78" s="341"/>
      <c r="I78" s="341"/>
      <c r="L78" s="341"/>
    </row>
    <row r="79" spans="2:12" ht="12">
      <c r="B79" s="341"/>
      <c r="C79" s="341"/>
      <c r="D79" s="341"/>
      <c r="E79" s="341"/>
      <c r="F79" s="341"/>
      <c r="G79" s="341"/>
      <c r="H79" s="341"/>
      <c r="I79" s="341"/>
      <c r="L79" s="341"/>
    </row>
    <row r="80" spans="2:12" ht="12">
      <c r="B80" s="341"/>
      <c r="C80" s="341"/>
      <c r="D80" s="341"/>
      <c r="E80" s="341"/>
      <c r="F80" s="341"/>
      <c r="G80" s="341"/>
      <c r="H80" s="341"/>
      <c r="I80" s="341"/>
      <c r="L80" s="341"/>
    </row>
    <row r="81" spans="2:12" ht="12">
      <c r="B81" s="341"/>
      <c r="C81" s="341"/>
      <c r="D81" s="341"/>
      <c r="E81" s="341"/>
      <c r="F81" s="341"/>
      <c r="G81" s="341"/>
      <c r="H81" s="341"/>
      <c r="I81" s="341"/>
      <c r="L81" s="341"/>
    </row>
    <row r="82" spans="2:12" ht="12">
      <c r="B82" s="341"/>
      <c r="C82" s="341"/>
      <c r="D82" s="341"/>
      <c r="E82" s="341"/>
      <c r="F82" s="341"/>
      <c r="G82" s="341"/>
      <c r="H82" s="341"/>
      <c r="I82" s="341"/>
      <c r="L82" s="341"/>
    </row>
    <row r="83" spans="2:12" ht="12">
      <c r="B83" s="341"/>
      <c r="C83" s="341"/>
      <c r="D83" s="341"/>
      <c r="E83" s="341"/>
      <c r="F83" s="341"/>
      <c r="G83" s="341"/>
      <c r="H83" s="341"/>
      <c r="I83" s="341"/>
      <c r="L83" s="341"/>
    </row>
    <row r="84" spans="2:12" ht="12">
      <c r="B84" s="341"/>
      <c r="C84" s="341"/>
      <c r="D84" s="341"/>
      <c r="E84" s="341"/>
      <c r="F84" s="341"/>
      <c r="G84" s="341"/>
      <c r="H84" s="341"/>
      <c r="I84" s="341"/>
      <c r="L84" s="341"/>
    </row>
    <row r="85" spans="2:12" ht="12">
      <c r="B85" s="341"/>
      <c r="C85" s="341"/>
      <c r="D85" s="341"/>
      <c r="E85" s="341"/>
      <c r="F85" s="341"/>
      <c r="G85" s="341"/>
      <c r="H85" s="341"/>
      <c r="I85" s="341"/>
      <c r="L85" s="341"/>
    </row>
    <row r="86" spans="2:12" ht="12">
      <c r="B86" s="341"/>
      <c r="C86" s="341"/>
      <c r="D86" s="341"/>
      <c r="E86" s="341"/>
      <c r="F86" s="341"/>
      <c r="G86" s="341"/>
      <c r="H86" s="341"/>
      <c r="I86" s="341"/>
      <c r="L86" s="341"/>
    </row>
    <row r="87" spans="2:12" ht="12">
      <c r="B87" s="341"/>
      <c r="C87" s="341"/>
      <c r="D87" s="341"/>
      <c r="E87" s="341"/>
      <c r="F87" s="341"/>
      <c r="G87" s="341"/>
      <c r="H87" s="341"/>
      <c r="I87" s="341"/>
      <c r="L87" s="341"/>
    </row>
    <row r="88" spans="2:12" ht="12">
      <c r="B88" s="341"/>
      <c r="C88" s="341"/>
      <c r="D88" s="341"/>
      <c r="E88" s="341"/>
      <c r="F88" s="341"/>
      <c r="G88" s="341"/>
      <c r="H88" s="341"/>
      <c r="I88" s="341"/>
      <c r="L88" s="341"/>
    </row>
    <row r="89" spans="2:12" ht="12">
      <c r="B89" s="341"/>
      <c r="C89" s="341"/>
      <c r="D89" s="341"/>
      <c r="E89" s="341"/>
      <c r="F89" s="341"/>
      <c r="G89" s="341"/>
      <c r="H89" s="341"/>
      <c r="I89" s="341"/>
      <c r="L89" s="341"/>
    </row>
    <row r="90" spans="2:12" ht="12">
      <c r="B90" s="341"/>
      <c r="C90" s="341"/>
      <c r="D90" s="341"/>
      <c r="E90" s="341"/>
      <c r="F90" s="341"/>
      <c r="G90" s="341"/>
      <c r="H90" s="341"/>
      <c r="I90" s="341"/>
      <c r="L90" s="341"/>
    </row>
    <row r="91" spans="2:12" ht="12">
      <c r="B91" s="341"/>
      <c r="C91" s="341"/>
      <c r="D91" s="341"/>
      <c r="E91" s="341"/>
      <c r="F91" s="341"/>
      <c r="G91" s="341"/>
      <c r="H91" s="341"/>
      <c r="I91" s="341"/>
      <c r="L91" s="341"/>
    </row>
    <row r="92" spans="2:12" ht="12">
      <c r="B92" s="341"/>
      <c r="C92" s="341"/>
      <c r="D92" s="341"/>
      <c r="E92" s="341"/>
      <c r="F92" s="341"/>
      <c r="G92" s="341"/>
      <c r="H92" s="341"/>
      <c r="I92" s="341"/>
      <c r="L92" s="341"/>
    </row>
    <row r="93" spans="2:12" ht="12">
      <c r="B93" s="341"/>
      <c r="C93" s="341"/>
      <c r="D93" s="341"/>
      <c r="E93" s="341"/>
      <c r="F93" s="341"/>
      <c r="G93" s="341"/>
      <c r="H93" s="341"/>
      <c r="I93" s="341"/>
      <c r="L93" s="341"/>
    </row>
    <row r="94" spans="2:12" ht="12">
      <c r="B94" s="341"/>
      <c r="C94" s="341"/>
      <c r="D94" s="341"/>
      <c r="E94" s="341"/>
      <c r="F94" s="341"/>
      <c r="G94" s="341"/>
      <c r="H94" s="341"/>
      <c r="I94" s="341"/>
      <c r="L94" s="341"/>
    </row>
    <row r="95" spans="2:12" ht="12">
      <c r="B95" s="341"/>
      <c r="C95" s="341"/>
      <c r="D95" s="341"/>
      <c r="E95" s="341"/>
      <c r="F95" s="341"/>
      <c r="G95" s="341"/>
      <c r="H95" s="341"/>
      <c r="I95" s="341"/>
      <c r="L95" s="341"/>
    </row>
    <row r="96" spans="2:12" ht="12">
      <c r="B96" s="341"/>
      <c r="C96" s="341"/>
      <c r="D96" s="341"/>
      <c r="E96" s="341"/>
      <c r="F96" s="341"/>
      <c r="G96" s="341"/>
      <c r="H96" s="341"/>
      <c r="I96" s="341"/>
      <c r="L96" s="341"/>
    </row>
    <row r="97" spans="2:12" ht="12">
      <c r="B97" s="341"/>
      <c r="C97" s="341"/>
      <c r="D97" s="341"/>
      <c r="E97" s="341"/>
      <c r="F97" s="341"/>
      <c r="G97" s="341"/>
      <c r="H97" s="341"/>
      <c r="I97" s="341"/>
      <c r="L97" s="341"/>
    </row>
    <row r="98" spans="2:12" ht="12">
      <c r="B98" s="341"/>
      <c r="C98" s="341"/>
      <c r="D98" s="341"/>
      <c r="E98" s="341"/>
      <c r="F98" s="341"/>
      <c r="G98" s="341"/>
      <c r="H98" s="341"/>
      <c r="I98" s="341"/>
      <c r="L98" s="341"/>
    </row>
    <row r="99" spans="2:12" ht="12">
      <c r="B99" s="341"/>
      <c r="C99" s="341"/>
      <c r="D99" s="341"/>
      <c r="E99" s="341"/>
      <c r="F99" s="341"/>
      <c r="G99" s="341"/>
      <c r="H99" s="341"/>
      <c r="I99" s="341"/>
      <c r="L99" s="341"/>
    </row>
    <row r="100" spans="2:12" ht="12">
      <c r="B100" s="341"/>
      <c r="C100" s="341"/>
      <c r="D100" s="341"/>
      <c r="E100" s="341"/>
      <c r="F100" s="341"/>
      <c r="G100" s="341"/>
      <c r="H100" s="341"/>
      <c r="I100" s="341"/>
      <c r="L100" s="341"/>
    </row>
    <row r="101" spans="2:12" ht="12">
      <c r="B101" s="341"/>
      <c r="C101" s="341"/>
      <c r="D101" s="341"/>
      <c r="E101" s="341"/>
      <c r="F101" s="341"/>
      <c r="G101" s="341"/>
      <c r="H101" s="341"/>
      <c r="I101" s="341"/>
      <c r="L101" s="341"/>
    </row>
    <row r="102" spans="2:12" ht="12">
      <c r="B102" s="341"/>
      <c r="C102" s="341"/>
      <c r="D102" s="341"/>
      <c r="E102" s="341"/>
      <c r="F102" s="341"/>
      <c r="G102" s="341"/>
      <c r="H102" s="341"/>
      <c r="I102" s="341"/>
      <c r="L102" s="341"/>
    </row>
    <row r="103" spans="2:12" ht="12">
      <c r="B103" s="341"/>
      <c r="C103" s="341"/>
      <c r="D103" s="341"/>
      <c r="E103" s="341"/>
      <c r="F103" s="341"/>
      <c r="G103" s="341"/>
      <c r="H103" s="341"/>
      <c r="I103" s="341"/>
      <c r="L103" s="341"/>
    </row>
    <row r="104" spans="2:12" ht="12">
      <c r="B104" s="341"/>
      <c r="C104" s="341"/>
      <c r="D104" s="341"/>
      <c r="E104" s="341"/>
      <c r="F104" s="341"/>
      <c r="G104" s="341"/>
      <c r="H104" s="341"/>
      <c r="I104" s="341"/>
      <c r="L104" s="341"/>
    </row>
    <row r="105" spans="2:12" ht="12">
      <c r="B105" s="341"/>
      <c r="C105" s="341"/>
      <c r="D105" s="341"/>
      <c r="E105" s="341"/>
      <c r="F105" s="341"/>
      <c r="G105" s="341"/>
      <c r="H105" s="341"/>
      <c r="I105" s="341"/>
      <c r="L105" s="341"/>
    </row>
    <row r="106" spans="2:12" ht="12">
      <c r="B106" s="341"/>
      <c r="C106" s="341"/>
      <c r="D106" s="341"/>
      <c r="E106" s="341"/>
      <c r="F106" s="341"/>
      <c r="G106" s="341"/>
      <c r="H106" s="341"/>
      <c r="I106" s="341"/>
      <c r="L106" s="341"/>
    </row>
    <row r="107" spans="2:12" ht="12">
      <c r="B107" s="341"/>
      <c r="C107" s="341"/>
      <c r="D107" s="341"/>
      <c r="E107" s="341"/>
      <c r="F107" s="341"/>
      <c r="G107" s="341"/>
      <c r="H107" s="341"/>
      <c r="I107" s="341"/>
      <c r="L107" s="341"/>
    </row>
    <row r="108" spans="2:12" ht="12">
      <c r="B108" s="341"/>
      <c r="C108" s="341"/>
      <c r="D108" s="341"/>
      <c r="E108" s="341"/>
      <c r="F108" s="341"/>
      <c r="G108" s="341"/>
      <c r="H108" s="341"/>
      <c r="I108" s="341"/>
      <c r="L108" s="341"/>
    </row>
    <row r="109" spans="2:12" ht="12">
      <c r="B109" s="341"/>
      <c r="C109" s="341"/>
      <c r="D109" s="341"/>
      <c r="E109" s="341"/>
      <c r="F109" s="341"/>
      <c r="G109" s="341"/>
      <c r="H109" s="341"/>
      <c r="I109" s="341"/>
      <c r="L109" s="341"/>
    </row>
    <row r="110" spans="2:12" ht="12">
      <c r="B110" s="341"/>
      <c r="C110" s="341"/>
      <c r="D110" s="341"/>
      <c r="E110" s="341"/>
      <c r="F110" s="341"/>
      <c r="G110" s="341"/>
      <c r="H110" s="341"/>
      <c r="I110" s="341"/>
      <c r="L110" s="341"/>
    </row>
    <row r="111" spans="2:12" ht="12">
      <c r="B111" s="341"/>
      <c r="C111" s="341"/>
      <c r="D111" s="341"/>
      <c r="E111" s="341"/>
      <c r="F111" s="341"/>
      <c r="G111" s="341"/>
      <c r="H111" s="341"/>
      <c r="I111" s="341"/>
      <c r="L111" s="341"/>
    </row>
    <row r="112" spans="2:12" ht="12">
      <c r="B112" s="341"/>
      <c r="C112" s="341"/>
      <c r="D112" s="341"/>
      <c r="E112" s="341"/>
      <c r="F112" s="341"/>
      <c r="G112" s="341"/>
      <c r="H112" s="341"/>
      <c r="I112" s="341"/>
      <c r="L112" s="341"/>
    </row>
    <row r="113" spans="2:12" ht="12">
      <c r="B113" s="341"/>
      <c r="C113" s="341"/>
      <c r="D113" s="341"/>
      <c r="E113" s="341"/>
      <c r="F113" s="341"/>
      <c r="G113" s="341"/>
      <c r="H113" s="341"/>
      <c r="I113" s="341"/>
      <c r="L113" s="341"/>
    </row>
    <row r="114" spans="2:12" ht="12">
      <c r="B114" s="341"/>
      <c r="C114" s="341"/>
      <c r="D114" s="341"/>
      <c r="E114" s="341"/>
      <c r="F114" s="341"/>
      <c r="G114" s="341"/>
      <c r="H114" s="341"/>
      <c r="I114" s="341"/>
      <c r="L114" s="341"/>
    </row>
    <row r="115" spans="2:12" ht="12">
      <c r="B115" s="341"/>
      <c r="C115" s="341"/>
      <c r="D115" s="341"/>
      <c r="E115" s="341"/>
      <c r="F115" s="341"/>
      <c r="G115" s="341"/>
      <c r="H115" s="341"/>
      <c r="I115" s="341"/>
      <c r="L115" s="341"/>
    </row>
  </sheetData>
  <mergeCells count="15">
    <mergeCell ref="B3:B6"/>
    <mergeCell ref="G4:G6"/>
    <mergeCell ref="H4:H6"/>
    <mergeCell ref="I4:I6"/>
    <mergeCell ref="C3:D3"/>
    <mergeCell ref="E3:F3"/>
    <mergeCell ref="G3:H3"/>
    <mergeCell ref="I3:O3"/>
    <mergeCell ref="J4:J6"/>
    <mergeCell ref="K4:O4"/>
    <mergeCell ref="M5:O5"/>
    <mergeCell ref="C4:C6"/>
    <mergeCell ref="D4:D6"/>
    <mergeCell ref="E4:E6"/>
    <mergeCell ref="F4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平成２年　山形県統計年鑑</dc:title>
  <dc:subject/>
  <dc:creator>山形県</dc:creator>
  <cp:keywords/>
  <dc:description/>
  <cp:lastModifiedBy>user</cp:lastModifiedBy>
  <cp:lastPrinted>2005-05-24T06:19:40Z</cp:lastPrinted>
  <dcterms:created xsi:type="dcterms:W3CDTF">2005-04-02T01:55:19Z</dcterms:created>
  <dcterms:modified xsi:type="dcterms:W3CDTF">2013-02-07T04:28:20Z</dcterms:modified>
  <cp:category/>
  <cp:version/>
  <cp:contentType/>
  <cp:contentStatus/>
</cp:coreProperties>
</file>