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6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7.xml" ContentType="application/vnd.openxmlformats-officedocument.drawing+xml"/>
  <Override PartName="/xl/worksheets/sheet3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120" tabRatio="77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（参考）全目次" sheetId="37" r:id="rId37"/>
  </sheets>
  <definedNames>
    <definedName name="_xlnm.Print_Area" localSheetId="31">'31'!$A$1:$X$62</definedName>
  </definedNames>
  <calcPr fullCalcOnLoad="1"/>
</workbook>
</file>

<file path=xl/sharedStrings.xml><?xml version="1.0" encoding="utf-8"?>
<sst xmlns="http://schemas.openxmlformats.org/spreadsheetml/2006/main" count="3296" uniqueCount="1646">
  <si>
    <t>(1)個人所有分</t>
  </si>
  <si>
    <t>(2)共有分</t>
  </si>
  <si>
    <t>(1)野菜</t>
  </si>
  <si>
    <t>(2)果樹</t>
  </si>
  <si>
    <t>(1)素材生産量</t>
  </si>
  <si>
    <t>(2)木炭生産量</t>
  </si>
  <si>
    <t>(3)林野副産物生産量</t>
  </si>
  <si>
    <t>(1)製材工場数</t>
  </si>
  <si>
    <t>(3)製材量</t>
  </si>
  <si>
    <t>(4)用途別製材品出荷量</t>
  </si>
  <si>
    <t>民事調停事件数（昭和63年、平成元年）</t>
  </si>
  <si>
    <t>刑事事件数（昭和63年、平成元年）</t>
  </si>
  <si>
    <t>家事事件数（昭和63年、平成元年）</t>
  </si>
  <si>
    <t>少年関係事件数（昭和63年、平成元年）</t>
  </si>
  <si>
    <t>罪種別受刑者数（昭和63年、平成元年）</t>
  </si>
  <si>
    <t>罪種別刑法犯の認知、検挙件数及び検挙人員（昭和63年、平成元年）</t>
  </si>
  <si>
    <t>法令別特別法犯送致件数及び人員（昭和63年、平成元年）</t>
  </si>
  <si>
    <t>強制執行事件数（昭和63年、平成元年）</t>
  </si>
  <si>
    <t>刑法犯の認知件数、検挙件数及び人員（昭和50～平成元年）</t>
  </si>
  <si>
    <t>非行少年等の補導状況(昭和60～平成元年）</t>
  </si>
  <si>
    <t>開設者別病院利用の状況（昭和62、63年）</t>
  </si>
  <si>
    <t>特定死因別の月別死亡者数及び年齢階級別死亡者数（昭和62、63年）</t>
  </si>
  <si>
    <t>伝染病及び食中毒患者数－病類・月別－（昭和62、63年）</t>
  </si>
  <si>
    <t>保健所別の伝染病及び食中毒患者数（昭和62、63年）</t>
  </si>
  <si>
    <t>伝染病・食中毒患者数、罹患率（昭和62、63年）</t>
  </si>
  <si>
    <t>保健所別の麻薬取扱者数（平成元年度）</t>
  </si>
  <si>
    <t>保健所、市町村別の業務種類別医師及び歯科医師数（昭和61、63年）</t>
  </si>
  <si>
    <t>就業保健婦、看護婦等医療施設の従事者数（昭和61、63年）</t>
  </si>
  <si>
    <t>保健所別の薬局及び医薬品等製造販売業者数（平成元年度）</t>
  </si>
  <si>
    <t>保健所別、市町村別の病院、一般診療所及び歯科診療所数（昭和62、63年）</t>
  </si>
  <si>
    <t>第１８章　教育、文化及び宗教</t>
  </si>
  <si>
    <t>道路現況</t>
  </si>
  <si>
    <t>(2)課程別課程数・生徒数・卒業者数</t>
  </si>
  <si>
    <t>高等学校卒業者の職業別就職者数</t>
  </si>
  <si>
    <t>(4)第１当事者の事故原因（違反）別発生状況</t>
  </si>
  <si>
    <t>(5)路線別発生状況</t>
  </si>
  <si>
    <t>(2)産業別発生件数及び行為参加人員（争議行為を伴うもの）</t>
  </si>
  <si>
    <t>(1)建築主別</t>
  </si>
  <si>
    <t>(2)構造別</t>
  </si>
  <si>
    <t>(3)用途別</t>
  </si>
  <si>
    <t>(1)利用関係別</t>
  </si>
  <si>
    <t>(2)種類別</t>
  </si>
  <si>
    <t>(1)外かく施設</t>
  </si>
  <si>
    <t>(3)臨港鉄道</t>
  </si>
  <si>
    <t>(1)計画給水人口及び普及率</t>
  </si>
  <si>
    <t>(2)給水施設数及び給水人口</t>
  </si>
  <si>
    <t>第１０章　運輸及び通信</t>
  </si>
  <si>
    <t>第９章　電気、ガス及び水道</t>
  </si>
  <si>
    <t>(1)酒田港</t>
  </si>
  <si>
    <t>(2)鼠ヶ関港及び加茂港</t>
  </si>
  <si>
    <t>(1)事業者数</t>
  </si>
  <si>
    <t>(2)旅客輸送</t>
  </si>
  <si>
    <t>(3)貨物輸送</t>
  </si>
  <si>
    <t>(4)自家用自動車有償貸渡（レンタカー）</t>
  </si>
  <si>
    <t>第１１章　商業及び貿易</t>
  </si>
  <si>
    <t>(1)一般求職、求人及び就職</t>
  </si>
  <si>
    <t>(2)日雇求職、求人及び就労</t>
  </si>
  <si>
    <t>(1)発生件数及び参加人員</t>
  </si>
  <si>
    <t>(1)被保険者手帳交付数、印紙貼付枚数及び受給資格者票交付数</t>
  </si>
  <si>
    <t>(2)保険給付状況</t>
  </si>
  <si>
    <t>第１４章　所得、物価及び家計</t>
  </si>
  <si>
    <t>(1)業種別労災保険適用事業場成立状況</t>
  </si>
  <si>
    <t>(4)労働基準監督署別年金受給者状況</t>
  </si>
  <si>
    <t>(1)月別の被保護世帯数、人員及び扶助別人員</t>
  </si>
  <si>
    <t>(2)福祉事務所別の月別被保護世帯数及び人員</t>
  </si>
  <si>
    <t>(3)労働類型別被保護世帯数</t>
  </si>
  <si>
    <t>(1)福祉事務所別支出額</t>
  </si>
  <si>
    <t>専修学校</t>
  </si>
  <si>
    <t>(1)設置者別学校数・生徒数の推移</t>
  </si>
  <si>
    <t>(2)課程別学科数・生徒数・卒業者数</t>
  </si>
  <si>
    <t>各種学校</t>
  </si>
  <si>
    <t>市町村別の林業従事世帯員数（農家世帯員）（昭和55年）</t>
  </si>
  <si>
    <t>(4)経済活動別県内総生産</t>
  </si>
  <si>
    <t>(8)県内総支出(デフレーター）</t>
  </si>
  <si>
    <t>(6)県民総支出(名目）</t>
  </si>
  <si>
    <t>(7)県民総支出(実質)</t>
  </si>
  <si>
    <t>(3)家事調停事件数</t>
  </si>
  <si>
    <t>就職先都道府県別就職者数(高等学校）</t>
  </si>
  <si>
    <t>(2)月別支出額</t>
  </si>
  <si>
    <t>(1)所得総額</t>
  </si>
  <si>
    <t>(2)１人当たり所得</t>
  </si>
  <si>
    <t>(2)果実</t>
  </si>
  <si>
    <t>(2)降水量</t>
  </si>
  <si>
    <t>(4)積雪の最深</t>
  </si>
  <si>
    <t>人口の推移（大正9～平成元年）</t>
  </si>
  <si>
    <t>市町村別の人口推移（昭和60～平成元年）</t>
  </si>
  <si>
    <t>市町村別の人口動態（昭和63、平成元年）</t>
  </si>
  <si>
    <t>年齢、男女別人口（平成元年）</t>
  </si>
  <si>
    <t>市町村別の年齢（５歳階級）別人口（平成元年）</t>
  </si>
  <si>
    <t>人口の移動（昭和62～平成元年）</t>
  </si>
  <si>
    <t>市町村別の出生、死亡、死産、婚姻及び離婚数（昭和62、63年）</t>
  </si>
  <si>
    <t>副業の従業上の地位、産業(大分類）、男女別有業者数－副業を持っている者－(昭和62年）</t>
  </si>
  <si>
    <t>市町村別の世帯数推移（昭和60年～平成元年）</t>
  </si>
  <si>
    <t>市町村別の水稲、陸稲の作付面積及び収穫量（昭和60年～平成元年）</t>
  </si>
  <si>
    <t>市町村別の野菜、果樹、工芸農作物の作付面積及び収穫量（昭和59～63年）</t>
  </si>
  <si>
    <t>地域別の県産米売渡状況（昭和62年～平成元年）</t>
  </si>
  <si>
    <t>仕向先都道府県別の県産米搬出実績（昭和62年～平成元年）</t>
  </si>
  <si>
    <t>市町村別の養蚕戸数、蚕種掃立数量、繭生産量及び桑園面積（昭和60年度～平成元年度）</t>
  </si>
  <si>
    <t>と畜場別のと畜頭数（昭和60年度～平成元年度）</t>
  </si>
  <si>
    <t>生乳及び生乳生産量（昭和59～63年）</t>
  </si>
  <si>
    <t>農家経済（昭和59～63年度）</t>
  </si>
  <si>
    <t>農家経済の分析指標（昭和59～63年度）</t>
  </si>
  <si>
    <t>市町村別の森林伐採面積（昭和58～63年）</t>
  </si>
  <si>
    <t>林産物生産量（昭和59～63年）</t>
  </si>
  <si>
    <t>製材工場、生産及び出荷量（昭和59～63年）</t>
  </si>
  <si>
    <t>市町村別の目的別保安林面積（昭和63年度、平成元年度）</t>
  </si>
  <si>
    <t>民有林の林種別蓄積（平成元年度）</t>
  </si>
  <si>
    <t>支庁、地方事務所別林道（平成元年度）</t>
  </si>
  <si>
    <t>国有林の林種別蓄積（平成元年度）</t>
  </si>
  <si>
    <t>経営体階層、漁業地区別の経営組織、出漁日数別経営体数（海面漁業）（昭和59～63年）</t>
  </si>
  <si>
    <t>漁業地区別漁船隻数及びトン数（昭和59～63年）</t>
  </si>
  <si>
    <t>漁業地区別生産量－属人－（海面漁業）（昭和59～63年）</t>
  </si>
  <si>
    <t>漁業種類別漁獲量－属地－（海面漁業）（昭和59年～平成元年）</t>
  </si>
  <si>
    <t>魚種別漁獲量－属地－（海面漁業）（昭和59年～平成元年）</t>
  </si>
  <si>
    <t>魚種別漁獲量（内水面漁業）（昭和59～63年）</t>
  </si>
  <si>
    <t>養殖業収穫量（内水面漁業）（昭和59～63年）</t>
  </si>
  <si>
    <t>水産加工品生産量（昭和58～63年）</t>
  </si>
  <si>
    <t>漁業・養殖業種類別・規模別生産額（昭和58～63年）</t>
  </si>
  <si>
    <t>鉱種別鉱区数及び面積（昭和63年、平成元年）</t>
  </si>
  <si>
    <t>鉱種別鉱業生産量及び生産額（昭和63年、平成元年）</t>
  </si>
  <si>
    <t>産業分類別鉱工業生産指数（昭和62年～平成元年）</t>
  </si>
  <si>
    <t>産業分類別鉱工業生産者製品在庫指数（昭和62年～平成元年）</t>
  </si>
  <si>
    <t>産業（中分類）別従業者規模別製造業の事業所数、従業者数、原材料使用額等、製造品出荷額等、生産額及び付加価値額（昭和61～63年）</t>
  </si>
  <si>
    <t>産業（中分類）別従業者規模別製造業の工業用地面積及び用水量（従業者30人以上の事業所）（昭和63年）</t>
  </si>
  <si>
    <t>市町村別製造業の事業所数、従業者数、現金給与総額、原材料使用額等、内国消費税額及び製造品出荷額等（昭和63年）</t>
  </si>
  <si>
    <t>産業（中分類）別製造業の従業者規模別事業所数、従業者数、現金給与総額、原材料使用額等、内国消費税額、在庫額、有形固定資産額、建設仮勘定額、製造品出荷額等、粗付加価値額、生産額及び付加価値額（昭和63年）</t>
  </si>
  <si>
    <t>市町村別製造業の産業（中分類）別事業所数、従業者数、現金給与総額、原材料使用額等、内国消費税額、在庫額年間増減、有形固定資産年間投資総額、製造品出荷額等、粗付加価値額及び生産額（昭和63年）</t>
  </si>
  <si>
    <t>商品分類別製造業の製造品出荷額及び加工賃収入額（昭和63年）</t>
  </si>
  <si>
    <t>東北７県別製造業の推移（昭和60～63年）</t>
  </si>
  <si>
    <t>着工建築物の建築主、構造、用途別建築物数、床面積及び工事費予定額（昭和63年、平成元年）</t>
  </si>
  <si>
    <t>東北６県別着工建築物の建築主別建築物数、床面積及び工事費予定額（平成元年）</t>
  </si>
  <si>
    <t>住宅の種類、所有関係、人が居住する住宅以外の建物の種類別建物数、世帯の種類別世帯数及び世帯人員（昭和63年）</t>
  </si>
  <si>
    <t>住宅の種類、住宅の所有の関係、建て方、構造、建築の時期、設備状況別住宅数（昭和63年）</t>
  </si>
  <si>
    <t>居住世帯の有無別住宅数及び建物の種類別、人が居住する住宅以外の建物数（昭和63年）</t>
  </si>
  <si>
    <t>住宅の種類、所有の関係、建築の時期別住宅数（昭和63年）</t>
  </si>
  <si>
    <t>住宅の種類、構造、建築の時期別住宅数（昭和63年）</t>
  </si>
  <si>
    <t>住宅の構造、建て方、建築の時期別住宅数（昭和63年）</t>
  </si>
  <si>
    <t>住宅の種類、住宅の所有関係別住宅数、世帯数、世帯人員、１住宅当たり居住室数、１住宅当たり畳数、１住宅当たり延べ面積、１人当たり畳数及び１室当たり人員（昭和63年）</t>
  </si>
  <si>
    <t>東北６県別着工新設住宅の利用、種類別戸数及び床面積（平成元年）</t>
  </si>
  <si>
    <t>着工住宅の工事別戸数及び床面積（昭和63年、平成元年）</t>
  </si>
  <si>
    <t>除却建築物の床面積及び評価額（昭和63年、平成元年）</t>
  </si>
  <si>
    <t>着工新設住宅の利用関係、種類別戸数及び床面積（昭和63年、平成元年）</t>
  </si>
  <si>
    <t>投資的土木事業費（昭和63年度、平成元年度）</t>
  </si>
  <si>
    <t>発電所及び認可出力（平成元年度）</t>
  </si>
  <si>
    <t>電力需給実績（昭和62年度～平成元年度）</t>
  </si>
  <si>
    <t>電灯及び電力需要実績（昭和62年度～平成元年度）</t>
  </si>
  <si>
    <t>産業別電力（高圧電力甲＋大口電力）需要状況（平成元年度）</t>
  </si>
  <si>
    <t>地域別の一般家庭１戸当たり月平均使用電力量（昭和59年度～平成元年度）</t>
  </si>
  <si>
    <t>東北７県別電力使用量（平成元年度）</t>
  </si>
  <si>
    <t>山形県と東北７県の月別電力需要（平成元年度）</t>
  </si>
  <si>
    <t>都市ガスの事業所別需要家メーター数、生産量、購入量及び送出量（昭和63年度、平成元年度）</t>
  </si>
  <si>
    <t>保健所、市町村別の水道普及状況（昭和62、63年度）</t>
  </si>
  <si>
    <t>保健所、市町村別の水道計画給水量（実績）（昭和62、63年度）</t>
  </si>
  <si>
    <t>入港船舶実績（平成元年）</t>
  </si>
  <si>
    <t>品種別輸移出入量（昭和62年～平成元年）</t>
  </si>
  <si>
    <t>ＪＲ東日本路線営業キロ程及び駅等数（平成元年）</t>
  </si>
  <si>
    <t>自動車運送事業状況（昭和61年度～平成元年度）</t>
  </si>
  <si>
    <t>(1)年別保有自動車数（昭和55年度～平成元年度）</t>
  </si>
  <si>
    <t>(2)市町村別保有自動車数（平成元年度）</t>
  </si>
  <si>
    <t>郵便施設及び郵便物取扱数（昭和61年度～平成元年度）</t>
  </si>
  <si>
    <t>通信施設状況（平成元年度）</t>
  </si>
  <si>
    <t>電話加入数（平成元年度）</t>
  </si>
  <si>
    <t>公衆電話数（平成元年度）</t>
  </si>
  <si>
    <t>電話施設状況（平成元年度）</t>
  </si>
  <si>
    <t>加入電話普及率（平成元年）</t>
  </si>
  <si>
    <t>市町村別の卸・小売業別商店数、従業者数及び年間商品販売額（昭和60、63年）</t>
  </si>
  <si>
    <t>市町村別の産業（中分類）別商店数、従業者数、売場面積、年間商品販売額、修理料等及び商品手持額（昭和60、63年）</t>
  </si>
  <si>
    <t>市町村別の業種別飲食店数、従業者数及び年間販売額（昭和61年、平成元年）</t>
  </si>
  <si>
    <t>品目別輸出出荷実績（昭和63年、平成元年）</t>
  </si>
  <si>
    <t>仕向国別輸出出荷実績（昭和63年、平成元年）</t>
  </si>
  <si>
    <t>銀行主要勘定（平成元年度、月別残高）</t>
  </si>
  <si>
    <t>信用金庫主要勘定（平成元年度、月別残高）</t>
  </si>
  <si>
    <t>信用組合主要勘定（平成元年度、月別残高）</t>
  </si>
  <si>
    <t>商工組合中央金庫主要勘定（平成元年度、月別残高）</t>
  </si>
  <si>
    <t>農林中央金庫主要勘定（平成元年度、月別残高）</t>
  </si>
  <si>
    <t>信用農業協同組合連合会主要勘定（平成元年度、月別残高）</t>
  </si>
  <si>
    <t>農業協同組合主要勘定（平成元年度、月別残高）</t>
  </si>
  <si>
    <t>労働金庫主要勘定（平成元年度、月別残高）</t>
  </si>
  <si>
    <t>簡易生命保険（平成元年度）</t>
  </si>
  <si>
    <t>中小企業金融公庫貸出状況（平成元年度）</t>
  </si>
  <si>
    <t>国民金融公庫貸付状況（平成元年度）</t>
  </si>
  <si>
    <t>(2)業種別保証状況（平成元年度）</t>
  </si>
  <si>
    <t>(3)金融機関別保証状況（平成元年度）</t>
  </si>
  <si>
    <t>(4)特別保証制度別保証状況（平成元年度）</t>
  </si>
  <si>
    <t>(5)金額別保証承諾状況（平成元年度）</t>
  </si>
  <si>
    <t>(6)期間別保証承諾状況（平成元年度）</t>
  </si>
  <si>
    <t>(7)業種別代位弁済状況（平成元年度）</t>
  </si>
  <si>
    <t>郵便貯金・郵便振替（昭和60～平成元年度）</t>
  </si>
  <si>
    <t>銀行業種別貸出状況（昭和62年度～平成元年度）</t>
  </si>
  <si>
    <t>金融機関別個人預貯金状況（昭和63年度）</t>
  </si>
  <si>
    <t>(1)月別保証状況（昭和63年度、平成元年度）</t>
  </si>
  <si>
    <t>手形交換高（昭和60年～平成元年）</t>
  </si>
  <si>
    <t>山形県歳入歳出決算（昭和61～63年度）</t>
  </si>
  <si>
    <t>市町村別普通会計歳入歳出決算（昭和62、63年度）</t>
  </si>
  <si>
    <t>県税及び市町村税の税目別収入状況（昭和61～63年度）</t>
  </si>
  <si>
    <t>租税総額及び県民１人当たり、１世帯当たり租税負担額の推移（昭和61～63年度）</t>
  </si>
  <si>
    <t>地方債状況（昭和62、63年度）</t>
  </si>
  <si>
    <t>税務署別申告所得税課税状況（昭和63年度）</t>
  </si>
  <si>
    <t>業種別普通法人数、所得金額、欠損金額及び資本金階級別法人数（昭和63年度）</t>
  </si>
  <si>
    <t>税務署別国税徴収状況（昭和63年度）</t>
  </si>
  <si>
    <t>県民経済計算（県民所得）（昭和61～63年度）</t>
  </si>
  <si>
    <t>国民経済計算（国民所得）（昭和61～63年度）</t>
  </si>
  <si>
    <t>産業連関表（昭和60年）</t>
  </si>
  <si>
    <t>山形県産業連関表（生産者価格評価表）（29部門）</t>
  </si>
  <si>
    <t>青果物卸売市場別の品目別卸売数量、価額及び価格（昭和60、61年）</t>
  </si>
  <si>
    <t>主要品目別平均価格（平成元年）</t>
  </si>
  <si>
    <t>消費者物価指数（昭和63年、平成元年）</t>
  </si>
  <si>
    <t>全世帯及び勤労者世帯１世帯当たり年平均１か月間の主要家計指標（平成元年）</t>
  </si>
  <si>
    <t>全世帯１世帯当たり年平均１か月間の支出（平成元年）</t>
  </si>
  <si>
    <t>勤労者世帯１世帯当たり年平均１か月間の収支（平成元年）</t>
  </si>
  <si>
    <t>東北６県県庁所在都市別勤労者世帯１世帯当たり年平均１か月間の収支（平成元年）</t>
  </si>
  <si>
    <t>県職員数（昭和63年、平成元年）</t>
  </si>
  <si>
    <t>市町村職員数（昭和63年、平成元年）</t>
  </si>
  <si>
    <t>市町村別選挙人名簿登録者数（平成元年）</t>
  </si>
  <si>
    <t>警察職員数及び警察署管轄区域等（昭和63年、平成元年）</t>
  </si>
  <si>
    <t>登記及び謄、抄本交付等数（昭和62年～平成元年）</t>
  </si>
  <si>
    <t>民事及び行政事件数（昭和63年、平成元年）</t>
  </si>
  <si>
    <t>第１５章　公務員、選挙、司法及び公安</t>
  </si>
  <si>
    <t>(1)登記</t>
  </si>
  <si>
    <t>(2)謄、抄本交付等数</t>
  </si>
  <si>
    <t>(1)山形地方裁判所管内簡易裁判所</t>
  </si>
  <si>
    <t>(2)山形地方裁判所、同管内支部</t>
  </si>
  <si>
    <t>(1)総括</t>
  </si>
  <si>
    <t>(2)家事審判事件数</t>
  </si>
  <si>
    <t>(2)少年保護事件数</t>
  </si>
  <si>
    <t>(3)行為別新受件数</t>
  </si>
  <si>
    <t>(1)保健所別実数及び率</t>
  </si>
  <si>
    <t>(2)業務の種類別医師及び歯科医師数</t>
  </si>
  <si>
    <t>(3)診療担当別医師数</t>
  </si>
  <si>
    <t>(4)業務の種類別薬剤師数</t>
  </si>
  <si>
    <t>第１７章　労働及び社会保障</t>
  </si>
  <si>
    <t>職業訓練校の状況</t>
  </si>
  <si>
    <t>市、郡別の金融機関別店舗数</t>
  </si>
  <si>
    <t>信用保証状況</t>
  </si>
  <si>
    <t>(1)一般会計</t>
  </si>
  <si>
    <t>(2)特別会計</t>
  </si>
  <si>
    <t>(4)公害の発生源別新規直接受理件数（典型７公害）</t>
  </si>
  <si>
    <t>(5)被害の種類別新規直接受理件数（典型７公害）</t>
  </si>
  <si>
    <t>(1)製造品出荷額</t>
  </si>
  <si>
    <t>(2)加工賃収入額</t>
  </si>
  <si>
    <t>第１３章　財政</t>
  </si>
  <si>
    <t>第１６章　衛生</t>
  </si>
  <si>
    <t>第７章　鉱工業</t>
  </si>
  <si>
    <t>凡例</t>
  </si>
  <si>
    <t>目次</t>
  </si>
  <si>
    <t>県の位置</t>
  </si>
  <si>
    <t>労働組合</t>
  </si>
  <si>
    <t>港湾</t>
  </si>
  <si>
    <t>本書は、県内の各般にわたる統計資料を集録し、県勢の実態を明らかにするため編集したものである。</t>
  </si>
  <si>
    <t>３</t>
  </si>
  <si>
    <t>第２章　人口</t>
  </si>
  <si>
    <t>第３章　事業所</t>
  </si>
  <si>
    <t>第４章　農業</t>
  </si>
  <si>
    <t>第５章　林業</t>
  </si>
  <si>
    <t>第６章　水産業</t>
  </si>
  <si>
    <t>第８章　建設</t>
  </si>
  <si>
    <t>酒田港主要施設</t>
  </si>
  <si>
    <t>第１２章　金融</t>
  </si>
  <si>
    <t>第１９章　観光</t>
  </si>
  <si>
    <t>１．土地及び気象　　２．人口　　３．事業所　　４．農業　　５．林業</t>
  </si>
  <si>
    <t>６．水産業　　７．鉱工業　　８．建設　　９．電気、ガス及び水道　　10．運輸及び通信</t>
  </si>
  <si>
    <t>11．商業及び貿易　　12．金融　　13．財政　　14．所得、物価及び家計</t>
  </si>
  <si>
    <t>15．公務員、選挙、司法及び公安　　16．衛生　　17．労働及び社会保障　</t>
  </si>
  <si>
    <t>18．教育、文化及び宗教　　19．観光　　20.災害及び事故</t>
  </si>
  <si>
    <t>市町村別の林野面積及び森林面積（昭和60年）</t>
  </si>
  <si>
    <t>市町村の廃置分合及び境界変更（昭和62～平成元年）</t>
  </si>
  <si>
    <t>市町村の合併状況（明治22年～平成元年）</t>
  </si>
  <si>
    <t>主要山岳(海抜1,500m以上）</t>
  </si>
  <si>
    <t>主要河川(流路延長20,000m以上）</t>
  </si>
  <si>
    <t>学歴別常用労働者の企業規模別定期現金給与額及び労働者数（平成元年）</t>
  </si>
  <si>
    <t>産業別常用労働者の年齢階級、企業規模別定期現金給与額（平成元年）</t>
  </si>
  <si>
    <t>(3)労働組合数及び組合員数（昭和55～平成元年）</t>
  </si>
  <si>
    <t>(5)加盟上部団体別労働組合数及び組合員数（昭和63年、平成元年）</t>
  </si>
  <si>
    <t>労働争議（昭和60年～平成元年）</t>
  </si>
  <si>
    <t>日雇特例被保険者（昭和63年度、平成元年度）</t>
  </si>
  <si>
    <t>雇用保険（昭和63年度、平成元年度）</t>
  </si>
  <si>
    <t>日雇失業保険（昭和63年度、平成元年度）</t>
  </si>
  <si>
    <t>健康保険（昭和63年度、平成元年度）</t>
  </si>
  <si>
    <t>厚生年金保険（昭和63年度、平成元年度）</t>
  </si>
  <si>
    <t>(1)社会保険事務所別の市町村別国民年金、基礎年金及び死亡一時金給付状況</t>
  </si>
  <si>
    <t>(2)社会保険事務所別被保険者、保険料免除者検認、国民年金収納状況及び福祉年金受給権者数</t>
  </si>
  <si>
    <t>国民健康保険（昭和63年度、平成元年度）</t>
  </si>
  <si>
    <t>船員保険（昭和63年度、平成元年度）</t>
  </si>
  <si>
    <t>労働者災害補償保険（昭和63年度、平成元年度）</t>
  </si>
  <si>
    <t>生活保護（昭和63年度、平成元年度）</t>
  </si>
  <si>
    <t>全国、東北７県別生活保護世帯数、人員及び保護率（昭和63年度、平成元年度）</t>
  </si>
  <si>
    <t>生活保護費支出状況（昭和63年度、平成元年度）</t>
  </si>
  <si>
    <t>身体障害者補装具交付及び修理状況（昭和63年度、平成元年度）</t>
  </si>
  <si>
    <t>身体障害者数（昭和63年度、平成元年度）</t>
  </si>
  <si>
    <t>共同募金（昭和63年度、平成元年度）</t>
  </si>
  <si>
    <t>児童相談所における相談受付及び処理状況（昭和63年度、平成元年度）</t>
  </si>
  <si>
    <t>児童相談所における養護相談の年次別、理由別処理状況（昭和63年度、平成元年度）</t>
  </si>
  <si>
    <t>高等学校（昭和63年度、平成元年度）</t>
  </si>
  <si>
    <t>盲学校、ろう学校及び養護学校の学校数、学級数、部科別児童・生徒数及び教員数（昭和63年度、平成元年度）</t>
  </si>
  <si>
    <t>不就学学齢児童・生徒調査・年齢別・理由別就学免除者・猶予者数（昭和63年度、平成元年度）</t>
  </si>
  <si>
    <t>幼稚園、小学校、中学校、高等学校別の身長、体重、胸囲及び座高の推移（昭和62年度～平成元年度）</t>
  </si>
  <si>
    <t>幼稚園、小学校、中学校、高等学校別の疾病・異常被患率（昭和62年度～平成元年度）</t>
  </si>
  <si>
    <t>公立図書館別の蔵書、受入及び貸出状況（平成元年度）</t>
  </si>
  <si>
    <t>テレビ受信契約数及び普及率（平成元年度）</t>
  </si>
  <si>
    <t>学校種別学校数、学級数、生徒数、教員数及び職員数（昭和60年度～平成元年度）</t>
  </si>
  <si>
    <t>小学校の市町村別学校数、学級数、学年別児童数及び教員数（昭和63年度、平成元年度）</t>
  </si>
  <si>
    <t>中学校の市町村別学校数、学級数、学年別生徒数及び教員数（昭和63年度、平成元年度）</t>
  </si>
  <si>
    <t>大学、短期大学、高等専門学校別の学校数、学生・生徒数、教員数及び職員数（平成元年度）</t>
  </si>
  <si>
    <t>中学校卒業者の進路別状況（昭和63年度、平成元年度）</t>
  </si>
  <si>
    <t>高等学校卒業者の進路別状況（昭和63年度、平成元年度）</t>
  </si>
  <si>
    <t>学科別・進学先別進学者数(高等学校）</t>
  </si>
  <si>
    <t>高等学校卒業者の学科別産業別就職者数</t>
  </si>
  <si>
    <t>学校教育費（昭和63年度）</t>
  </si>
  <si>
    <t>学校給食実施状況（平成元年度）</t>
  </si>
  <si>
    <t>教宗派別宗教法人数(平成元年3月31日現在）</t>
  </si>
  <si>
    <t>種目別文化財件数（平成元年12月31日現在）</t>
  </si>
  <si>
    <t>博物館(平成元年3月31日現在）</t>
  </si>
  <si>
    <t>(3)山岳観光地別観光者数（昭和63年度、平成元年度）</t>
  </si>
  <si>
    <t>(4)スキー場観光地別観光者数（昭和63年度、平成元年度）</t>
  </si>
  <si>
    <t>(5)名所旧跡観光地別観光者数（昭和63年度、平成元年度）</t>
  </si>
  <si>
    <t>(6)温泉観光地別観光者数（昭和63年度、平成元年度）</t>
  </si>
  <si>
    <t>観光者数（昭和62年度～平成元年度）</t>
  </si>
  <si>
    <t>(1)観光地別の県内外別観光者数（昭和62年度～平成元年度）</t>
  </si>
  <si>
    <t>(2)海水浴場観光地別観光者数（昭和62年度～平成元年度）</t>
  </si>
  <si>
    <t>自然公園(平成2年3月31日現在）</t>
  </si>
  <si>
    <t>有料道路(平成元年10月1日現在）</t>
  </si>
  <si>
    <t>(2)月別火災発生件数及び損害額（昭和63年、平成元年）</t>
  </si>
  <si>
    <t>蚕桑被害（昭和63年、平成元年）</t>
  </si>
  <si>
    <t>交通事故発生件数及び死傷者数（昭和63年、平成元年）</t>
  </si>
  <si>
    <t>(3)出火原因別出火件数（平成元年）</t>
  </si>
  <si>
    <t>(4)覚知方法別建物火災件数及び焼損面積（平成元年）</t>
  </si>
  <si>
    <t>災害建築物の床面積及び損害見積額（平成元年）</t>
  </si>
  <si>
    <t>稲作被害（平成元年）</t>
  </si>
  <si>
    <t>(1)消防力の現況（平成元年、平成2年）</t>
  </si>
  <si>
    <t>救急事故種別出場件数及び搬送人員（平成元年）</t>
  </si>
  <si>
    <t>(6)第1当事者年齢層別・運転経験年数別発生件数</t>
  </si>
  <si>
    <t>業種別、事業規模別、労働災害被災者数（昭和63年）</t>
  </si>
  <si>
    <t>公害苦情件数（昭和63年度、平成元年度）</t>
  </si>
  <si>
    <t>１</t>
  </si>
  <si>
    <t>２</t>
  </si>
  <si>
    <t>４</t>
  </si>
  <si>
    <t>５</t>
  </si>
  <si>
    <t>０.０</t>
  </si>
  <si>
    <t>６</t>
  </si>
  <si>
    <t>７</t>
  </si>
  <si>
    <t>(2)係留施設</t>
  </si>
  <si>
    <t>(1)県内における労働組合員推定組織率（男女別）の推移</t>
  </si>
  <si>
    <t>平成元年　山形県統計年鑑</t>
  </si>
  <si>
    <t>本書の内容は、原則として調査時点が平成元年(年度）に属するものについて掲載しました。</t>
  </si>
  <si>
    <t>　…　事実不詳及び調査を欠くもの　　　ｘ　数字が秘匿されているもの</t>
  </si>
  <si>
    <t>＃　うち数で掲げたことを示す。</t>
  </si>
  <si>
    <t>統計数字の単位未満は、四捨五入することを原則とした。したがって、総数（合計）と内訳の積算値は一致しない場合があります。</t>
  </si>
  <si>
    <t>統計資料の出所は、同一番号の頭初の統計表の脚注に記載し、それと異なるものについては、当該統計表の脚注に記載しました。</t>
  </si>
  <si>
    <t>平成２年１１月</t>
  </si>
  <si>
    <t>中学校卒業者の市町村別産業別就職者数</t>
  </si>
  <si>
    <t>(7)年齢別死傷者数</t>
  </si>
  <si>
    <t>市町村別の従業地、通学地による人口（昼間人口）（昭和60年）</t>
  </si>
  <si>
    <t>市部、町村部別の労働力状態、産業（大分類）、年齢（５歳階級）、男女別15歳以上人口（昭和60年）</t>
  </si>
  <si>
    <t>市町村別の労働力状態、男女別15歳以上人口（昭和60年）</t>
  </si>
  <si>
    <t>市部、町村部別の産業（大分類）、従業上の地位、男女別15歳以上就業者数（昭和60年）</t>
  </si>
  <si>
    <t>市町村別の世帯の種類、世帯人員別世帯数及び世帯人員（昭和60年）</t>
  </si>
  <si>
    <t>市町村別の事業所数及び従業者数（昭和56、61年）</t>
  </si>
  <si>
    <t>産業（大分類）、従業者規模別事業所数及び従業者数（農林漁業及び公務を除く）（昭和56、61年）</t>
  </si>
  <si>
    <t>産業（中分類）別事業所数及び従業者数（昭和56、61年）</t>
  </si>
  <si>
    <t>産業（中分類）、経営組織別事業所数及び従業上の地位別従業者数（昭和56、61年）</t>
  </si>
  <si>
    <t>都道府県別の事業所数及び従業者数（農林漁業及び公務を除く）（昭和56、61年）</t>
  </si>
  <si>
    <t>市町村別の農用機械所有農家数及び台数（昭和60年）</t>
  </si>
  <si>
    <t>　０　表章単位に満たないもの　　　　　－　該当数字がないもの</t>
  </si>
  <si>
    <t>(1)国民総支出(名目・実質)</t>
  </si>
  <si>
    <t>第１章　土地及び気象</t>
  </si>
  <si>
    <t>(1)課程別学校数、生徒数及び教員数</t>
  </si>
  <si>
    <t>(2)課程別の学科別本科生徒数</t>
  </si>
  <si>
    <t>(1)公立学校</t>
  </si>
  <si>
    <t>(2)私立学校</t>
  </si>
  <si>
    <t>(1)男子</t>
  </si>
  <si>
    <t>(2)女子</t>
  </si>
  <si>
    <t>(1)市町村別状況</t>
  </si>
  <si>
    <t>(2)都道府県別状況</t>
  </si>
  <si>
    <t>第２０章　災害及び事故</t>
  </si>
  <si>
    <t>火災</t>
  </si>
  <si>
    <t>附録</t>
  </si>
  <si>
    <t>度量衡換算表</t>
  </si>
  <si>
    <t>(1)月別発生状況</t>
  </si>
  <si>
    <t>(2)警察署別発生状況</t>
  </si>
  <si>
    <t>(3)当事者別発生状況</t>
  </si>
  <si>
    <t>(3)業種別給付種類別支払状況</t>
  </si>
  <si>
    <t>(8)都道府県別発生状況</t>
  </si>
  <si>
    <t>(1)苦情の受理及び処理件数</t>
  </si>
  <si>
    <t>(2)苦情の種類別新規直接受理件数</t>
  </si>
  <si>
    <t>(3)苦情の被害地域特性別新規直接受理件数（典型７公害）</t>
  </si>
  <si>
    <t>(1)県内移動</t>
  </si>
  <si>
    <t>(2)県外移動</t>
  </si>
  <si>
    <t>本書は、次の２０部門から成っている。</t>
  </si>
  <si>
    <t>山形県知事　板垣清一郎</t>
  </si>
  <si>
    <t>観測所一覧表</t>
  </si>
  <si>
    <t>地域気象観測所気象表</t>
  </si>
  <si>
    <t>(1)気温</t>
  </si>
  <si>
    <t>(3)日照時間</t>
  </si>
  <si>
    <t>季節現象</t>
  </si>
  <si>
    <t>(3)県内総生産と総支出勘定</t>
  </si>
  <si>
    <t>(5)県民所得（分配）</t>
  </si>
  <si>
    <t>(2)国民所得（分配）</t>
  </si>
  <si>
    <t>産業、企業規模別常用労働者の男女別年齢、勤続年数、実労働時間数、定期現金給与額及び労働者数（昭和63年、平成元年）</t>
  </si>
  <si>
    <t>(4)産業別の労働組合数及び組合員数（昭和63年、平成元年）</t>
  </si>
  <si>
    <t>年齢別常用労働者の勤続年数、実労働時間、定期現金給与（平成元年）</t>
  </si>
  <si>
    <t>(2)労政事務所及び適用法規別労働組合・組合員数（平成元年）</t>
  </si>
  <si>
    <t>国民年金（平成元年度）</t>
  </si>
  <si>
    <t>市町村別の保育所及び児童館等の状況（平成元年）</t>
  </si>
  <si>
    <t>社会福祉施設数、入所者数及び費用額（平成元年度）</t>
  </si>
  <si>
    <t>公共職業紹介状況（昭和63年度、平成元年度）</t>
  </si>
  <si>
    <t>賃金指数、雇用指数及び労働時間指数（昭和62年～平成元年）</t>
  </si>
  <si>
    <t>産業別常用労働者の１人平均月間現金給与額（昭和62年～平成元年）</t>
  </si>
  <si>
    <t>昭和60年5月1日、63年6月1日現在　単位：販売額＝万円</t>
  </si>
  <si>
    <t>市町村別</t>
  </si>
  <si>
    <r>
      <t>昭和</t>
    </r>
    <r>
      <rPr>
        <b/>
        <sz val="9"/>
        <rFont val="ＭＳ 明朝"/>
        <family val="1"/>
      </rPr>
      <t>63</t>
    </r>
    <r>
      <rPr>
        <b/>
        <sz val="9"/>
        <color indexed="9"/>
        <rFont val="ＭＳ 明朝"/>
        <family val="1"/>
      </rPr>
      <t>年</t>
    </r>
  </si>
  <si>
    <t>注：1）飲食店を含まない。</t>
  </si>
  <si>
    <t>資料：1～3県統計調査課 「商業統計調査結果報告書」</t>
  </si>
  <si>
    <t>１８．市町村別の卸・小売業別商店数、従業者数及び年間商品販売額 (昭和60、63年）</t>
  </si>
  <si>
    <t>繊　維　・　同　製　品</t>
  </si>
  <si>
    <t>単位：実績額＝千円、構成比・率＝％</t>
  </si>
  <si>
    <t>品       目       別</t>
  </si>
  <si>
    <t>昭和63年</t>
  </si>
  <si>
    <t>平成元年</t>
  </si>
  <si>
    <t>比較増減(△)</t>
  </si>
  <si>
    <t>出　　荷
実績額</t>
  </si>
  <si>
    <t>構成比</t>
  </si>
  <si>
    <t>増減率</t>
  </si>
  <si>
    <t>総   　　　　           数</t>
  </si>
  <si>
    <t>絹・人　　絹・合化繊維品</t>
  </si>
  <si>
    <t>衣類</t>
  </si>
  <si>
    <t>機械金属製品</t>
  </si>
  <si>
    <t xml:space="preserve"> う　ち</t>
  </si>
  <si>
    <t>ミシン・同部品</t>
  </si>
  <si>
    <t>メリヤス編機・同部品</t>
  </si>
  <si>
    <t>ステレオ</t>
  </si>
  <si>
    <t>電子工業部品</t>
  </si>
  <si>
    <t>工作機械</t>
  </si>
  <si>
    <t>工具</t>
  </si>
  <si>
    <t>電話機</t>
  </si>
  <si>
    <t>テレビジョン</t>
  </si>
  <si>
    <t>電気機器生産設備</t>
  </si>
  <si>
    <t>ラジオ</t>
  </si>
  <si>
    <t>プレーヤー</t>
  </si>
  <si>
    <t>コンデンサー用機械</t>
  </si>
  <si>
    <t>フロッピーディスク</t>
  </si>
  <si>
    <t>ＯＡ機器部品</t>
  </si>
  <si>
    <t>衛星放送受信装置</t>
  </si>
  <si>
    <t>ビデオ機器</t>
  </si>
  <si>
    <t>非鉄金属</t>
  </si>
  <si>
    <t>全滅</t>
  </si>
  <si>
    <t>合金鉄</t>
  </si>
  <si>
    <t>化学製品</t>
  </si>
  <si>
    <t xml:space="preserve"> う　ち</t>
  </si>
  <si>
    <t>ベントナイト</t>
  </si>
  <si>
    <t>白土</t>
  </si>
  <si>
    <t>カーボン</t>
  </si>
  <si>
    <t>石英ガラス</t>
  </si>
  <si>
    <t>塩化ビニール安定剤</t>
  </si>
  <si>
    <t>薬品</t>
  </si>
  <si>
    <t>無水クロム酸</t>
  </si>
  <si>
    <t>炭素及び炭化珪素製品</t>
  </si>
  <si>
    <t>包装材料</t>
  </si>
  <si>
    <t>木製品</t>
  </si>
  <si>
    <t>オーディオラック</t>
  </si>
  <si>
    <t>食料品</t>
  </si>
  <si>
    <t>菓子</t>
  </si>
  <si>
    <t>海苔</t>
  </si>
  <si>
    <t>その他の食料品</t>
  </si>
  <si>
    <t>農水産物</t>
  </si>
  <si>
    <t xml:space="preserve"> う　ち</t>
  </si>
  <si>
    <t>柿</t>
  </si>
  <si>
    <t>ぶどう</t>
  </si>
  <si>
    <t>りんご</t>
  </si>
  <si>
    <t>すいか</t>
  </si>
  <si>
    <t>牛肉</t>
  </si>
  <si>
    <t>雑貨</t>
  </si>
  <si>
    <t xml:space="preserve"> う　ち</t>
  </si>
  <si>
    <t>桐紙</t>
  </si>
  <si>
    <t>はきもの</t>
  </si>
  <si>
    <t>玩具</t>
  </si>
  <si>
    <t>資料：4、5県商工政策課「山形県輸出出荷実績表」</t>
  </si>
  <si>
    <t>１９． 品目別輸出出荷実績 （昭和63、平成元年）</t>
  </si>
  <si>
    <t>普    通    銀    行</t>
  </si>
  <si>
    <t>中    小    企    業    金    融    機    関</t>
  </si>
  <si>
    <t>農 林 水 産 金 融 機 関</t>
  </si>
  <si>
    <t>市 郡 別</t>
  </si>
  <si>
    <t>都市</t>
  </si>
  <si>
    <t>地  方  銀  行</t>
  </si>
  <si>
    <t>信 用 金 庫</t>
  </si>
  <si>
    <t>信 用 組 合</t>
  </si>
  <si>
    <t>労  働  金  庫</t>
  </si>
  <si>
    <t>農 業</t>
  </si>
  <si>
    <t>漁 業</t>
  </si>
  <si>
    <t>郵便局</t>
  </si>
  <si>
    <t>金融</t>
  </si>
  <si>
    <t>銀行</t>
  </si>
  <si>
    <t>県信連</t>
  </si>
  <si>
    <t>協 同</t>
  </si>
  <si>
    <t>公庫</t>
  </si>
  <si>
    <t>支  店</t>
  </si>
  <si>
    <t>本  店</t>
  </si>
  <si>
    <t>組 合</t>
  </si>
  <si>
    <t>東村山郡</t>
  </si>
  <si>
    <t>西村山郡</t>
  </si>
  <si>
    <t>北村山郡</t>
  </si>
  <si>
    <t>最上郡</t>
  </si>
  <si>
    <t>東置賜郡</t>
  </si>
  <si>
    <t>西置賜郡</t>
  </si>
  <si>
    <t>東田川郡</t>
  </si>
  <si>
    <t>西田川郡</t>
  </si>
  <si>
    <t>飽海郡</t>
  </si>
  <si>
    <t>平成2年3月31日現在</t>
  </si>
  <si>
    <t>中小</t>
  </si>
  <si>
    <t>国民</t>
  </si>
  <si>
    <t>生命　保険　会社</t>
  </si>
  <si>
    <t>商工中金支店</t>
  </si>
  <si>
    <t>農林
中金</t>
  </si>
  <si>
    <t>企業</t>
  </si>
  <si>
    <t>金融</t>
  </si>
  <si>
    <t>公庫</t>
  </si>
  <si>
    <t>支店</t>
  </si>
  <si>
    <t>支社等</t>
  </si>
  <si>
    <t>総数</t>
  </si>
  <si>
    <t>-</t>
  </si>
  <si>
    <t>注：１）支店には、県外からの進出店舗（都市銀行3、地方銀行8）を含む。２）都市銀行に信託銀行を含む。</t>
  </si>
  <si>
    <t>　　３）生命保険会社は、支社のみを計上（うち１社は営業部）。　４）支店には、出張所を含む。</t>
  </si>
  <si>
    <t>資料：東北財務局山形財務事務所、山形中央郵便局、県農業経済課、県水産課</t>
  </si>
  <si>
    <t>　　　　</t>
  </si>
  <si>
    <t>２０．市、郡別の金融機関別店舗数</t>
  </si>
  <si>
    <t>3月31日現在　単位：百万円</t>
  </si>
  <si>
    <t>業 　　   種 　　   別</t>
  </si>
  <si>
    <t>平元</t>
  </si>
  <si>
    <t>業    種    別</t>
  </si>
  <si>
    <t>漁業</t>
  </si>
  <si>
    <t>製造業</t>
  </si>
  <si>
    <t>鉱業</t>
  </si>
  <si>
    <t>繊維品</t>
  </si>
  <si>
    <t>建設業</t>
  </si>
  <si>
    <t>木材・木製品</t>
  </si>
  <si>
    <t>パルプ・紙・紙加工業</t>
  </si>
  <si>
    <t>卸売・小売業、飲食店</t>
  </si>
  <si>
    <t>出版・印刷・同関連産業</t>
  </si>
  <si>
    <t>卸売業</t>
  </si>
  <si>
    <t>化学工業</t>
  </si>
  <si>
    <t>小売業</t>
  </si>
  <si>
    <t>石油精製</t>
  </si>
  <si>
    <t>飲食店</t>
  </si>
  <si>
    <t>窯業・土石製品</t>
  </si>
  <si>
    <t>鉄鋼</t>
  </si>
  <si>
    <t>金融・保険業</t>
  </si>
  <si>
    <t>金属製品</t>
  </si>
  <si>
    <t>不動産業</t>
  </si>
  <si>
    <t>一般機械器具</t>
  </si>
  <si>
    <t>運輸・通信業</t>
  </si>
  <si>
    <t>電気機械器具</t>
  </si>
  <si>
    <t>電気・ガス・水道・熱供給業</t>
  </si>
  <si>
    <t>輸送用機械器具</t>
  </si>
  <si>
    <t>サービス業</t>
  </si>
  <si>
    <t>精密機械器具</t>
  </si>
  <si>
    <t>地方公共団体</t>
  </si>
  <si>
    <t>その他の製造業</t>
  </si>
  <si>
    <t>個　　人      住宅・消費・</t>
  </si>
  <si>
    <t>農業</t>
  </si>
  <si>
    <t xml:space="preserve">           納税資金等</t>
  </si>
  <si>
    <t>林業</t>
  </si>
  <si>
    <t>海外円借款、国内店名義現地貸</t>
  </si>
  <si>
    <t>注：１）本表の計数は、当座貸越、特別国際金融取引勘定にかかる貸出金およびバンクカード、ワイドカードによるキャッシング残高を除く。</t>
  </si>
  <si>
    <t>　　２）金額は原則として単位未満切捨て。</t>
  </si>
  <si>
    <t>　　３）平成元年度末以降第二地方銀行協会加盟行を含む。</t>
  </si>
  <si>
    <t>資料：日本銀行山形事務所</t>
  </si>
  <si>
    <t>２１．銀行業種別貸出状況（昭和62年度～平成元年度）</t>
  </si>
  <si>
    <t>（１）一般会計</t>
  </si>
  <si>
    <t>単位 ： 決算額＝円、構成比＝％</t>
  </si>
  <si>
    <t>科           目</t>
  </si>
  <si>
    <t>決   算   額</t>
  </si>
  <si>
    <t>構 成 比</t>
  </si>
  <si>
    <t>歳　　入　　総　　額</t>
  </si>
  <si>
    <t>県税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</si>
  <si>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</si>
  <si>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</si>
  <si>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</si>
  <si>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</si>
  <si>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</si>
  <si>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</si>
  <si>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寄付金</t>
  </si>
  <si>
    <t>繰入金</t>
  </si>
  <si>
    <t>繰越金</t>
  </si>
  <si>
    <t>諸収入</t>
  </si>
  <si>
    <t>県債</t>
  </si>
  <si>
    <t>歳　　出　　総　　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</si>
  <si>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</si>
  <si>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</si>
  <si>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</si>
  <si>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</si>
  <si>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</si>
  <si>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</si>
  <si>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</si>
  <si>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</si>
  <si>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</si>
  <si>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</si>
  <si>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</si>
  <si>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</si>
  <si>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</si>
  <si>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</si>
  <si>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歳 入 歳 出 差 引 残 額</t>
  </si>
  <si>
    <t>昭和61年度</t>
  </si>
  <si>
    <t>地方譲与税</t>
  </si>
  <si>
    <t>-</t>
  </si>
  <si>
    <t>２２．山形県歳入歳出決算（昭和61～63年度）</t>
  </si>
  <si>
    <t>形式収支</t>
  </si>
  <si>
    <t>歳                                                                                                                                           入</t>
  </si>
  <si>
    <t>歳入総額</t>
  </si>
  <si>
    <t>歳出総額</t>
  </si>
  <si>
    <t>（ △減 ）</t>
  </si>
  <si>
    <t>利子割</t>
  </si>
  <si>
    <t>自動車取得</t>
  </si>
  <si>
    <t>交通安全</t>
  </si>
  <si>
    <t>国有提供施設</t>
  </si>
  <si>
    <t>（Ａ）</t>
  </si>
  <si>
    <t>（Ｂ）</t>
  </si>
  <si>
    <t>地方税</t>
  </si>
  <si>
    <t>利 用 税</t>
  </si>
  <si>
    <t>対策特別</t>
  </si>
  <si>
    <t>手数料</t>
  </si>
  <si>
    <t>地方債</t>
  </si>
  <si>
    <t xml:space="preserve">衛生費 </t>
  </si>
  <si>
    <t>消防費</t>
  </si>
  <si>
    <t>交付金</t>
  </si>
  <si>
    <t>交 付 金</t>
  </si>
  <si>
    <t>税交付金</t>
  </si>
  <si>
    <t>単位：千円</t>
  </si>
  <si>
    <t>翌年度へ繰</t>
  </si>
  <si>
    <t>歳　　　　　　　　　　　　　　　　　　　　　　　　　　　　　　　　　　　出</t>
  </si>
  <si>
    <t>り越すべき</t>
  </si>
  <si>
    <t>実質収支</t>
  </si>
  <si>
    <t>地  方
譲与税</t>
  </si>
  <si>
    <t>娯楽施設</t>
  </si>
  <si>
    <t>分担金及</t>
  </si>
  <si>
    <t>農林水産
業    費</t>
  </si>
  <si>
    <t>災  害
復旧費</t>
  </si>
  <si>
    <t>前年度繰
上充用金</t>
  </si>
  <si>
    <t>(A)-(B)=(C)</t>
  </si>
  <si>
    <t>財    源</t>
  </si>
  <si>
    <t>(C)-(D)=(E)</t>
  </si>
  <si>
    <t>地方交付税</t>
  </si>
  <si>
    <t>使用料</t>
  </si>
  <si>
    <t>等所在市町</t>
  </si>
  <si>
    <t>県支出金</t>
  </si>
  <si>
    <t>財産収入</t>
  </si>
  <si>
    <t>寄附金</t>
  </si>
  <si>
    <t>(Ｄ)</t>
  </si>
  <si>
    <t>び負担金</t>
  </si>
  <si>
    <t>村助成交付金</t>
  </si>
  <si>
    <t>昭和62年度</t>
  </si>
  <si>
    <t>資料：県地方課</t>
  </si>
  <si>
    <t>２３．市町村別普通会計歳入歳出決算（昭和62、63年度）</t>
  </si>
  <si>
    <t>項          目          別</t>
  </si>
  <si>
    <t>青森市</t>
  </si>
  <si>
    <t>盛岡市</t>
  </si>
  <si>
    <t>仙台市</t>
  </si>
  <si>
    <t>秋田市</t>
  </si>
  <si>
    <t>福島市</t>
  </si>
  <si>
    <t>世帯人員</t>
  </si>
  <si>
    <t>(人)</t>
  </si>
  <si>
    <t>有業人員</t>
  </si>
  <si>
    <t>世帯主の年齢</t>
  </si>
  <si>
    <t>(歳)</t>
  </si>
  <si>
    <t>収入総額</t>
  </si>
  <si>
    <t>実収入</t>
  </si>
  <si>
    <t>勤め先収入</t>
  </si>
  <si>
    <t>世帯主収入</t>
  </si>
  <si>
    <t>賞与</t>
  </si>
  <si>
    <t>支出総額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</si>
  <si>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</si>
  <si>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</si>
  <si>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</si>
  <si>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</si>
  <si>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</si>
  <si>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</si>
  <si>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</si>
  <si>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</si>
  <si>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</si>
  <si>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</si>
  <si>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</si>
  <si>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</si>
  <si>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</si>
  <si>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</si>
  <si>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</si>
  <si>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</si>
  <si>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光熱・水道</t>
  </si>
  <si>
    <t>家具・家事用品</t>
  </si>
  <si>
    <t>被服及び履物</t>
  </si>
  <si>
    <t>教育</t>
  </si>
  <si>
    <t>教養娯楽</t>
  </si>
  <si>
    <t>その他の消費支出</t>
  </si>
  <si>
    <t>非消費支出</t>
  </si>
  <si>
    <t>実支出以外の支出</t>
  </si>
  <si>
    <t>単位：円</t>
  </si>
  <si>
    <t>東　北</t>
  </si>
  <si>
    <t>全　国</t>
  </si>
  <si>
    <t>集計世帯数</t>
  </si>
  <si>
    <t>(世帯)</t>
  </si>
  <si>
    <t>定期</t>
  </si>
  <si>
    <t>臨時</t>
  </si>
  <si>
    <t>世　帯　員　収　入</t>
  </si>
  <si>
    <t>事業・内職収入</t>
  </si>
  <si>
    <t>他の経常収入</t>
  </si>
  <si>
    <t>財産収入</t>
  </si>
  <si>
    <t>社会保障給付</t>
  </si>
  <si>
    <t xml:space="preserve">仕送り金 </t>
  </si>
  <si>
    <t>特別収入（受贈金・その他）</t>
  </si>
  <si>
    <t>実収入以外の収入</t>
  </si>
  <si>
    <t>うち米類</t>
  </si>
  <si>
    <t>保健医療</t>
  </si>
  <si>
    <t>交通通信</t>
  </si>
  <si>
    <t>所得税</t>
  </si>
  <si>
    <t>他の税</t>
  </si>
  <si>
    <t>社会保険料</t>
  </si>
  <si>
    <t>その他</t>
  </si>
  <si>
    <t>現物総数</t>
  </si>
  <si>
    <t>資料：総務庁統計局「家計調査年報」</t>
  </si>
  <si>
    <t>２４．東北6県県庁所在都市別勤労者世帯１世帯当たり年平均1か月間の収支（平成元年）</t>
  </si>
  <si>
    <t>年　　別</t>
  </si>
  <si>
    <t>認知件数</t>
  </si>
  <si>
    <t>認知指数</t>
  </si>
  <si>
    <t>検挙件数</t>
  </si>
  <si>
    <t>検　　　挙　　　人　　　員</t>
  </si>
  <si>
    <t>凶悪犯</t>
  </si>
  <si>
    <t>粗暴犯</t>
  </si>
  <si>
    <t>窃盗犯</t>
  </si>
  <si>
    <t>知能犯</t>
  </si>
  <si>
    <t>風俗犯</t>
  </si>
  <si>
    <t>その他</t>
  </si>
  <si>
    <t>検挙率</t>
  </si>
  <si>
    <t>昭和 60</t>
  </si>
  <si>
    <t>B×100</t>
  </si>
  <si>
    <t>総　数</t>
  </si>
  <si>
    <t>う　ち　少　年　（14～19歳）</t>
  </si>
  <si>
    <t>(A)</t>
  </si>
  <si>
    <t>年＝100</t>
  </si>
  <si>
    <t>(B)</t>
  </si>
  <si>
    <t>　  A</t>
  </si>
  <si>
    <t>総　数</t>
  </si>
  <si>
    <t xml:space="preserve"> 昭和50年</t>
  </si>
  <si>
    <t xml:space="preserve"> 平成元年 </t>
  </si>
  <si>
    <t>注：検挙件数は、検挙地計上方式による。</t>
  </si>
  <si>
    <t>資料：13～16県警察本部</t>
  </si>
  <si>
    <t>２５．刑法犯の認知件数、検挙件数及び人員(昭和50～平成元年）</t>
  </si>
  <si>
    <t>検挙人員</t>
  </si>
  <si>
    <t>強盗</t>
  </si>
  <si>
    <t>放火</t>
  </si>
  <si>
    <t>強姦</t>
  </si>
  <si>
    <t>凶器準備集合</t>
  </si>
  <si>
    <t>暴行</t>
  </si>
  <si>
    <t>傷害</t>
  </si>
  <si>
    <t>脅迫・恐喝</t>
  </si>
  <si>
    <t>窃盗</t>
  </si>
  <si>
    <t>詐欺</t>
  </si>
  <si>
    <t>横領</t>
  </si>
  <si>
    <t>偽造</t>
  </si>
  <si>
    <t>背任</t>
  </si>
  <si>
    <t>賭博</t>
  </si>
  <si>
    <t>わいせつ</t>
  </si>
  <si>
    <t>業務上等過失致死傷</t>
  </si>
  <si>
    <t>その他の刑法犯</t>
  </si>
  <si>
    <t>罪種別</t>
  </si>
  <si>
    <t>平　成　元　年</t>
  </si>
  <si>
    <t>総数</t>
  </si>
  <si>
    <t>殺人</t>
  </si>
  <si>
    <r>
      <t>瀆</t>
    </r>
    <r>
      <rPr>
        <sz val="10"/>
        <rFont val="ＭＳ 明朝"/>
        <family val="1"/>
      </rPr>
      <t>職</t>
    </r>
  </si>
  <si>
    <t>注：検挙件数については、検挙地計上方式による。</t>
  </si>
  <si>
    <t xml:space="preserve">    道路上の交通事故に係る業務上等過失致死傷は含まない。</t>
  </si>
  <si>
    <t>２６．罪種別刑法犯の認知、検挙件数及び検挙人員（昭和63年、平成元年）</t>
  </si>
  <si>
    <t>医　　　　　師</t>
  </si>
  <si>
    <t>歯　　　科　　　医　　　師</t>
  </si>
  <si>
    <t>薬　　　剤　　　師</t>
  </si>
  <si>
    <t>実　　　数</t>
  </si>
  <si>
    <t>人口１０万対</t>
  </si>
  <si>
    <t>実　　　　　数</t>
  </si>
  <si>
    <t>（１）保健所別実数及び率</t>
  </si>
  <si>
    <t>12月31日現在</t>
  </si>
  <si>
    <t>保健所別</t>
  </si>
  <si>
    <t>昭和61年</t>
  </si>
  <si>
    <t>総    数</t>
  </si>
  <si>
    <t>山形</t>
  </si>
  <si>
    <t>寒河江</t>
  </si>
  <si>
    <t>村山</t>
  </si>
  <si>
    <t>新庄</t>
  </si>
  <si>
    <t>米沢</t>
  </si>
  <si>
    <t>長井</t>
  </si>
  <si>
    <t>鶴岡</t>
  </si>
  <si>
    <t>酒田</t>
  </si>
  <si>
    <t>注：従業地による数値である。人口は該当年10月1日現在の県統計調査課による推計人口である。</t>
  </si>
  <si>
    <t>資料：1～3県医薬務課「衛生統計年報（事業統計編）」</t>
  </si>
  <si>
    <t>２７．医師、歯科医師及び薬剤師数（昭和61、63年）</t>
  </si>
  <si>
    <t>保健所別
市町村別</t>
  </si>
  <si>
    <t>病院</t>
  </si>
  <si>
    <t>一　般　　　診療所</t>
  </si>
  <si>
    <t>歯　科　　　診療所</t>
  </si>
  <si>
    <t>国立</t>
  </si>
  <si>
    <t>地方公共　　　団体立</t>
  </si>
  <si>
    <t>法人立</t>
  </si>
  <si>
    <t>個人立</t>
  </si>
  <si>
    <t>昭　和　62　年</t>
  </si>
  <si>
    <t>東根市</t>
  </si>
  <si>
    <t>鶴岡保健所</t>
  </si>
  <si>
    <t>資料：6．7県医薬務課「衛生統計年報（事業統計編）」</t>
  </si>
  <si>
    <t xml:space="preserve">２８．保健所別、市町村別の病院、一般診療所及び歯科診療所数(昭和62、63年） </t>
  </si>
  <si>
    <t>男</t>
  </si>
  <si>
    <t>女</t>
  </si>
  <si>
    <t>総　額</t>
  </si>
  <si>
    <t xml:space="preserve">              3</t>
  </si>
  <si>
    <t xml:space="preserve">              4</t>
  </si>
  <si>
    <t xml:space="preserve">              5</t>
  </si>
  <si>
    <t xml:space="preserve">              6</t>
  </si>
  <si>
    <t xml:space="preserve">              7</t>
  </si>
  <si>
    <t xml:space="preserve">              8</t>
  </si>
  <si>
    <t xml:space="preserve">              9</t>
  </si>
  <si>
    <t>建設業</t>
  </si>
  <si>
    <t>製造業</t>
  </si>
  <si>
    <t>運輸・通信業</t>
  </si>
  <si>
    <t>卸売・小売業、飲食店</t>
  </si>
  <si>
    <t>金融・保険業</t>
  </si>
  <si>
    <t>サービス業</t>
  </si>
  <si>
    <t>　年　　月　　別</t>
  </si>
  <si>
    <t>現　金　給　与　総　額</t>
  </si>
  <si>
    <t>きまって支給する給与</t>
  </si>
  <si>
    <t>特別に支払われた給与</t>
  </si>
  <si>
    <t>　産　　業　　別</t>
  </si>
  <si>
    <t>総　額</t>
  </si>
  <si>
    <t>昭和62年</t>
  </si>
  <si>
    <r>
      <t>昭和</t>
    </r>
    <r>
      <rPr>
        <sz val="10"/>
        <rFont val="ＭＳ 明朝"/>
        <family val="1"/>
      </rPr>
      <t>63</t>
    </r>
    <r>
      <rPr>
        <sz val="10"/>
        <color indexed="9"/>
        <rFont val="ＭＳ 明朝"/>
        <family val="1"/>
      </rPr>
      <t>年</t>
    </r>
  </si>
  <si>
    <t xml:space="preserve">          　平成元年</t>
  </si>
  <si>
    <t>調</t>
  </si>
  <si>
    <t>　　　 　1　月　　</t>
  </si>
  <si>
    <t xml:space="preserve">              2</t>
  </si>
  <si>
    <t>査</t>
  </si>
  <si>
    <t>産</t>
  </si>
  <si>
    <t>業</t>
  </si>
  <si>
    <t>計</t>
  </si>
  <si>
    <t xml:space="preserve">             10</t>
  </si>
  <si>
    <t xml:space="preserve">             11</t>
  </si>
  <si>
    <t xml:space="preserve">             12</t>
  </si>
  <si>
    <t>全常用労働者</t>
  </si>
  <si>
    <t>食料品・たばこ製造業</t>
  </si>
  <si>
    <t>繊維工業</t>
  </si>
  <si>
    <t>木材・木製品製造業</t>
  </si>
  <si>
    <t>窯業・土石製品製造業</t>
  </si>
  <si>
    <t>鉄鋼業</t>
  </si>
  <si>
    <t>一般機械器具製造業</t>
  </si>
  <si>
    <t>電気機械器具製造業</t>
  </si>
  <si>
    <t>その他の製造業</t>
  </si>
  <si>
    <t>電気・ガス・熱供給・水道業</t>
  </si>
  <si>
    <t>旅館・その他の宿泊所</t>
  </si>
  <si>
    <t>医療業</t>
  </si>
  <si>
    <t>教  育</t>
  </si>
  <si>
    <t>その他のサービス業</t>
  </si>
  <si>
    <t>生産労働者</t>
  </si>
  <si>
    <t>食料品・たばこ製造業</t>
  </si>
  <si>
    <t>繊維工業</t>
  </si>
  <si>
    <t>木材・木製品製造業</t>
  </si>
  <si>
    <t>窯業・土石製品製造業</t>
  </si>
  <si>
    <t>管理・事務・技術労働者</t>
  </si>
  <si>
    <t>建設業</t>
  </si>
  <si>
    <t>食料品・たばこ製造業</t>
  </si>
  <si>
    <t>繊維工業</t>
  </si>
  <si>
    <t>木材・木製品製造業</t>
  </si>
  <si>
    <t>窯業・土石製品製造業</t>
  </si>
  <si>
    <t>注：抽出調査による。</t>
  </si>
  <si>
    <t>２９．産業別常用労働者の1人平均月間現金給与額(昭和62～平成元年）</t>
  </si>
  <si>
    <t>社会福祉施設別</t>
  </si>
  <si>
    <t>入所者数</t>
  </si>
  <si>
    <t>定員</t>
  </si>
  <si>
    <t>年　間</t>
  </si>
  <si>
    <t>江市</t>
  </si>
  <si>
    <t>沢市</t>
  </si>
  <si>
    <t>村山</t>
  </si>
  <si>
    <t>延人数</t>
  </si>
  <si>
    <t>生活保護施設</t>
  </si>
  <si>
    <t>宿所提供施設</t>
  </si>
  <si>
    <t>児童福祉施設</t>
  </si>
  <si>
    <t>助産施設</t>
  </si>
  <si>
    <t>乳児院</t>
  </si>
  <si>
    <t>盲児施設</t>
  </si>
  <si>
    <t>ろうあ児施設</t>
  </si>
  <si>
    <t>難聴幼児通園施設</t>
  </si>
  <si>
    <t>肢体不自由児施設</t>
  </si>
  <si>
    <t>重症心身障害児施設</t>
  </si>
  <si>
    <t>老人福祉施設</t>
  </si>
  <si>
    <t>養護老人ホーム</t>
  </si>
  <si>
    <t>特別養護老人ホーム</t>
  </si>
  <si>
    <t>老人休養ホーム</t>
  </si>
  <si>
    <t>老人福祉センター</t>
  </si>
  <si>
    <t>軽費老人ホーム</t>
  </si>
  <si>
    <t>身体障害者更生援護施設</t>
  </si>
  <si>
    <t>肢体不自由者更生施設</t>
  </si>
  <si>
    <t>身体障害者授産施設</t>
  </si>
  <si>
    <t>重度身体障害者授産施設</t>
  </si>
  <si>
    <t>身体障害者療護施設</t>
  </si>
  <si>
    <t>身体障害者福祉工場</t>
  </si>
  <si>
    <t>点字図書館</t>
  </si>
  <si>
    <t>母子福祉施設</t>
  </si>
  <si>
    <t>母子福祉センター</t>
  </si>
  <si>
    <t>母子休養ホーム</t>
  </si>
  <si>
    <t>平成2年3月末現在　　単位：円</t>
  </si>
  <si>
    <t>福祉事務所別施設数</t>
  </si>
  <si>
    <t>措　置　費</t>
  </si>
  <si>
    <t>うち本人又は保護者負担額</t>
  </si>
  <si>
    <t>山形市</t>
  </si>
  <si>
    <t>米沢市</t>
  </si>
  <si>
    <t>鶴岡市</t>
  </si>
  <si>
    <t>酒田市</t>
  </si>
  <si>
    <t>新庄市</t>
  </si>
  <si>
    <t>寒河</t>
  </si>
  <si>
    <t>上山市</t>
  </si>
  <si>
    <t>村山市</t>
  </si>
  <si>
    <t>長井市</t>
  </si>
  <si>
    <t>天童市</t>
  </si>
  <si>
    <t>東根市</t>
  </si>
  <si>
    <t>尾花</t>
  </si>
  <si>
    <t>南陽市</t>
  </si>
  <si>
    <t>東南</t>
  </si>
  <si>
    <t>西村山</t>
  </si>
  <si>
    <t>北村山</t>
  </si>
  <si>
    <t>最上</t>
  </si>
  <si>
    <t>東南</t>
  </si>
  <si>
    <t>西置賜</t>
  </si>
  <si>
    <t>庄内</t>
  </si>
  <si>
    <t>年　　額</t>
  </si>
  <si>
    <t>１人１月当　　たり金額</t>
  </si>
  <si>
    <t>年　額</t>
  </si>
  <si>
    <t>年　間</t>
  </si>
  <si>
    <t>１人１月　　当たり金額</t>
  </si>
  <si>
    <t>置賜</t>
  </si>
  <si>
    <t>支庁</t>
  </si>
  <si>
    <t>延人数</t>
  </si>
  <si>
    <t>総　　　　　　　　　　　　数</t>
  </si>
  <si>
    <t>…</t>
  </si>
  <si>
    <t>救護施設</t>
  </si>
  <si>
    <t>母子寮</t>
  </si>
  <si>
    <t>養護施設</t>
  </si>
  <si>
    <t>精神薄弱児施設</t>
  </si>
  <si>
    <t>精神薄弱児通園施設</t>
  </si>
  <si>
    <t>教護院</t>
  </si>
  <si>
    <t>…</t>
  </si>
  <si>
    <t>（補助金）</t>
  </si>
  <si>
    <t>在宅老人デイサービスセンター</t>
  </si>
  <si>
    <t>…</t>
  </si>
  <si>
    <t>内部障害者更生施設</t>
  </si>
  <si>
    <t>…</t>
  </si>
  <si>
    <t>重度身体障害者更生援護施設</t>
  </si>
  <si>
    <t>身体障害者保養所</t>
  </si>
  <si>
    <t>…</t>
  </si>
  <si>
    <t>精神薄弱者援護施設</t>
  </si>
  <si>
    <t>…</t>
  </si>
  <si>
    <t xml:space="preserve"> 注:１）児童福祉施設の保育所及び児童館については、第26表参照のこと。　</t>
  </si>
  <si>
    <t xml:space="preserve">　　２）措置費には、県外施設委託分も含まれている。　３）（　）内数字は通所分。   </t>
  </si>
  <si>
    <t xml:space="preserve"> 資料：県社会課、県児童課、県障害福祉課</t>
  </si>
  <si>
    <t>３０．社会福祉施設数、入所者数及び費用額（平成元年度）</t>
  </si>
  <si>
    <t>5月1日現在</t>
  </si>
  <si>
    <t>学　　校　　数</t>
  </si>
  <si>
    <t>学級数</t>
  </si>
  <si>
    <t>児　　　　　　　童　　　　　　　数</t>
  </si>
  <si>
    <t>教員数</t>
  </si>
  <si>
    <t>職員数</t>
  </si>
  <si>
    <t>総　　　　　数</t>
  </si>
  <si>
    <t>第1学年</t>
  </si>
  <si>
    <t>（本務者）</t>
  </si>
  <si>
    <t>本校</t>
  </si>
  <si>
    <t>分校</t>
  </si>
  <si>
    <t>昭和63年度</t>
  </si>
  <si>
    <t>平成元年度</t>
  </si>
  <si>
    <t>注：国立校を含む。</t>
  </si>
  <si>
    <t>３１．小学校の市町村別学校数、学級数、学年別児童数及び教職員数（昭和63年度、平成元年度）</t>
  </si>
  <si>
    <t>学校数</t>
  </si>
  <si>
    <t>学級数</t>
  </si>
  <si>
    <t>教員数</t>
  </si>
  <si>
    <t>職員数</t>
  </si>
  <si>
    <t>本校</t>
  </si>
  <si>
    <t>分校</t>
  </si>
  <si>
    <t>(本務者)</t>
  </si>
  <si>
    <t>5月1日現在</t>
  </si>
  <si>
    <t>生徒数　　　　　</t>
  </si>
  <si>
    <t>総　　　数</t>
  </si>
  <si>
    <t>注：国立校を含む。</t>
  </si>
  <si>
    <t>３２．中学校の市町村別学校数、学級数、学年別生徒数及び教職員数(昭和63年度、平成元年度）</t>
  </si>
  <si>
    <t>観光地別</t>
  </si>
  <si>
    <t>総　　　　　  数</t>
  </si>
  <si>
    <t>山岳</t>
  </si>
  <si>
    <t>温泉</t>
  </si>
  <si>
    <t>スキー場</t>
  </si>
  <si>
    <t>海水浴場</t>
  </si>
  <si>
    <t>名所旧跡</t>
  </si>
  <si>
    <t>（1）観光地別の県内外別観光者数（昭和62年度～平成元年度）</t>
  </si>
  <si>
    <t>単位：百人</t>
  </si>
  <si>
    <t>県　　内　　者</t>
  </si>
  <si>
    <t>県　　外　　者</t>
  </si>
  <si>
    <t>昭和62年度</t>
  </si>
  <si>
    <t>元年度</t>
  </si>
  <si>
    <t>有料道路</t>
  </si>
  <si>
    <t>　　資料：県観光物産課｢山形県観光者数調査結果｣</t>
  </si>
  <si>
    <t>３３.観光者数</t>
  </si>
  <si>
    <t>建物</t>
  </si>
  <si>
    <t>林野</t>
  </si>
  <si>
    <t>車両</t>
  </si>
  <si>
    <t>船舶</t>
  </si>
  <si>
    <t>航空機</t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</si>
  <si>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</si>
  <si>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</si>
  <si>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</si>
  <si>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</si>
  <si>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</si>
  <si>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</si>
  <si>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</si>
  <si>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</si>
  <si>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</si>
  <si>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１０　</t>
  </si>
  <si>
    <t>１１　</t>
  </si>
  <si>
    <t>１２　</t>
  </si>
  <si>
    <t>建　　　物　　　火　　　災</t>
  </si>
  <si>
    <t>全損</t>
  </si>
  <si>
    <t>半損</t>
  </si>
  <si>
    <t xml:space="preserve">  </t>
  </si>
  <si>
    <t>単位：</t>
  </si>
  <si>
    <t>建物面積＝㎡、林野面積＝ａ</t>
  </si>
  <si>
    <t>（２）月別火災発生件数及び損害額（昭和63年、平成元年）</t>
  </si>
  <si>
    <t xml:space="preserve">   損害額＝千円</t>
  </si>
  <si>
    <t>年別　　　月別</t>
  </si>
  <si>
    <t>出             　火　            件            　数</t>
  </si>
  <si>
    <t>焼　損　棟　数</t>
  </si>
  <si>
    <t>焼 損 面 積</t>
  </si>
  <si>
    <t>焼損　　車両</t>
  </si>
  <si>
    <t>焼損　　船舶　　</t>
  </si>
  <si>
    <t>死　　傷　　者</t>
  </si>
  <si>
    <t>全焼</t>
  </si>
  <si>
    <t>半焼</t>
  </si>
  <si>
    <t>部分焼</t>
  </si>
  <si>
    <t>死者</t>
  </si>
  <si>
    <t>負傷者</t>
  </si>
  <si>
    <t>平成元年</t>
  </si>
  <si>
    <t>-</t>
  </si>
  <si>
    <t>罹　　災　　世　　帯　　数</t>
  </si>
  <si>
    <t>罹災　人員</t>
  </si>
  <si>
    <t>損　　　　　害　　　　　見　　　　　積　　　　　額</t>
  </si>
  <si>
    <t>総　数</t>
  </si>
  <si>
    <t>林野</t>
  </si>
  <si>
    <t>車両</t>
  </si>
  <si>
    <t>船　舶</t>
  </si>
  <si>
    <t>小損</t>
  </si>
  <si>
    <t>総　額</t>
  </si>
  <si>
    <t>建　物</t>
  </si>
  <si>
    <t>収容物</t>
  </si>
  <si>
    <t>航空機</t>
  </si>
  <si>
    <t>火　災</t>
  </si>
  <si>
    <t>３４．火災</t>
  </si>
  <si>
    <t>区分</t>
  </si>
  <si>
    <t>発　　生　　件　　数</t>
  </si>
  <si>
    <t>死　　　　　　　　者</t>
  </si>
  <si>
    <t>警察署</t>
  </si>
  <si>
    <t>最北地域</t>
  </si>
  <si>
    <t>山形</t>
  </si>
  <si>
    <t>米沢</t>
  </si>
  <si>
    <t>鶴岡</t>
  </si>
  <si>
    <t>酒田</t>
  </si>
  <si>
    <t>新庄</t>
  </si>
  <si>
    <t>寒河江</t>
  </si>
  <si>
    <t>上山</t>
  </si>
  <si>
    <t>長井</t>
  </si>
  <si>
    <t>天童</t>
  </si>
  <si>
    <t>尾花沢</t>
  </si>
  <si>
    <t>南陽</t>
  </si>
  <si>
    <t>小国</t>
  </si>
  <si>
    <t>余目</t>
  </si>
  <si>
    <t>温海</t>
  </si>
  <si>
    <t>（2）警察署別発生状況</t>
  </si>
  <si>
    <t>　　傷   　　　者</t>
  </si>
  <si>
    <t>増減数(△)</t>
  </si>
  <si>
    <t>注：最北地域は、新庄、村山、尾花沢署の所管区域である。</t>
  </si>
  <si>
    <t>３５.交通事故発生件数及び死傷者数(昭和63年、平成元年）</t>
  </si>
  <si>
    <t>医師、歯科医師及び薬剤師数（昭和61、昭和63年）</t>
  </si>
  <si>
    <t>(2)業種別労災保険収支状況</t>
  </si>
  <si>
    <t>(2)製材用素材の入荷量</t>
  </si>
  <si>
    <t>車種別保有自動車数</t>
  </si>
  <si>
    <t>市町村別の所有山林、保有山林がある林家数及び面積（昭和55年）</t>
  </si>
  <si>
    <t>市町村別の人工林率別林家数及び人工林面積（農家林家）（昭和55年）</t>
  </si>
  <si>
    <t>本書は、企画調整部統計調査課所管の各種統計資料を主とし、これに庁内各部課室及び他官公庁、団体、会社等から収集した資料もあわせ掲載した。</t>
  </si>
  <si>
    <t>年は暦年、年度は会計年度を示し、符号の用法は、次のとおりである。</t>
  </si>
  <si>
    <t>市町村別の面積（昭和61、62年）</t>
  </si>
  <si>
    <t>市町村別の民有地面積、家屋の棟数及び床面積</t>
  </si>
  <si>
    <t>気象官暑気象表</t>
  </si>
  <si>
    <t>就業状態、年齢（５歳階級）、男女別15歳以上人口（昭和62年）</t>
  </si>
  <si>
    <t>就業状態、産業（大分類）、従業上の地位、男女別有業者数（昭和62年）</t>
  </si>
  <si>
    <t>不就業状態、就業希望の有無、求職活動の有無、就業希望時期、年齢、男女別無業者数（昭和62年）</t>
  </si>
  <si>
    <t>就業状態、配偶関係、年齢、男女別15歳以上人口（昭和62年）</t>
  </si>
  <si>
    <t>産業（農林・非農林業）、従業上の地位、年間就業日数、就業の規則性、週間就業時間、男女別有業者数（昭和62年）</t>
  </si>
  <si>
    <t>所得、産業（大分類）、男女別自営業主・雇用者数（昭和62年）</t>
  </si>
  <si>
    <t>就業希望意識、週間就業時間、求職活動の有無、産業（大分類）、従業上の地位、男女別有業者数（昭和62年）</t>
  </si>
  <si>
    <t>市町村別の専業、兼業、経営耕地規模別農家数（昭和54～62年）</t>
  </si>
  <si>
    <t>市町村別の地目別経営農家数及び経営耕地面積（昭和54～62年）</t>
  </si>
  <si>
    <t>市町村別農家の男女、年齢別世帯員数（昭和54～62年）</t>
  </si>
  <si>
    <t>市町村別農家の就業状態別16歳以上世帯員数（昭和54～62年）</t>
  </si>
  <si>
    <t>（統計年鑑より抜粋）</t>
  </si>
  <si>
    <t>総数</t>
  </si>
  <si>
    <t>河北町</t>
  </si>
  <si>
    <t>西川町</t>
  </si>
  <si>
    <t>朝日町</t>
  </si>
  <si>
    <t>市部</t>
  </si>
  <si>
    <t>大江町</t>
  </si>
  <si>
    <t>町村部</t>
  </si>
  <si>
    <t>大石田町</t>
  </si>
  <si>
    <t>金山町</t>
  </si>
  <si>
    <t>村山地域</t>
  </si>
  <si>
    <t>最上町</t>
  </si>
  <si>
    <t>最上地域</t>
  </si>
  <si>
    <t>舟形町</t>
  </si>
  <si>
    <t>置賜地域</t>
  </si>
  <si>
    <t>真室川町</t>
  </si>
  <si>
    <t>庄内地域</t>
  </si>
  <si>
    <t>大蔵村</t>
  </si>
  <si>
    <t>鮭川村</t>
  </si>
  <si>
    <t>山形市</t>
  </si>
  <si>
    <t>戸沢村</t>
  </si>
  <si>
    <t>米沢市</t>
  </si>
  <si>
    <t>鶴岡市</t>
  </si>
  <si>
    <t>高畠町</t>
  </si>
  <si>
    <t>酒田市</t>
  </si>
  <si>
    <t>川西町</t>
  </si>
  <si>
    <t>小国町</t>
  </si>
  <si>
    <t>新庄市</t>
  </si>
  <si>
    <t>白鷹町</t>
  </si>
  <si>
    <t>寒河江市</t>
  </si>
  <si>
    <t>飯豊町</t>
  </si>
  <si>
    <t>上山市</t>
  </si>
  <si>
    <t>村山市</t>
  </si>
  <si>
    <t>立川町</t>
  </si>
  <si>
    <t>余目町</t>
  </si>
  <si>
    <t>長井市</t>
  </si>
  <si>
    <t>藤島町</t>
  </si>
  <si>
    <t>天童市</t>
  </si>
  <si>
    <t>羽黒町</t>
  </si>
  <si>
    <t>東根市</t>
  </si>
  <si>
    <t>櫛引町</t>
  </si>
  <si>
    <t>尾花沢市</t>
  </si>
  <si>
    <t>三川町</t>
  </si>
  <si>
    <t>南陽市</t>
  </si>
  <si>
    <t>朝日村</t>
  </si>
  <si>
    <t>温海町</t>
  </si>
  <si>
    <t>山辺町</t>
  </si>
  <si>
    <t>遊佐町</t>
  </si>
  <si>
    <t>中山町</t>
  </si>
  <si>
    <t>八幡町</t>
  </si>
  <si>
    <t>松山町</t>
  </si>
  <si>
    <t>平田町</t>
  </si>
  <si>
    <t>10月1日現在 　単位：人</t>
  </si>
  <si>
    <t>市町村別</t>
  </si>
  <si>
    <t>昭和60年</t>
  </si>
  <si>
    <t>平成元年</t>
  </si>
  <si>
    <t>資料：県統計調査課「山形県社会的移動人口調査結果報告書」</t>
  </si>
  <si>
    <t>１．市町村別の人口推移（昭和60年～平成元年）</t>
  </si>
  <si>
    <t>単位 ： 人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</si>
  <si>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</si>
  <si>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</si>
  <si>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</si>
  <si>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</si>
  <si>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</si>
  <si>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</si>
  <si>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</si>
  <si>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</si>
  <si>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</si>
  <si>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</si>
  <si>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</si>
  <si>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</si>
  <si>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年齢不詳</t>
  </si>
  <si>
    <t>-</t>
  </si>
  <si>
    <t>10月1日現在</t>
  </si>
  <si>
    <t>0～4歳</t>
  </si>
  <si>
    <t>5～9</t>
  </si>
  <si>
    <t>10～14</t>
  </si>
  <si>
    <t>15～19</t>
  </si>
  <si>
    <t>20～24</t>
  </si>
  <si>
    <t>25～29</t>
  </si>
  <si>
    <t>90歳以上</t>
  </si>
  <si>
    <t>総数</t>
  </si>
  <si>
    <t>市部</t>
  </si>
  <si>
    <t>町村部</t>
  </si>
  <si>
    <t>村山地域</t>
  </si>
  <si>
    <t>最上地域</t>
  </si>
  <si>
    <t>置賜地域</t>
  </si>
  <si>
    <t>庄内地域</t>
  </si>
  <si>
    <t>-</t>
  </si>
  <si>
    <t>２．市町村別の年齢（5歳階級）別人口（平成元年）</t>
  </si>
  <si>
    <t>総         数</t>
  </si>
  <si>
    <t>市         部</t>
  </si>
  <si>
    <t>村　山　地　域</t>
  </si>
  <si>
    <t>最　上　地　域</t>
  </si>
  <si>
    <t>置　賜　地　域</t>
  </si>
  <si>
    <t>庄　内　地　域</t>
  </si>
  <si>
    <t>10月1日現在</t>
  </si>
  <si>
    <t>60年</t>
  </si>
  <si>
    <t>元</t>
  </si>
  <si>
    <t>世帯数</t>
  </si>
  <si>
    <t>増減（△）</t>
  </si>
  <si>
    <t>町   村   部</t>
  </si>
  <si>
    <t>資料：総務庁統計局、県統計調査課</t>
  </si>
  <si>
    <t>３．市町村別の世帯数推移（昭和60年～平成元年）</t>
  </si>
  <si>
    <t>事　　　　　業　　　　　所　　　　　数</t>
  </si>
  <si>
    <t>従　　　　　業　　　　　者　　　　　数</t>
  </si>
  <si>
    <t>実数</t>
  </si>
  <si>
    <t>構成比</t>
  </si>
  <si>
    <t>上 山 市</t>
  </si>
  <si>
    <t xml:space="preserve">朝日町 </t>
  </si>
  <si>
    <t>7月1日現在　　単位:比･率＝％</t>
  </si>
  <si>
    <t>昭和56年</t>
  </si>
  <si>
    <t>56～61の増加率</t>
  </si>
  <si>
    <t>（△減）</t>
  </si>
  <si>
    <t>資料：1～5総務庁統計局「昭和56年及び61年事業所統計調査報告」</t>
  </si>
  <si>
    <t>４．市町村別の事業所数及び従業者数 (昭和56年、61年）</t>
  </si>
  <si>
    <t>年別</t>
  </si>
  <si>
    <t>市町村別</t>
  </si>
  <si>
    <t>農家数</t>
  </si>
  <si>
    <t>2月1日現在    単位 ： 戸</t>
  </si>
  <si>
    <t>総数</t>
  </si>
  <si>
    <t>専 業</t>
  </si>
  <si>
    <t>兼業農家数</t>
  </si>
  <si>
    <t>経 営 耕 地 規 模 別 農 家 数</t>
  </si>
  <si>
    <t>第１種　　兼　業</t>
  </si>
  <si>
    <t>第２種　　兼　業</t>
  </si>
  <si>
    <t>例　外　　規　定</t>
  </si>
  <si>
    <t>0.3ｈa　未　満</t>
  </si>
  <si>
    <t>0.3～　　　　0.5</t>
  </si>
  <si>
    <t>0.5～  1.0</t>
  </si>
  <si>
    <t>1.0～  1.5</t>
  </si>
  <si>
    <t>1.5～  2.0</t>
  </si>
  <si>
    <t>2.0～  2.5</t>
  </si>
  <si>
    <t>2.5～  3.0</t>
  </si>
  <si>
    <t>3.0ha　　以上</t>
  </si>
  <si>
    <t>昭和54年</t>
  </si>
  <si>
    <t xml:space="preserve">     55</t>
  </si>
  <si>
    <t xml:space="preserve">     57</t>
  </si>
  <si>
    <t xml:space="preserve">     60</t>
  </si>
  <si>
    <t xml:space="preserve">    62</t>
  </si>
  <si>
    <t>市部</t>
  </si>
  <si>
    <t>町村部</t>
  </si>
  <si>
    <t>川西町</t>
  </si>
  <si>
    <t>資料：県統計調査課「山形県の農業」</t>
  </si>
  <si>
    <t>５．市町村別の専業、兼業、経営耕地規模別農家数（昭和54年～62年）</t>
  </si>
  <si>
    <t>2月1日現在   単位 ：農家数＝戸、面積＝a</t>
  </si>
  <si>
    <t>年　　別</t>
  </si>
  <si>
    <t>　　総　　　　数</t>
  </si>
  <si>
    <t>田　</t>
  </si>
  <si>
    <t>樹　　園　　地</t>
  </si>
  <si>
    <t>畑</t>
  </si>
  <si>
    <t>農家数</t>
  </si>
  <si>
    <t>面     積</t>
  </si>
  <si>
    <t>田のある　農家数</t>
  </si>
  <si>
    <t>面　積</t>
  </si>
  <si>
    <t>総数</t>
  </si>
  <si>
    <t>果樹園</t>
  </si>
  <si>
    <t>桑園</t>
  </si>
  <si>
    <t>その他の樹園地</t>
  </si>
  <si>
    <t>総　　数</t>
  </si>
  <si>
    <t>普　通　畑</t>
  </si>
  <si>
    <t>牧　草　専　用　地</t>
  </si>
  <si>
    <t>調査日前1年間作　　　付けしなかった畑</t>
  </si>
  <si>
    <t>面積</t>
  </si>
  <si>
    <t>うち過去１年間飼料用　　　　　作物だけを作った畑</t>
  </si>
  <si>
    <t>面積</t>
  </si>
  <si>
    <t>面積</t>
  </si>
  <si>
    <t>昭 和 54 年</t>
  </si>
  <si>
    <t>…</t>
  </si>
  <si>
    <t>　　　55</t>
  </si>
  <si>
    <t>　　　57</t>
  </si>
  <si>
    <t>　　　60</t>
  </si>
  <si>
    <t>　 　62</t>
  </si>
  <si>
    <t>資料：県統計調査課「山形県の農業」</t>
  </si>
  <si>
    <t>６．市町村別の地目別経営農家数及び経営耕地面積（昭和54年～62年）</t>
  </si>
  <si>
    <t>水          稲</t>
  </si>
  <si>
    <t>陸          稲</t>
  </si>
  <si>
    <t>作付面積</t>
  </si>
  <si>
    <t>単位 ： 面積＝ｈａ、10ａ当たり収量＝㎏、収穫量＝ｔ</t>
  </si>
  <si>
    <t>水 ・ 陸　　稲</t>
  </si>
  <si>
    <t>収　穫　量</t>
  </si>
  <si>
    <t>10ａ当た　　　り収量</t>
  </si>
  <si>
    <t>昭和60年</t>
  </si>
  <si>
    <t>平成元年</t>
  </si>
  <si>
    <t>注：市町村別作付面積・収穫量はラウンドしているため、この積算値は地域・県合計値とは必ずしも一致しないことがあ</t>
  </si>
  <si>
    <t>　　る。</t>
  </si>
  <si>
    <t>資料：東北農政局山形統計情報事務所「農林水産統計速報」</t>
  </si>
  <si>
    <t>７．市町村別の水稲、陸稲の作付面積及び収穫量（昭和60年～平成元年）</t>
  </si>
  <si>
    <t>2月1日現在　　単位：面積＝ha</t>
  </si>
  <si>
    <t>所有山林がある林家数　　　　　</t>
  </si>
  <si>
    <t>貸付分収林がある林家数</t>
  </si>
  <si>
    <t>借入分収林がある林家数</t>
  </si>
  <si>
    <t>保有山林がある林家</t>
  </si>
  <si>
    <t>山林面積</t>
  </si>
  <si>
    <t>総林家数</t>
  </si>
  <si>
    <t>♯針葉樹林がある林家数</t>
  </si>
  <si>
    <t>♯広葉樹林がある林家数</t>
  </si>
  <si>
    <t>所有</t>
  </si>
  <si>
    <t>貸付林    分収林</t>
  </si>
  <si>
    <t>借入林    分収林</t>
  </si>
  <si>
    <t>保有山林</t>
  </si>
  <si>
    <t>♯　　　　　　　針　葉　樹　林</t>
  </si>
  <si>
    <t>♯　　　　　　広　葉　樹　林</t>
  </si>
  <si>
    <t>置賜地域</t>
  </si>
  <si>
    <t>８．市町村別の所有山林、保有山林がある林家数及び面積（昭和55年）</t>
  </si>
  <si>
    <t>1月1日現在　単位：ｈａ</t>
  </si>
  <si>
    <t>林野面積</t>
  </si>
  <si>
    <t>森林面積</t>
  </si>
  <si>
    <t>森林以外の草生地</t>
  </si>
  <si>
    <t>地域森林（施業）計画に含まれている森林</t>
  </si>
  <si>
    <t>その他</t>
  </si>
  <si>
    <t>地域森林（施業）計画に含まれていない森林</t>
  </si>
  <si>
    <t>国有</t>
  </si>
  <si>
    <t>森林開</t>
  </si>
  <si>
    <t>公有</t>
  </si>
  <si>
    <t>私有</t>
  </si>
  <si>
    <t>うち</t>
  </si>
  <si>
    <t>樹林地</t>
  </si>
  <si>
    <t>人工林</t>
  </si>
  <si>
    <t>天然林</t>
  </si>
  <si>
    <t>発公団</t>
  </si>
  <si>
    <t>針葉樹</t>
  </si>
  <si>
    <t>広葉樹</t>
  </si>
  <si>
    <t>資料：1～3農林水産省東北農政局山形統計情報事務所「山形農林水産統計年報」</t>
  </si>
  <si>
    <t>９．市町村別の林野面積及び森林面積(昭和60年）</t>
  </si>
  <si>
    <t>経営体</t>
  </si>
  <si>
    <t>経        営        組        織        別</t>
  </si>
  <si>
    <t>出      漁      日      数      別</t>
  </si>
  <si>
    <t>個人</t>
  </si>
  <si>
    <t>会社</t>
  </si>
  <si>
    <t>漁業</t>
  </si>
  <si>
    <t>共同</t>
  </si>
  <si>
    <t>官公庁</t>
  </si>
  <si>
    <t>経営体階層別</t>
  </si>
  <si>
    <t>協同</t>
  </si>
  <si>
    <t>生産</t>
  </si>
  <si>
    <t>学校</t>
  </si>
  <si>
    <t>～</t>
  </si>
  <si>
    <t>漁業地区別</t>
  </si>
  <si>
    <t>経営</t>
  </si>
  <si>
    <t xml:space="preserve">経営 </t>
  </si>
  <si>
    <t>組合</t>
  </si>
  <si>
    <t>試験場</t>
  </si>
  <si>
    <t>以上</t>
  </si>
  <si>
    <t xml:space="preserve">        63</t>
  </si>
  <si>
    <t>経営体階層</t>
  </si>
  <si>
    <t>漁船非使用</t>
  </si>
  <si>
    <t>小型定置網</t>
  </si>
  <si>
    <t>海面養殖</t>
  </si>
  <si>
    <t>漁業地区</t>
  </si>
  <si>
    <t>酒     田</t>
  </si>
  <si>
    <t>飛     島</t>
  </si>
  <si>
    <t>加     茂</t>
  </si>
  <si>
    <t>由     良</t>
  </si>
  <si>
    <t>豊     浦</t>
  </si>
  <si>
    <t>温     海</t>
  </si>
  <si>
    <t>念 珠 関</t>
  </si>
  <si>
    <t xml:space="preserve">        （海面漁業）（昭和59～平成63年）</t>
  </si>
  <si>
    <t>29日</t>
  </si>
  <si>
    <t>総　数</t>
  </si>
  <si>
    <t>～</t>
  </si>
  <si>
    <t>以下</t>
  </si>
  <si>
    <t>昭 和 59　年</t>
  </si>
  <si>
    <t xml:space="preserve">        60</t>
  </si>
  <si>
    <t xml:space="preserve">        61</t>
  </si>
  <si>
    <t xml:space="preserve">        62</t>
  </si>
  <si>
    <t>無動力</t>
  </si>
  <si>
    <t>動力 １t 未満</t>
  </si>
  <si>
    <t xml:space="preserve">  1 ～  3　　</t>
  </si>
  <si>
    <t xml:space="preserve">    3 ～  5　　</t>
  </si>
  <si>
    <t xml:space="preserve">    5 ～ 10　　</t>
  </si>
  <si>
    <t xml:space="preserve">  10 ～ 20　　</t>
  </si>
  <si>
    <t xml:space="preserve">  20 ～ 30　　</t>
  </si>
  <si>
    <t xml:space="preserve">  30 ～ 50　　</t>
  </si>
  <si>
    <t xml:space="preserve">  50 ～100　　</t>
  </si>
  <si>
    <t>100 ～200　　</t>
  </si>
  <si>
    <t>200 ～500　　</t>
  </si>
  <si>
    <t>500t以 上　　</t>
  </si>
  <si>
    <t>地びき網</t>
  </si>
  <si>
    <t>吹浦</t>
  </si>
  <si>
    <t>西遊佐</t>
  </si>
  <si>
    <t>注：昭和63年の数値は、「第8次漁業センサス」の結果である。</t>
  </si>
  <si>
    <t>資料：1～3農林水産省東北農政局山形統計情報事務所 「 山形農林水産統計年報 」</t>
  </si>
  <si>
    <t>１０．経営体階層、漁業地区別の経営組織、出漁日数別経営体数</t>
  </si>
  <si>
    <t>単位：t</t>
  </si>
  <si>
    <t>魚種別</t>
  </si>
  <si>
    <t>昭和59年</t>
  </si>
  <si>
    <t>平成元</t>
  </si>
  <si>
    <t>魚　　　　類</t>
  </si>
  <si>
    <t>さけ・ます</t>
  </si>
  <si>
    <t>たい類</t>
  </si>
  <si>
    <t>かれい・ひらめ</t>
  </si>
  <si>
    <t>たら</t>
  </si>
  <si>
    <t>すけとうだら</t>
  </si>
  <si>
    <t>さめ</t>
  </si>
  <si>
    <t>はたはた</t>
  </si>
  <si>
    <t>ぶり・いなだ</t>
  </si>
  <si>
    <t>めばる類</t>
  </si>
  <si>
    <t>貝　　　　類</t>
  </si>
  <si>
    <t>あわび</t>
  </si>
  <si>
    <t>さざえ</t>
  </si>
  <si>
    <t>その他の水産動物</t>
  </si>
  <si>
    <t>いか</t>
  </si>
  <si>
    <t>えび・かに</t>
  </si>
  <si>
    <t>藻　　　　類</t>
  </si>
  <si>
    <t>わかめ</t>
  </si>
  <si>
    <t>のり</t>
  </si>
  <si>
    <t>１１．魚種別漁獲量 －属地－ （海面漁業）  (昭和59～平成元年）</t>
  </si>
  <si>
    <t>事業所数</t>
  </si>
  <si>
    <t>従業者数</t>
  </si>
  <si>
    <t>〇</t>
  </si>
  <si>
    <t>食料品製造業</t>
  </si>
  <si>
    <t>飲料・飼料・たばこ製造業</t>
  </si>
  <si>
    <t>繊維工業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</si>
  <si>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</si>
  <si>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</si>
  <si>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</si>
  <si>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</si>
  <si>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</si>
  <si>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</si>
  <si>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</si>
  <si>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</si>
  <si>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</si>
  <si>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</si>
  <si>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</si>
  <si>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</si>
  <si>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</si>
  <si>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</si>
  <si>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</si>
  <si>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</si>
  <si>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　　　 使用額等、製造品出荷額等、生産額及び付加価値額（昭和61～63年）</t>
  </si>
  <si>
    <t>12月31日現在　単位：額＝百万円</t>
  </si>
  <si>
    <t>年        別
産業中分類別
従業者規模別</t>
  </si>
  <si>
    <t>原 材 料
使用額等</t>
  </si>
  <si>
    <t>製 造 品
出荷額等</t>
  </si>
  <si>
    <t>生　産　額　　　従業者30人　　　以　上　の　　　事　業　所</t>
  </si>
  <si>
    <t xml:space="preserve">付加価値額　　従業者30人　　以　上　の　　　事　業　所 </t>
  </si>
  <si>
    <t>　昭　　　和　　　 61　　年</t>
  </si>
  <si>
    <t>　　 62</t>
  </si>
  <si>
    <t>　　 63</t>
  </si>
  <si>
    <t>軽工業</t>
  </si>
  <si>
    <t>重化学工業</t>
  </si>
  <si>
    <t>衣服・その他の繊維製品製造業</t>
  </si>
  <si>
    <t>出版・印刷・同関連産業</t>
  </si>
  <si>
    <t>なめしかわ・同製品・毛皮製造業</t>
  </si>
  <si>
    <t>　２９　　　人　　　以　　　下</t>
  </si>
  <si>
    <t>　　　　　４～  ９　　　　</t>
  </si>
  <si>
    <t>　　　　１０～１９</t>
  </si>
  <si>
    <t>　　　　２０～２９</t>
  </si>
  <si>
    <t>　３０　　　人　　　以　　　上</t>
  </si>
  <si>
    <t>　　　　３０～　４９　　　</t>
  </si>
  <si>
    <t>　　　　５０～　９９</t>
  </si>
  <si>
    <t>　　　１００～１９９</t>
  </si>
  <si>
    <t>　　　２００～２９９</t>
  </si>
  <si>
    <t>　　　３００～４９９</t>
  </si>
  <si>
    <t>　　　５００～９９９</t>
  </si>
  <si>
    <t>　　　１,０００人以上</t>
  </si>
  <si>
    <t>注  ： 1）従業者規模４人以上 　2）表側の産業名中○印のついたものは軽工業であり、無印は重化学工業である。</t>
  </si>
  <si>
    <t>資料 ：5～10 県統計調査課 「工業統計調査結果報告書」</t>
  </si>
  <si>
    <t xml:space="preserve">    </t>
  </si>
  <si>
    <t>１２.産業（中分類）別従業者規模別製造業の事業所数、従業者数、原材料</t>
  </si>
  <si>
    <t>事               業               所               数</t>
  </si>
  <si>
    <t>従     業     者     数</t>
  </si>
  <si>
    <t>製  造  品  出  荷  額  等</t>
  </si>
  <si>
    <t>経  営  組  織  別</t>
  </si>
  <si>
    <t>従        業        者        規        模        別</t>
  </si>
  <si>
    <t>製造品</t>
  </si>
  <si>
    <t>加工賃</t>
  </si>
  <si>
    <t>修理料</t>
  </si>
  <si>
    <t>1,000人以上</t>
  </si>
  <si>
    <t>出荷額</t>
  </si>
  <si>
    <t>収入額</t>
  </si>
  <si>
    <t>12月31日現在　　単位：金額＝万円</t>
  </si>
  <si>
    <t>現金　　　　　給与　　　　　総額</t>
  </si>
  <si>
    <t>原材料
使用額等</t>
  </si>
  <si>
    <t>内国
消費
税額</t>
  </si>
  <si>
    <t>総　　　　　　数</t>
  </si>
  <si>
    <t>うち常用　　　　　　　労働者数</t>
  </si>
  <si>
    <t>組  合
その他
の法人</t>
  </si>
  <si>
    <t>4～     9人</t>
  </si>
  <si>
    <t xml:space="preserve">10～  19  </t>
  </si>
  <si>
    <t xml:space="preserve">20～  29  </t>
  </si>
  <si>
    <t xml:space="preserve">30～  49  </t>
  </si>
  <si>
    <t xml:space="preserve">50～  99  </t>
  </si>
  <si>
    <t>100～199</t>
  </si>
  <si>
    <t>200～299</t>
  </si>
  <si>
    <t>300～499</t>
  </si>
  <si>
    <t>500～999</t>
  </si>
  <si>
    <t>男</t>
  </si>
  <si>
    <t>女</t>
  </si>
  <si>
    <t>男</t>
  </si>
  <si>
    <t>女</t>
  </si>
  <si>
    <t>村山地域</t>
  </si>
  <si>
    <t>山形市</t>
  </si>
  <si>
    <t>１３．市町村別製造業の事業所数、従業者数、現金給与総額、原材料使用額等、内国消費税額及び製造品出荷額等（昭和63年）</t>
  </si>
  <si>
    <t>区　　　　　　分</t>
  </si>
  <si>
    <t>国県道</t>
  </si>
  <si>
    <t>平成元年4月1日現在   単位：ｍ、％</t>
  </si>
  <si>
    <t>一　　般　　国　　道</t>
  </si>
  <si>
    <t>県　　　　　　　道</t>
  </si>
  <si>
    <t>市町村道</t>
  </si>
  <si>
    <t>国管理</t>
  </si>
  <si>
    <t>県管理</t>
  </si>
  <si>
    <t>主要地方道</t>
  </si>
  <si>
    <t>一般県道</t>
  </si>
  <si>
    <t>路線数</t>
  </si>
  <si>
    <t>総延長</t>
  </si>
  <si>
    <t xml:space="preserve"> 未　 　供 　　用　 　延　　長</t>
  </si>
  <si>
    <t xml:space="preserve"> 重       用       延       長</t>
  </si>
  <si>
    <t xml:space="preserve"> 実　 　　延　　 　長　 　（A）</t>
  </si>
  <si>
    <t>規格改良済・未改良</t>
  </si>
  <si>
    <t>内訳</t>
  </si>
  <si>
    <t>規格改良済延長（B）</t>
  </si>
  <si>
    <t>未改良延長</t>
  </si>
  <si>
    <t>実</t>
  </si>
  <si>
    <t>うち自動車交通不能</t>
  </si>
  <si>
    <t>改良率（B）/（A）</t>
  </si>
  <si>
    <t>延</t>
  </si>
  <si>
    <t>路面別内訳</t>
  </si>
  <si>
    <t>舗装道（C）</t>
  </si>
  <si>
    <t>長</t>
  </si>
  <si>
    <t>砂利道</t>
  </si>
  <si>
    <t>舗装率（C）/（A）</t>
  </si>
  <si>
    <t>の</t>
  </si>
  <si>
    <t>橋梁の内訳</t>
  </si>
  <si>
    <t>橋数（個）</t>
  </si>
  <si>
    <t>橋梁延長</t>
  </si>
  <si>
    <t>内</t>
  </si>
  <si>
    <t>木橋と永久橋</t>
  </si>
  <si>
    <t>　木　　橋　　数</t>
  </si>
  <si>
    <t>　延　　　　　長</t>
  </si>
  <si>
    <t>訳</t>
  </si>
  <si>
    <t>　永　久　橋　数</t>
  </si>
  <si>
    <t>トンネル</t>
  </si>
  <si>
    <t>個数</t>
  </si>
  <si>
    <t>延長</t>
  </si>
  <si>
    <t>渡船場</t>
  </si>
  <si>
    <t>鉄道との交差個所数</t>
  </si>
  <si>
    <t>立体横断施設数</t>
  </si>
  <si>
    <t>注1）路線数の（　）は、内書で一部県管理のものである。</t>
  </si>
  <si>
    <t>　2）鉄道との交差箇所数のうち（  ）は、立体交差で内書である。</t>
  </si>
  <si>
    <t>　3）独立専用自歩道を含む。</t>
  </si>
  <si>
    <t>資料：県道路維持課</t>
  </si>
  <si>
    <t>１４．道路現況</t>
  </si>
  <si>
    <t>単位：千kWｈ</t>
  </si>
  <si>
    <t>項目</t>
  </si>
  <si>
    <t>昭和62年度</t>
  </si>
  <si>
    <t>平成元年度</t>
  </si>
  <si>
    <t>電灯需要</t>
  </si>
  <si>
    <t>電力需要</t>
  </si>
  <si>
    <t>業務用電力</t>
  </si>
  <si>
    <t>定額電灯</t>
  </si>
  <si>
    <t>小口電力</t>
  </si>
  <si>
    <t>低圧電力</t>
  </si>
  <si>
    <t>従量電灯甲･乙</t>
  </si>
  <si>
    <t>高圧甲</t>
  </si>
  <si>
    <t>大口電力</t>
  </si>
  <si>
    <t>従量電灯丙</t>
  </si>
  <si>
    <t>一般</t>
  </si>
  <si>
    <t>特約</t>
  </si>
  <si>
    <t>臨時電灯</t>
  </si>
  <si>
    <t>臨時電力</t>
  </si>
  <si>
    <t>深夜電力</t>
  </si>
  <si>
    <t>公衆街路灯</t>
  </si>
  <si>
    <t>農事用電力</t>
  </si>
  <si>
    <t>建設工事用電力</t>
  </si>
  <si>
    <t>事業用電力</t>
  </si>
  <si>
    <t>融雪用電力</t>
  </si>
  <si>
    <t>１５．電灯及び電力需要実績(昭和62年度～平成元年度)</t>
  </si>
  <si>
    <t>（１）計画給水人口及び普及率</t>
  </si>
  <si>
    <t>3月31日現在  単位：人口＝人、率＝％</t>
  </si>
  <si>
    <t xml:space="preserve">保 健 所 別 
市 町 村 別 </t>
  </si>
  <si>
    <t>行政区域内      居住人口（Ａ）</t>
  </si>
  <si>
    <t>給水区域内      現在人口　　（B）</t>
  </si>
  <si>
    <t xml:space="preserve">B/A     </t>
  </si>
  <si>
    <t>計　　画　　　　　給水人口　　（C)</t>
  </si>
  <si>
    <t xml:space="preserve">C/A   </t>
  </si>
  <si>
    <t>現　　在　　　　　給水人口　　　（D)</t>
  </si>
  <si>
    <t xml:space="preserve">普及率　　　D/A   </t>
  </si>
  <si>
    <t>昭 和 62 年 度</t>
  </si>
  <si>
    <t>山形保健所</t>
  </si>
  <si>
    <t xml:space="preserve">100 </t>
  </si>
  <si>
    <t>寒河江保健所</t>
  </si>
  <si>
    <t>寒河江市</t>
  </si>
  <si>
    <t>河北町</t>
  </si>
  <si>
    <t xml:space="preserve">100 </t>
  </si>
  <si>
    <t>西川町</t>
  </si>
  <si>
    <t>朝日町</t>
  </si>
  <si>
    <t>大江町</t>
  </si>
  <si>
    <t>村山保健所</t>
  </si>
  <si>
    <t>大石田町</t>
  </si>
  <si>
    <t xml:space="preserve">100 </t>
  </si>
  <si>
    <t>新庄保健所</t>
  </si>
  <si>
    <t>米沢保健所</t>
  </si>
  <si>
    <t>長井保健所</t>
  </si>
  <si>
    <t xml:space="preserve">100 </t>
  </si>
  <si>
    <t>鶴岡保健所</t>
  </si>
  <si>
    <t>酒田保健所</t>
  </si>
  <si>
    <t>資料：県環境衛生課「昭和63年度水道現況」</t>
  </si>
  <si>
    <t>１６．保健所、市町村別の水道普及状況（昭和62年、63年度）</t>
  </si>
  <si>
    <t>(1)年度別保有自動車数</t>
  </si>
  <si>
    <t>総　　数</t>
  </si>
  <si>
    <t>普通車</t>
  </si>
  <si>
    <t>小型車</t>
  </si>
  <si>
    <t>被けん引車</t>
  </si>
  <si>
    <t>小 型 車</t>
  </si>
  <si>
    <t>総     数</t>
  </si>
  <si>
    <t>大型特殊車</t>
  </si>
  <si>
    <t>小型二輪車</t>
  </si>
  <si>
    <t>3月31日現在</t>
  </si>
  <si>
    <t>貨物用</t>
  </si>
  <si>
    <t>乗合用</t>
  </si>
  <si>
    <t>乗用</t>
  </si>
  <si>
    <t>特 種 (殊） 用 途 車</t>
  </si>
  <si>
    <t>二　　　輪　　　車</t>
  </si>
  <si>
    <t>年度別</t>
  </si>
  <si>
    <t>年   度   別</t>
  </si>
  <si>
    <t>*軽自動車</t>
  </si>
  <si>
    <t>普通車及</t>
  </si>
  <si>
    <t>*軽四輪車</t>
  </si>
  <si>
    <t>特種車</t>
  </si>
  <si>
    <t>*軽特殊車</t>
  </si>
  <si>
    <t>*軽二輪車</t>
  </si>
  <si>
    <t>び小型車</t>
  </si>
  <si>
    <t>昭和55年度</t>
  </si>
  <si>
    <t>昭和 55 年度</t>
  </si>
  <si>
    <t>平成元年度</t>
  </si>
  <si>
    <t xml:space="preserve"> 平 成 元 年 度</t>
  </si>
  <si>
    <t>自家用</t>
  </si>
  <si>
    <t>営業用</t>
  </si>
  <si>
    <t>注：1）小型二輪車及び軽自動車は、検査証又は届出済証を交付しているものである。</t>
  </si>
  <si>
    <t>　　2）＊印には、農耕用を含まない。</t>
  </si>
  <si>
    <t>資料：新潟陸運局山形陸運支局</t>
  </si>
  <si>
    <t>１７．車種別保有自動車数（昭和55～平成元年度）</t>
  </si>
  <si>
    <t>総　　　　　　　数</t>
  </si>
  <si>
    <t>卸　　　売　　　業</t>
  </si>
  <si>
    <t>小　　　売　　　業</t>
  </si>
  <si>
    <t>商店数</t>
  </si>
  <si>
    <t>年間商品</t>
  </si>
  <si>
    <t>販売額</t>
  </si>
  <si>
    <t xml:space="preserve"> </t>
  </si>
  <si>
    <t>市町村別の男女別従業日数別自家農業従事者数（昭和55～62年）</t>
  </si>
  <si>
    <t>市町村別の農家の兼業種類別従事者数（昭和55～62年）</t>
  </si>
  <si>
    <t>市町村別の農業雇用労働雇入農家数・人数及び農作業（水稲作）をよそに請負わせた農家数と面積（昭和55～62年）</t>
  </si>
  <si>
    <t>市町村別施設園芸の施設のある農家数と施設面積（昭和55～62年）</t>
  </si>
  <si>
    <t>(3)工芸農作物</t>
  </si>
  <si>
    <t>市町村別の家畜等飼養農家数及び頭羽数（昭和54～62年）</t>
  </si>
  <si>
    <t>保有山林の作業別林家数(農家林家）、植林作業面積及び下刈り作業面積（昭和55年）</t>
  </si>
  <si>
    <t>市町村別の林産物等種類別販売林家数（農家林家）（昭和55年）</t>
  </si>
  <si>
    <t>市町村別の林家の主業（農家林家）（昭和55年）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</si>
</sst>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0_ "/>
    <numFmt numFmtId="180" formatCode="#,##0;&quot;△ &quot;#,##0"/>
    <numFmt numFmtId="181" formatCode="#,##0.0;[Red]\-#,##0.0"/>
    <numFmt numFmtId="182" formatCode="#,##0.0;&quot;△ &quot;#,##0.0"/>
    <numFmt numFmtId="183" formatCode="0_);[Red]\(0\)"/>
    <numFmt numFmtId="184" formatCode="#,##0_ ;[Red]\-#,##0\ "/>
    <numFmt numFmtId="185" formatCode="#,##0.0"/>
    <numFmt numFmtId="186" formatCode="_ * #,##0.0_ ;_ * \-#,##0.0_ ;_ * &quot;-&quot;?_ ;_ @_ "/>
    <numFmt numFmtId="187" formatCode="#,##0.0_);[Red]\(#,##0.0\)"/>
    <numFmt numFmtId="188" formatCode="0.0"/>
    <numFmt numFmtId="189" formatCode="_ * #,##0.0_ ;_ * \-#,##0.0_ ;_ * &quot;-&quot;_ ;_ @_ "/>
    <numFmt numFmtId="190" formatCode="0;&quot;△ &quot;0"/>
    <numFmt numFmtId="191" formatCode="0_);\(0\)"/>
    <numFmt numFmtId="192" formatCode="\-"/>
    <numFmt numFmtId="193" formatCode="0.0_ "/>
    <numFmt numFmtId="194" formatCode="_ * #,##0_ ;_ * \-#,##0_ ;_ * &quot;x&quot;_ ;_ @_ "/>
    <numFmt numFmtId="195" formatCode="\$#,##0_);\(#,##0\)"/>
    <numFmt numFmtId="196" formatCode="#,##0_);\(#,##0\)"/>
    <numFmt numFmtId="197" formatCode="\(#,##0\)"/>
    <numFmt numFmtId="198" formatCode="0.00000"/>
    <numFmt numFmtId="199" formatCode="0.0000"/>
    <numFmt numFmtId="200" formatCode="0.000"/>
    <numFmt numFmtId="201" formatCode="#,##0.00_ ;[Red]\-#,##0.00\ "/>
    <numFmt numFmtId="202" formatCode="0.00_);[Red]\(0.00\)"/>
    <numFmt numFmtId="203" formatCode="0.0_);[Red]\(0.0\)"/>
    <numFmt numFmtId="204" formatCode="#,##0.0_ ;[Red]\-#,##0.0\ "/>
    <numFmt numFmtId="205" formatCode="0.0;&quot;△ &quot;0.0"/>
    <numFmt numFmtId="206" formatCode="_ * #,##0.00_ ;_ * \-#,##0.00_ ;_ * &quot;-&quot;_ ;_ @_ "/>
    <numFmt numFmtId="207" formatCode="0_ "/>
    <numFmt numFmtId="208" formatCode="#,##0.00;&quot;△ &quot;#,##0.00"/>
    <numFmt numFmtId="209" formatCode="_ * #,##0.0_ ;_ * \-#,##0.0_ ;_ * &quot;-&quot;??_ ;_ @_ "/>
    <numFmt numFmtId="210" formatCode="\(0\)"/>
    <numFmt numFmtId="211" formatCode="#,##0.000;[Red]\-#,##0.000"/>
    <numFmt numFmtId="212" formatCode="_ * #,##0_ ;_ * \-#,##0_ ;_ * &quot;-&quot;??_ ;_ @_ "/>
    <numFmt numFmtId="213" formatCode="#,##0.0000;[Red]\-#,##0.0000"/>
    <numFmt numFmtId="214" formatCode="_ * #,##0_ ;_ * \-#,##0_ ;_ * &quot;-&quot;"/>
  </numFmts>
  <fonts count="2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2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b/>
      <sz val="10"/>
      <name val="ＭＳ 明朝"/>
      <family val="1"/>
    </font>
    <font>
      <b/>
      <sz val="9"/>
      <color indexed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b/>
      <sz val="9"/>
      <color indexed="9"/>
      <name val="ＭＳ 明朝"/>
      <family val="1"/>
    </font>
    <font>
      <u val="single"/>
      <sz val="10"/>
      <name val="ＭＳ 明朝"/>
      <family val="1"/>
    </font>
    <font>
      <sz val="11"/>
      <name val="ＭＳ Ｐ明朝"/>
      <family val="1"/>
    </font>
    <font>
      <sz val="10"/>
      <color indexed="9"/>
      <name val="ＭＳ 明朝"/>
      <family val="1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 style="thin"/>
      <top style="hair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5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1699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vertical="top" wrapText="1"/>
    </xf>
    <xf numFmtId="49" fontId="1" fillId="0" borderId="0" xfId="51" applyNumberFormat="1" applyFont="1" applyFill="1" applyAlignment="1">
      <alignment vertical="center"/>
      <protection/>
    </xf>
    <xf numFmtId="0" fontId="1" fillId="0" borderId="0" xfId="0" applyFont="1" applyFill="1" applyAlignment="1">
      <alignment vertical="center" wrapText="1"/>
    </xf>
    <xf numFmtId="49" fontId="1" fillId="0" borderId="0" xfId="51" applyNumberFormat="1" applyFont="1" applyFill="1" applyAlignment="1">
      <alignment/>
      <protection/>
    </xf>
    <xf numFmtId="0" fontId="1" fillId="0" borderId="0" xfId="51" applyFont="1" applyFill="1" applyAlignment="1">
      <alignment vertical="center" wrapText="1"/>
      <protection/>
    </xf>
    <xf numFmtId="0" fontId="1" fillId="0" borderId="0" xfId="51" applyFont="1" applyFill="1" applyAlignment="1">
      <alignment vertical="center"/>
      <protection/>
    </xf>
    <xf numFmtId="0" fontId="1" fillId="2" borderId="0" xfId="0" applyFont="1" applyFill="1" applyAlignment="1">
      <alignment vertical="center"/>
    </xf>
    <xf numFmtId="49" fontId="1" fillId="2" borderId="0" xfId="51" applyNumberFormat="1" applyFont="1" applyFill="1" applyAlignment="1">
      <alignment vertical="center"/>
      <protection/>
    </xf>
    <xf numFmtId="49" fontId="1" fillId="2" borderId="0" xfId="51" applyNumberFormat="1" applyFont="1" applyFill="1" applyAlignment="1">
      <alignment/>
      <protection/>
    </xf>
    <xf numFmtId="0" fontId="1" fillId="2" borderId="0" xfId="0" applyFont="1" applyFill="1" applyAlignment="1">
      <alignment vertical="center" wrapText="1"/>
    </xf>
    <xf numFmtId="0" fontId="1" fillId="2" borderId="0" xfId="51" applyFont="1" applyFill="1" applyAlignment="1">
      <alignment vertical="center" wrapText="1"/>
      <protection/>
    </xf>
    <xf numFmtId="0" fontId="1" fillId="2" borderId="0" xfId="51" applyFont="1" applyFill="1" applyAlignment="1">
      <alignment vertical="center"/>
      <protection/>
    </xf>
    <xf numFmtId="38" fontId="1" fillId="0" borderId="0" xfId="17" applyFont="1" applyAlignment="1">
      <alignment vertical="center"/>
    </xf>
    <xf numFmtId="38" fontId="7" fillId="0" borderId="0" xfId="17" applyFont="1" applyAlignment="1">
      <alignment vertical="center"/>
    </xf>
    <xf numFmtId="38" fontId="1" fillId="0" borderId="0" xfId="17" applyFont="1" applyAlignment="1">
      <alignment horizontal="right" vertical="center"/>
    </xf>
    <xf numFmtId="38" fontId="1" fillId="0" borderId="0" xfId="17" applyFont="1" applyBorder="1" applyAlignment="1">
      <alignment vertical="center"/>
    </xf>
    <xf numFmtId="38" fontId="1" fillId="0" borderId="1" xfId="17" applyFont="1" applyBorder="1" applyAlignment="1">
      <alignment horizontal="distributed" vertical="center"/>
    </xf>
    <xf numFmtId="38" fontId="1" fillId="0" borderId="1" xfId="17" applyFont="1" applyBorder="1" applyAlignment="1">
      <alignment horizontal="center" vertical="center"/>
    </xf>
    <xf numFmtId="38" fontId="1" fillId="0" borderId="2" xfId="17" applyFont="1" applyBorder="1" applyAlignment="1">
      <alignment horizontal="center" vertical="center"/>
    </xf>
    <xf numFmtId="38" fontId="1" fillId="0" borderId="3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5" xfId="17" applyFont="1" applyBorder="1" applyAlignment="1">
      <alignment horizontal="distributed" vertical="center"/>
    </xf>
    <xf numFmtId="38" fontId="8" fillId="0" borderId="6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distributed" vertical="center"/>
    </xf>
    <xf numFmtId="38" fontId="1" fillId="0" borderId="7" xfId="17" applyFont="1" applyBorder="1" applyAlignment="1">
      <alignment horizontal="distributed" vertical="center"/>
    </xf>
    <xf numFmtId="38" fontId="1" fillId="0" borderId="5" xfId="17" applyFont="1" applyBorder="1" applyAlignment="1">
      <alignment vertical="center"/>
    </xf>
    <xf numFmtId="38" fontId="1" fillId="0" borderId="6" xfId="17" applyFont="1" applyBorder="1" applyAlignment="1">
      <alignment vertical="center"/>
    </xf>
    <xf numFmtId="38" fontId="1" fillId="0" borderId="8" xfId="17" applyFont="1" applyBorder="1" applyAlignment="1">
      <alignment vertical="center"/>
    </xf>
    <xf numFmtId="38" fontId="9" fillId="0" borderId="4" xfId="17" applyFont="1" applyBorder="1" applyAlignment="1">
      <alignment horizontal="distributed" vertical="center"/>
    </xf>
    <xf numFmtId="38" fontId="9" fillId="0" borderId="5" xfId="17" applyFont="1" applyBorder="1" applyAlignment="1">
      <alignment horizontal="distributed" vertical="center"/>
    </xf>
    <xf numFmtId="38" fontId="9" fillId="0" borderId="0" xfId="17" applyFont="1" applyBorder="1" applyAlignment="1">
      <alignment horizontal="distributed" vertical="center"/>
    </xf>
    <xf numFmtId="38" fontId="9" fillId="0" borderId="0" xfId="17" applyFont="1" applyBorder="1" applyAlignment="1">
      <alignment horizontal="center" vertical="center"/>
    </xf>
    <xf numFmtId="38" fontId="9" fillId="0" borderId="4" xfId="17" applyFont="1" applyBorder="1" applyAlignment="1">
      <alignment vertical="center"/>
    </xf>
    <xf numFmtId="38" fontId="9" fillId="0" borderId="5" xfId="17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38" fontId="8" fillId="0" borderId="5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38" fontId="1" fillId="0" borderId="7" xfId="17" applyFont="1" applyBorder="1" applyAlignment="1">
      <alignment vertical="center"/>
    </xf>
    <xf numFmtId="38" fontId="1" fillId="0" borderId="4" xfId="17" applyFont="1" applyBorder="1" applyAlignment="1">
      <alignment vertical="center"/>
    </xf>
    <xf numFmtId="38" fontId="1" fillId="0" borderId="4" xfId="17" applyFont="1" applyBorder="1" applyAlignment="1">
      <alignment horizontal="distributed" vertical="center"/>
    </xf>
    <xf numFmtId="38" fontId="1" fillId="0" borderId="5" xfId="17" applyFont="1" applyBorder="1" applyAlignment="1">
      <alignment horizontal="right" vertical="center"/>
    </xf>
    <xf numFmtId="38" fontId="1" fillId="0" borderId="0" xfId="17" applyFont="1" applyBorder="1" applyAlignment="1">
      <alignment horizontal="right" vertical="center"/>
    </xf>
    <xf numFmtId="38" fontId="1" fillId="0" borderId="9" xfId="17" applyFont="1" applyBorder="1" applyAlignment="1">
      <alignment vertical="center"/>
    </xf>
    <xf numFmtId="38" fontId="1" fillId="0" borderId="10" xfId="17" applyFont="1" applyBorder="1" applyAlignment="1">
      <alignment vertical="center"/>
    </xf>
    <xf numFmtId="38" fontId="1" fillId="0" borderId="11" xfId="17" applyFont="1" applyBorder="1" applyAlignment="1">
      <alignment vertical="center"/>
    </xf>
    <xf numFmtId="38" fontId="1" fillId="0" borderId="12" xfId="17" applyFont="1" applyBorder="1" applyAlignment="1">
      <alignment horizontal="distributed" vertical="center"/>
    </xf>
    <xf numFmtId="38" fontId="1" fillId="0" borderId="13" xfId="17" applyFont="1" applyBorder="1" applyAlignment="1">
      <alignment vertical="center"/>
    </xf>
    <xf numFmtId="38" fontId="1" fillId="0" borderId="0" xfId="17" applyFont="1" applyBorder="1" applyAlignment="1">
      <alignment horizontal="left" vertical="center"/>
    </xf>
    <xf numFmtId="0" fontId="1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0" fillId="0" borderId="0" xfId="21" applyFont="1" applyAlignment="1">
      <alignment horizontal="center"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Font="1" applyBorder="1" applyAlignment="1">
      <alignment horizontal="centerContinuous" vertical="center"/>
      <protection/>
    </xf>
    <xf numFmtId="0" fontId="1" fillId="0" borderId="0" xfId="21" applyFont="1" applyAlignment="1">
      <alignment horizontal="right" vertical="center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1" fillId="0" borderId="1" xfId="21" applyFont="1" applyBorder="1" applyAlignment="1">
      <alignment horizontal="center" vertical="center"/>
      <protection/>
    </xf>
    <xf numFmtId="0" fontId="11" fillId="0" borderId="0" xfId="21" applyFont="1" applyAlignment="1">
      <alignment vertical="center"/>
      <protection/>
    </xf>
    <xf numFmtId="41" fontId="8" fillId="0" borderId="15" xfId="21" applyNumberFormat="1" applyFont="1" applyFill="1" applyBorder="1" applyAlignment="1">
      <alignment vertical="center"/>
      <protection/>
    </xf>
    <xf numFmtId="41" fontId="8" fillId="0" borderId="6" xfId="21" applyNumberFormat="1" applyFont="1" applyFill="1" applyBorder="1" applyAlignment="1">
      <alignment vertical="center"/>
      <protection/>
    </xf>
    <xf numFmtId="41" fontId="8" fillId="0" borderId="16" xfId="21" applyNumberFormat="1" applyFont="1" applyFill="1" applyBorder="1" applyAlignment="1">
      <alignment vertical="center"/>
      <protection/>
    </xf>
    <xf numFmtId="0" fontId="1" fillId="0" borderId="5" xfId="21" applyFont="1" applyBorder="1" applyAlignment="1">
      <alignment horizontal="distributed" vertical="center"/>
      <protection/>
    </xf>
    <xf numFmtId="0" fontId="1" fillId="0" borderId="8" xfId="21" applyFont="1" applyBorder="1" applyAlignment="1">
      <alignment horizontal="distributed" vertical="center"/>
      <protection/>
    </xf>
    <xf numFmtId="41" fontId="1" fillId="0" borderId="5" xfId="21" applyNumberFormat="1" applyFont="1" applyFill="1" applyBorder="1" applyAlignment="1">
      <alignment vertical="center"/>
      <protection/>
    </xf>
    <xf numFmtId="41" fontId="10" fillId="0" borderId="0" xfId="21" applyNumberFormat="1" applyFont="1" applyFill="1" applyBorder="1" applyAlignment="1">
      <alignment horizontal="right" vertical="center"/>
      <protection/>
    </xf>
    <xf numFmtId="41" fontId="10" fillId="0" borderId="8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Alignment="1">
      <alignment vertical="center"/>
      <protection/>
    </xf>
    <xf numFmtId="38" fontId="11" fillId="0" borderId="5" xfId="17" applyFont="1" applyBorder="1" applyAlignment="1">
      <alignment horizontal="distributed" vertical="center"/>
    </xf>
    <xf numFmtId="38" fontId="11" fillId="0" borderId="8" xfId="17" applyFont="1" applyBorder="1" applyAlignment="1">
      <alignment horizontal="distributed" vertical="center"/>
    </xf>
    <xf numFmtId="41" fontId="8" fillId="0" borderId="5" xfId="21" applyNumberFormat="1" applyFont="1" applyFill="1" applyBorder="1" applyAlignment="1">
      <alignment vertical="center"/>
      <protection/>
    </xf>
    <xf numFmtId="41" fontId="8" fillId="0" borderId="0" xfId="17" applyNumberFormat="1" applyFont="1" applyBorder="1" applyAlignment="1">
      <alignment horizontal="right" vertical="center"/>
    </xf>
    <xf numFmtId="41" fontId="8" fillId="0" borderId="0" xfId="17" applyNumberFormat="1" applyFont="1" applyFill="1" applyBorder="1" applyAlignment="1">
      <alignment horizontal="right" vertical="center"/>
    </xf>
    <xf numFmtId="41" fontId="8" fillId="0" borderId="8" xfId="17" applyNumberFormat="1" applyFont="1" applyBorder="1" applyAlignment="1">
      <alignment horizontal="right" vertical="center"/>
    </xf>
    <xf numFmtId="41" fontId="12" fillId="0" borderId="0" xfId="17" applyNumberFormat="1" applyFont="1" applyBorder="1" applyAlignment="1">
      <alignment horizontal="right" vertical="center"/>
    </xf>
    <xf numFmtId="41" fontId="12" fillId="0" borderId="0" xfId="17" applyNumberFormat="1" applyFont="1" applyFill="1" applyBorder="1" applyAlignment="1">
      <alignment horizontal="right" vertical="center"/>
    </xf>
    <xf numFmtId="41" fontId="12" fillId="0" borderId="8" xfId="17" applyNumberFormat="1" applyFont="1" applyBorder="1" applyAlignment="1">
      <alignment horizontal="right" vertical="center"/>
    </xf>
    <xf numFmtId="0" fontId="1" fillId="0" borderId="5" xfId="21" applyFont="1" applyBorder="1" applyAlignment="1">
      <alignment vertical="center"/>
      <protection/>
    </xf>
    <xf numFmtId="41" fontId="9" fillId="0" borderId="0" xfId="17" applyNumberFormat="1" applyFont="1" applyBorder="1" applyAlignment="1">
      <alignment horizontal="right" vertical="center"/>
    </xf>
    <xf numFmtId="41" fontId="9" fillId="0" borderId="8" xfId="17" applyNumberFormat="1" applyFont="1" applyBorder="1" applyAlignment="1">
      <alignment horizontal="right" vertical="center"/>
    </xf>
    <xf numFmtId="38" fontId="1" fillId="0" borderId="8" xfId="17" applyFont="1" applyBorder="1" applyAlignment="1">
      <alignment horizontal="distributed" vertical="center"/>
    </xf>
    <xf numFmtId="41" fontId="1" fillId="0" borderId="5" xfId="17" applyNumberFormat="1" applyFont="1" applyBorder="1" applyAlignment="1">
      <alignment vertical="center"/>
    </xf>
    <xf numFmtId="41" fontId="1" fillId="0" borderId="0" xfId="17" applyNumberFormat="1" applyFont="1" applyFill="1" applyBorder="1" applyAlignment="1">
      <alignment vertical="center"/>
    </xf>
    <xf numFmtId="41" fontId="1" fillId="0" borderId="8" xfId="17" applyNumberFormat="1" applyFont="1" applyFill="1" applyBorder="1" applyAlignment="1">
      <alignment vertical="center"/>
    </xf>
    <xf numFmtId="38" fontId="1" fillId="0" borderId="0" xfId="17" applyFont="1" applyFill="1" applyBorder="1" applyAlignment="1">
      <alignment vertical="center"/>
    </xf>
    <xf numFmtId="41" fontId="1" fillId="0" borderId="8" xfId="17" applyNumberFormat="1" applyFont="1" applyBorder="1" applyAlignment="1">
      <alignment horizontal="right" vertical="center"/>
    </xf>
    <xf numFmtId="0" fontId="1" fillId="0" borderId="10" xfId="21" applyFont="1" applyBorder="1" applyAlignment="1">
      <alignment vertical="center"/>
      <protection/>
    </xf>
    <xf numFmtId="38" fontId="1" fillId="0" borderId="13" xfId="17" applyFont="1" applyBorder="1" applyAlignment="1">
      <alignment horizontal="distributed" vertical="center"/>
    </xf>
    <xf numFmtId="41" fontId="1" fillId="0" borderId="10" xfId="17" applyNumberFormat="1" applyFont="1" applyBorder="1" applyAlignment="1">
      <alignment vertical="center"/>
    </xf>
    <xf numFmtId="41" fontId="1" fillId="0" borderId="11" xfId="17" applyNumberFormat="1" applyFont="1" applyFill="1" applyBorder="1" applyAlignment="1">
      <alignment vertical="center"/>
    </xf>
    <xf numFmtId="41" fontId="1" fillId="0" borderId="13" xfId="17" applyNumberFormat="1" applyFont="1" applyBorder="1" applyAlignment="1">
      <alignment horizontal="right" vertical="center"/>
    </xf>
    <xf numFmtId="0" fontId="1" fillId="0" borderId="0" xfId="22" applyFont="1">
      <alignment/>
      <protection/>
    </xf>
    <xf numFmtId="0" fontId="7" fillId="0" borderId="0" xfId="22" applyFont="1">
      <alignment/>
      <protection/>
    </xf>
    <xf numFmtId="38" fontId="1" fillId="0" borderId="0" xfId="17" applyFont="1" applyAlignment="1">
      <alignment/>
    </xf>
    <xf numFmtId="0" fontId="1" fillId="0" borderId="0" xfId="22" applyFont="1" applyBorder="1">
      <alignment/>
      <protection/>
    </xf>
    <xf numFmtId="38" fontId="13" fillId="0" borderId="0" xfId="17" applyFont="1" applyAlignment="1">
      <alignment/>
    </xf>
    <xf numFmtId="0" fontId="13" fillId="0" borderId="0" xfId="22" applyFont="1">
      <alignment/>
      <protection/>
    </xf>
    <xf numFmtId="38" fontId="1" fillId="0" borderId="0" xfId="17" applyFont="1" applyAlignment="1">
      <alignment horizontal="right"/>
    </xf>
    <xf numFmtId="0" fontId="1" fillId="0" borderId="0" xfId="22" applyFont="1" applyBorder="1" applyAlignment="1">
      <alignment horizontal="right"/>
      <protection/>
    </xf>
    <xf numFmtId="0" fontId="1" fillId="0" borderId="5" xfId="22" applyFont="1" applyBorder="1" applyAlignment="1">
      <alignment horizontal="center"/>
      <protection/>
    </xf>
    <xf numFmtId="0" fontId="1" fillId="0" borderId="0" xfId="22" applyFont="1" applyBorder="1" applyAlignment="1">
      <alignment horizontal="center"/>
      <protection/>
    </xf>
    <xf numFmtId="0" fontId="1" fillId="0" borderId="17" xfId="22" applyFont="1" applyBorder="1" applyAlignment="1">
      <alignment horizontal="center" vertical="center"/>
      <protection/>
    </xf>
    <xf numFmtId="38" fontId="1" fillId="0" borderId="17" xfId="17" applyFont="1" applyBorder="1" applyAlignment="1">
      <alignment horizontal="center" vertical="center"/>
    </xf>
    <xf numFmtId="38" fontId="11" fillId="0" borderId="15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1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0" xfId="17" applyFont="1" applyBorder="1" applyAlignment="1">
      <alignment horizontal="right" vertical="center"/>
    </xf>
    <xf numFmtId="0" fontId="11" fillId="0" borderId="5" xfId="22" applyFont="1" applyBorder="1" applyAlignment="1">
      <alignment horizontal="distributed"/>
      <protection/>
    </xf>
    <xf numFmtId="0" fontId="11" fillId="0" borderId="0" xfId="22" applyFont="1" applyBorder="1" applyAlignment="1">
      <alignment horizontal="distributed"/>
      <protection/>
    </xf>
    <xf numFmtId="38" fontId="11" fillId="0" borderId="5" xfId="17" applyFont="1" applyBorder="1" applyAlignment="1">
      <alignment vertical="center"/>
    </xf>
    <xf numFmtId="38" fontId="11" fillId="0" borderId="0" xfId="17" applyFont="1" applyBorder="1" applyAlignment="1">
      <alignment vertical="center"/>
    </xf>
    <xf numFmtId="180" fontId="11" fillId="0" borderId="5" xfId="17" applyNumberFormat="1" applyFont="1" applyBorder="1" applyAlignment="1">
      <alignment vertical="center"/>
    </xf>
    <xf numFmtId="180" fontId="11" fillId="0" borderId="0" xfId="17" applyNumberFormat="1" applyFont="1" applyBorder="1" applyAlignment="1">
      <alignment vertical="center"/>
    </xf>
    <xf numFmtId="38" fontId="11" fillId="0" borderId="5" xfId="17" applyFont="1" applyBorder="1" applyAlignment="1">
      <alignment horizontal="center" vertical="center"/>
    </xf>
    <xf numFmtId="38" fontId="11" fillId="0" borderId="0" xfId="17" applyFont="1" applyBorder="1" applyAlignment="1">
      <alignment horizontal="center" vertical="center"/>
    </xf>
    <xf numFmtId="0" fontId="1" fillId="0" borderId="5" xfId="22" applyFont="1" applyBorder="1">
      <alignment/>
      <protection/>
    </xf>
    <xf numFmtId="0" fontId="1" fillId="0" borderId="8" xfId="22" applyFont="1" applyBorder="1" applyAlignment="1">
      <alignment vertical="center"/>
      <protection/>
    </xf>
    <xf numFmtId="38" fontId="1" fillId="0" borderId="0" xfId="17" applyFont="1" applyBorder="1" applyAlignment="1">
      <alignment/>
    </xf>
    <xf numFmtId="38" fontId="1" fillId="0" borderId="8" xfId="17" applyFont="1" applyBorder="1" applyAlignment="1">
      <alignment/>
    </xf>
    <xf numFmtId="0" fontId="1" fillId="0" borderId="8" xfId="22" applyFont="1" applyBorder="1" applyAlignment="1">
      <alignment horizontal="distributed" vertical="center"/>
      <protection/>
    </xf>
    <xf numFmtId="180" fontId="1" fillId="0" borderId="0" xfId="17" applyNumberFormat="1" applyFont="1" applyBorder="1" applyAlignment="1">
      <alignment/>
    </xf>
    <xf numFmtId="180" fontId="1" fillId="0" borderId="8" xfId="17" applyNumberFormat="1" applyFont="1" applyBorder="1" applyAlignment="1">
      <alignment/>
    </xf>
    <xf numFmtId="180" fontId="1" fillId="0" borderId="5" xfId="17" applyNumberFormat="1" applyFont="1" applyBorder="1" applyAlignment="1">
      <alignment/>
    </xf>
    <xf numFmtId="0" fontId="1" fillId="0" borderId="10" xfId="22" applyFont="1" applyBorder="1">
      <alignment/>
      <protection/>
    </xf>
    <xf numFmtId="0" fontId="1" fillId="0" borderId="13" xfId="22" applyFont="1" applyBorder="1" applyAlignment="1">
      <alignment horizontal="distributed" vertical="center"/>
      <protection/>
    </xf>
    <xf numFmtId="38" fontId="1" fillId="0" borderId="11" xfId="17" applyFont="1" applyBorder="1" applyAlignment="1">
      <alignment horizontal="right" vertical="center"/>
    </xf>
    <xf numFmtId="180" fontId="1" fillId="0" borderId="11" xfId="17" applyNumberFormat="1" applyFont="1" applyBorder="1" applyAlignment="1">
      <alignment/>
    </xf>
    <xf numFmtId="180" fontId="1" fillId="0" borderId="13" xfId="17" applyNumberFormat="1" applyFont="1" applyBorder="1" applyAlignment="1">
      <alignment/>
    </xf>
    <xf numFmtId="0" fontId="1" fillId="0" borderId="0" xfId="23" applyFont="1">
      <alignment/>
      <protection/>
    </xf>
    <xf numFmtId="38" fontId="1" fillId="0" borderId="17" xfId="17" applyFont="1" applyBorder="1" applyAlignment="1">
      <alignment horizontal="distributed" vertical="center"/>
    </xf>
    <xf numFmtId="38" fontId="1" fillId="0" borderId="17" xfId="17" applyFont="1" applyBorder="1" applyAlignment="1">
      <alignment horizontal="distributed" vertical="center"/>
    </xf>
    <xf numFmtId="38" fontId="1" fillId="0" borderId="9" xfId="17" applyFont="1" applyBorder="1" applyAlignment="1">
      <alignment horizontal="distributed" vertical="center"/>
    </xf>
    <xf numFmtId="38" fontId="11" fillId="0" borderId="0" xfId="17" applyFont="1" applyAlignment="1">
      <alignment vertical="center"/>
    </xf>
    <xf numFmtId="38" fontId="11" fillId="0" borderId="18" xfId="17" applyFont="1" applyBorder="1" applyAlignment="1">
      <alignment horizontal="distributed" vertical="center"/>
    </xf>
    <xf numFmtId="38" fontId="8" fillId="0" borderId="15" xfId="17" applyFont="1" applyBorder="1" applyAlignment="1">
      <alignment vertical="center"/>
    </xf>
    <xf numFmtId="181" fontId="8" fillId="0" borderId="6" xfId="17" applyNumberFormat="1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182" fontId="8" fillId="0" borderId="6" xfId="17" applyNumberFormat="1" applyFont="1" applyBorder="1" applyAlignment="1">
      <alignment vertical="center"/>
    </xf>
    <xf numFmtId="182" fontId="8" fillId="0" borderId="16" xfId="17" applyNumberFormat="1" applyFont="1" applyBorder="1" applyAlignment="1">
      <alignment vertical="center"/>
    </xf>
    <xf numFmtId="38" fontId="11" fillId="0" borderId="4" xfId="17" applyFont="1" applyBorder="1" applyAlignment="1">
      <alignment horizontal="distributed" vertical="center"/>
    </xf>
    <xf numFmtId="38" fontId="8" fillId="0" borderId="5" xfId="17" applyFont="1" applyBorder="1" applyAlignment="1">
      <alignment vertical="center"/>
    </xf>
    <xf numFmtId="181" fontId="8" fillId="0" borderId="0" xfId="17" applyNumberFormat="1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182" fontId="8" fillId="0" borderId="0" xfId="17" applyNumberFormat="1" applyFont="1" applyBorder="1" applyAlignment="1">
      <alignment vertical="center"/>
    </xf>
    <xf numFmtId="182" fontId="8" fillId="0" borderId="8" xfId="17" applyNumberFormat="1" applyFont="1" applyBorder="1" applyAlignment="1">
      <alignment vertical="center"/>
    </xf>
    <xf numFmtId="181" fontId="1" fillId="0" borderId="0" xfId="17" applyNumberFormat="1" applyFont="1" applyBorder="1" applyAlignment="1">
      <alignment vertical="center"/>
    </xf>
    <xf numFmtId="182" fontId="1" fillId="0" borderId="0" xfId="17" applyNumberFormat="1" applyFont="1" applyBorder="1" applyAlignment="1">
      <alignment vertical="center"/>
    </xf>
    <xf numFmtId="182" fontId="1" fillId="0" borderId="8" xfId="17" applyNumberFormat="1" applyFont="1" applyBorder="1" applyAlignment="1">
      <alignment vertical="center"/>
    </xf>
    <xf numFmtId="181" fontId="1" fillId="0" borderId="11" xfId="17" applyNumberFormat="1" applyFont="1" applyBorder="1" applyAlignment="1">
      <alignment vertical="center"/>
    </xf>
    <xf numFmtId="182" fontId="1" fillId="0" borderId="11" xfId="17" applyNumberFormat="1" applyFont="1" applyBorder="1" applyAlignment="1">
      <alignment vertical="center"/>
    </xf>
    <xf numFmtId="182" fontId="1" fillId="0" borderId="13" xfId="17" applyNumberFormat="1" applyFont="1" applyBorder="1" applyAlignment="1">
      <alignment vertical="center"/>
    </xf>
    <xf numFmtId="0" fontId="7" fillId="0" borderId="0" xfId="24" applyFont="1">
      <alignment/>
      <protection/>
    </xf>
    <xf numFmtId="0" fontId="1" fillId="0" borderId="0" xfId="24" applyFont="1">
      <alignment/>
      <protection/>
    </xf>
    <xf numFmtId="0" fontId="1" fillId="0" borderId="0" xfId="24" applyFont="1" applyAlignment="1">
      <alignment horizontal="right"/>
      <protection/>
    </xf>
    <xf numFmtId="0" fontId="1" fillId="0" borderId="19" xfId="24" applyFont="1" applyBorder="1" applyAlignment="1">
      <alignment horizontal="distributed"/>
      <protection/>
    </xf>
    <xf numFmtId="0" fontId="1" fillId="0" borderId="20" xfId="24" applyFont="1" applyBorder="1" applyAlignment="1">
      <alignment horizontal="center"/>
      <protection/>
    </xf>
    <xf numFmtId="0" fontId="1" fillId="0" borderId="14" xfId="24" applyFont="1" applyBorder="1" applyAlignment="1">
      <alignment horizontal="center"/>
      <protection/>
    </xf>
    <xf numFmtId="0" fontId="1" fillId="0" borderId="10" xfId="24" applyFont="1" applyBorder="1" applyAlignment="1">
      <alignment horizontal="distributed" vertical="center"/>
      <protection/>
    </xf>
    <xf numFmtId="0" fontId="1" fillId="0" borderId="9" xfId="24" applyFont="1" applyBorder="1" applyAlignment="1">
      <alignment horizontal="center" vertical="center"/>
      <protection/>
    </xf>
    <xf numFmtId="0" fontId="1" fillId="0" borderId="9" xfId="24" applyFont="1" applyBorder="1" applyAlignment="1">
      <alignment horizontal="center" vertical="center" wrapText="1"/>
      <protection/>
    </xf>
    <xf numFmtId="0" fontId="1" fillId="0" borderId="17" xfId="24" applyFont="1" applyBorder="1" applyAlignment="1">
      <alignment horizontal="center" vertical="center" wrapText="1"/>
      <protection/>
    </xf>
    <xf numFmtId="0" fontId="1" fillId="0" borderId="17" xfId="24" applyFont="1" applyFill="1" applyBorder="1" applyAlignment="1">
      <alignment horizontal="center" vertical="center" wrapText="1"/>
      <protection/>
    </xf>
    <xf numFmtId="0" fontId="1" fillId="0" borderId="13" xfId="24" applyFont="1" applyBorder="1" applyAlignment="1">
      <alignment horizontal="center" vertical="center" wrapText="1"/>
      <protection/>
    </xf>
    <xf numFmtId="0" fontId="1" fillId="0" borderId="5" xfId="24" applyFont="1" applyBorder="1" applyAlignment="1">
      <alignment horizontal="distributed" vertical="center"/>
      <protection/>
    </xf>
    <xf numFmtId="0" fontId="1" fillId="0" borderId="15" xfId="24" applyFont="1" applyBorder="1" applyAlignment="1">
      <alignment horizontal="center" vertical="top"/>
      <protection/>
    </xf>
    <xf numFmtId="0" fontId="1" fillId="0" borderId="6" xfId="24" applyFont="1" applyBorder="1" applyAlignment="1">
      <alignment horizontal="center" vertical="center"/>
      <protection/>
    </xf>
    <xf numFmtId="0" fontId="1" fillId="0" borderId="6" xfId="24" applyFont="1" applyFill="1" applyBorder="1" applyAlignment="1">
      <alignment horizontal="center" vertical="center"/>
      <protection/>
    </xf>
    <xf numFmtId="0" fontId="1" fillId="0" borderId="16" xfId="24" applyFont="1" applyBorder="1" applyAlignment="1">
      <alignment horizontal="center" vertical="center"/>
      <protection/>
    </xf>
    <xf numFmtId="41" fontId="1" fillId="0" borderId="5" xfId="24" applyNumberFormat="1" applyFont="1" applyBorder="1" applyAlignment="1">
      <alignment horizontal="center" vertical="top"/>
      <protection/>
    </xf>
    <xf numFmtId="41" fontId="1" fillId="0" borderId="0" xfId="24" applyNumberFormat="1" applyFont="1" applyBorder="1" applyAlignment="1">
      <alignment horizontal="center" vertical="center"/>
      <protection/>
    </xf>
    <xf numFmtId="41" fontId="1" fillId="0" borderId="0" xfId="24" applyNumberFormat="1" applyFont="1" applyFill="1" applyBorder="1" applyAlignment="1">
      <alignment horizontal="center" vertical="center"/>
      <protection/>
    </xf>
    <xf numFmtId="41" fontId="1" fillId="0" borderId="8" xfId="24" applyNumberFormat="1" applyFont="1" applyBorder="1" applyAlignment="1">
      <alignment horizontal="center" vertical="center"/>
      <protection/>
    </xf>
    <xf numFmtId="0" fontId="1" fillId="0" borderId="5" xfId="24" applyFont="1" applyBorder="1" applyAlignment="1" quotePrefix="1">
      <alignment horizontal="left" vertical="center"/>
      <protection/>
    </xf>
    <xf numFmtId="0" fontId="1" fillId="0" borderId="5" xfId="24" applyFont="1" applyBorder="1" applyAlignment="1">
      <alignment horizontal="left" vertical="center"/>
      <protection/>
    </xf>
    <xf numFmtId="41" fontId="14" fillId="0" borderId="0" xfId="24" applyNumberFormat="1" applyFont="1" applyBorder="1" applyAlignment="1">
      <alignment horizontal="center" vertical="center"/>
      <protection/>
    </xf>
    <xf numFmtId="41" fontId="4" fillId="0" borderId="0" xfId="24" applyNumberFormat="1" applyFont="1" applyBorder="1" applyAlignment="1">
      <alignment horizontal="center" vertical="center"/>
      <protection/>
    </xf>
    <xf numFmtId="41" fontId="4" fillId="0" borderId="0" xfId="24" applyNumberFormat="1" applyFont="1" applyFill="1" applyBorder="1" applyAlignment="1">
      <alignment horizontal="center" vertical="center"/>
      <protection/>
    </xf>
    <xf numFmtId="41" fontId="1" fillId="0" borderId="8" xfId="24" applyNumberFormat="1" applyFont="1" applyBorder="1" applyAlignment="1">
      <alignment horizontal="center" vertical="top"/>
      <protection/>
    </xf>
    <xf numFmtId="0" fontId="8" fillId="0" borderId="5" xfId="24" applyFont="1" applyBorder="1" applyAlignment="1" quotePrefix="1">
      <alignment horizontal="left" vertical="center"/>
      <protection/>
    </xf>
    <xf numFmtId="41" fontId="8" fillId="0" borderId="5" xfId="24" applyNumberFormat="1" applyFont="1" applyBorder="1" applyAlignment="1">
      <alignment vertical="center"/>
      <protection/>
    </xf>
    <xf numFmtId="41" fontId="8" fillId="0" borderId="0" xfId="24" applyNumberFormat="1" applyFont="1" applyBorder="1" applyAlignment="1">
      <alignment vertical="center"/>
      <protection/>
    </xf>
    <xf numFmtId="41" fontId="8" fillId="0" borderId="8" xfId="24" applyNumberFormat="1" applyFont="1" applyBorder="1" applyAlignment="1">
      <alignment vertical="center"/>
      <protection/>
    </xf>
    <xf numFmtId="0" fontId="8" fillId="0" borderId="0" xfId="24" applyFont="1" applyAlignment="1">
      <alignment vertical="center"/>
      <protection/>
    </xf>
    <xf numFmtId="0" fontId="8" fillId="0" borderId="5" xfId="24" applyFont="1" applyBorder="1" applyAlignment="1">
      <alignment horizontal="distributed" vertical="center"/>
      <protection/>
    </xf>
    <xf numFmtId="0" fontId="1" fillId="0" borderId="4" xfId="25" applyFont="1" applyBorder="1" applyAlignment="1">
      <alignment horizontal="distributed" vertical="center"/>
      <protection/>
    </xf>
    <xf numFmtId="41" fontId="8" fillId="0" borderId="5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41" fontId="8" fillId="0" borderId="0" xfId="17" applyNumberFormat="1" applyFont="1" applyFill="1" applyBorder="1" applyAlignment="1">
      <alignment/>
    </xf>
    <xf numFmtId="41" fontId="8" fillId="0" borderId="8" xfId="17" applyNumberFormat="1" applyFont="1" applyBorder="1" applyAlignment="1">
      <alignment/>
    </xf>
    <xf numFmtId="0" fontId="9" fillId="0" borderId="0" xfId="24" applyFont="1" applyAlignment="1">
      <alignment vertical="center"/>
      <protection/>
    </xf>
    <xf numFmtId="41" fontId="1" fillId="0" borderId="5" xfId="24" applyNumberFormat="1" applyFont="1" applyBorder="1" applyAlignment="1">
      <alignment/>
      <protection/>
    </xf>
    <xf numFmtId="41" fontId="1" fillId="0" borderId="0" xfId="24" applyNumberFormat="1" applyFont="1" applyBorder="1" applyAlignment="1">
      <alignment/>
      <protection/>
    </xf>
    <xf numFmtId="41" fontId="1" fillId="0" borderId="0" xfId="24" applyNumberFormat="1" applyFont="1" applyFill="1" applyBorder="1" applyAlignment="1">
      <alignment/>
      <protection/>
    </xf>
    <xf numFmtId="41" fontId="1" fillId="0" borderId="8" xfId="24" applyNumberFormat="1" applyFont="1" applyBorder="1" applyAlignment="1">
      <alignment/>
      <protection/>
    </xf>
    <xf numFmtId="41" fontId="1" fillId="0" borderId="0" xfId="24" applyNumberFormat="1" applyFont="1" applyBorder="1" applyAlignment="1">
      <alignment vertical="center"/>
      <protection/>
    </xf>
    <xf numFmtId="41" fontId="1" fillId="0" borderId="10" xfId="24" applyNumberFormat="1" applyFont="1" applyBorder="1" applyAlignment="1">
      <alignment/>
      <protection/>
    </xf>
    <xf numFmtId="41" fontId="1" fillId="0" borderId="11" xfId="24" applyNumberFormat="1" applyFont="1" applyBorder="1" applyAlignment="1">
      <alignment vertical="center"/>
      <protection/>
    </xf>
    <xf numFmtId="41" fontId="1" fillId="0" borderId="11" xfId="24" applyNumberFormat="1" applyFont="1" applyBorder="1" applyAlignment="1">
      <alignment/>
      <protection/>
    </xf>
    <xf numFmtId="41" fontId="1" fillId="0" borderId="11" xfId="24" applyNumberFormat="1" applyFont="1" applyFill="1" applyBorder="1" applyAlignment="1">
      <alignment/>
      <protection/>
    </xf>
    <xf numFmtId="41" fontId="1" fillId="0" borderId="13" xfId="24" applyNumberFormat="1" applyFont="1" applyBorder="1" applyAlignment="1">
      <alignment/>
      <protection/>
    </xf>
    <xf numFmtId="0" fontId="1" fillId="0" borderId="0" xfId="24" applyFont="1" applyBorder="1">
      <alignment/>
      <protection/>
    </xf>
    <xf numFmtId="0" fontId="1" fillId="0" borderId="0" xfId="25" applyFont="1">
      <alignment/>
      <protection/>
    </xf>
    <xf numFmtId="0" fontId="7" fillId="0" borderId="0" xfId="25" applyFont="1">
      <alignment/>
      <protection/>
    </xf>
    <xf numFmtId="0" fontId="1" fillId="0" borderId="0" xfId="25" applyFont="1" applyAlignment="1">
      <alignment horizontal="right"/>
      <protection/>
    </xf>
    <xf numFmtId="0" fontId="1" fillId="0" borderId="0" xfId="25" applyFont="1" applyFill="1">
      <alignment/>
      <protection/>
    </xf>
    <xf numFmtId="0" fontId="1" fillId="0" borderId="17" xfId="25" applyFont="1" applyBorder="1" applyAlignment="1">
      <alignment horizontal="center" vertical="center"/>
      <protection/>
    </xf>
    <xf numFmtId="0" fontId="1" fillId="0" borderId="18" xfId="25" applyFont="1" applyBorder="1" applyAlignment="1">
      <alignment horizontal="left" vertical="center"/>
      <protection/>
    </xf>
    <xf numFmtId="41" fontId="1" fillId="0" borderId="15" xfId="25" applyNumberFormat="1" applyFont="1" applyBorder="1" applyAlignment="1">
      <alignment/>
      <protection/>
    </xf>
    <xf numFmtId="41" fontId="1" fillId="0" borderId="6" xfId="25" applyNumberFormat="1" applyFont="1" applyFill="1" applyBorder="1" applyAlignment="1">
      <alignment/>
      <protection/>
    </xf>
    <xf numFmtId="41" fontId="1" fillId="0" borderId="6" xfId="25" applyNumberFormat="1" applyFont="1" applyBorder="1" applyAlignment="1">
      <alignment/>
      <protection/>
    </xf>
    <xf numFmtId="41" fontId="1" fillId="0" borderId="6" xfId="25" applyNumberFormat="1" applyFont="1" applyBorder="1" applyAlignment="1">
      <alignment horizontal="right"/>
      <protection/>
    </xf>
    <xf numFmtId="41" fontId="1" fillId="0" borderId="16" xfId="25" applyNumberFormat="1" applyFont="1" applyBorder="1" applyAlignment="1">
      <alignment/>
      <protection/>
    </xf>
    <xf numFmtId="41" fontId="1" fillId="0" borderId="0" xfId="25" applyNumberFormat="1" applyFont="1" applyAlignment="1">
      <alignment/>
      <protection/>
    </xf>
    <xf numFmtId="0" fontId="1" fillId="0" borderId="4" xfId="25" applyFont="1" applyBorder="1" applyAlignment="1" quotePrefix="1">
      <alignment horizontal="left"/>
      <protection/>
    </xf>
    <xf numFmtId="41" fontId="1" fillId="0" borderId="5" xfId="17" applyNumberFormat="1" applyFont="1" applyBorder="1" applyAlignment="1">
      <alignment/>
    </xf>
    <xf numFmtId="41" fontId="1" fillId="0" borderId="0" xfId="25" applyNumberFormat="1" applyFont="1" applyFill="1" applyBorder="1" applyAlignment="1">
      <alignment/>
      <protection/>
    </xf>
    <xf numFmtId="41" fontId="1" fillId="0" borderId="0" xfId="17" applyNumberFormat="1" applyFont="1" applyBorder="1" applyAlignment="1">
      <alignment/>
    </xf>
    <xf numFmtId="41" fontId="1" fillId="0" borderId="8" xfId="17" applyNumberFormat="1" applyFont="1" applyBorder="1" applyAlignment="1">
      <alignment/>
    </xf>
    <xf numFmtId="0" fontId="1" fillId="0" borderId="5" xfId="25" applyFont="1" applyBorder="1" applyAlignment="1" quotePrefix="1">
      <alignment horizontal="left" vertical="center"/>
      <protection/>
    </xf>
    <xf numFmtId="41" fontId="1" fillId="0" borderId="0" xfId="17" applyNumberFormat="1" applyFont="1" applyFill="1" applyBorder="1" applyAlignment="1">
      <alignment/>
    </xf>
    <xf numFmtId="0" fontId="1" fillId="0" borderId="0" xfId="25" applyFont="1" applyAlignment="1">
      <alignment vertical="center"/>
      <protection/>
    </xf>
    <xf numFmtId="0" fontId="1" fillId="0" borderId="5" xfId="25" applyFont="1" applyBorder="1" applyAlignment="1">
      <alignment horizontal="distributed" vertical="center"/>
      <protection/>
    </xf>
    <xf numFmtId="41" fontId="1" fillId="0" borderId="5" xfId="25" applyNumberFormat="1" applyFont="1" applyBorder="1" applyAlignment="1">
      <alignment/>
      <protection/>
    </xf>
    <xf numFmtId="41" fontId="1" fillId="0" borderId="0" xfId="25" applyNumberFormat="1" applyFont="1" applyBorder="1" applyAlignment="1">
      <alignment/>
      <protection/>
    </xf>
    <xf numFmtId="41" fontId="1" fillId="0" borderId="8" xfId="25" applyNumberFormat="1" applyFont="1" applyBorder="1" applyAlignment="1">
      <alignment/>
      <protection/>
    </xf>
    <xf numFmtId="0" fontId="8" fillId="0" borderId="0" xfId="25" applyFont="1" applyAlignment="1">
      <alignment vertical="center"/>
      <protection/>
    </xf>
    <xf numFmtId="0" fontId="8" fillId="0" borderId="5" xfId="25" applyFont="1" applyBorder="1" applyAlignment="1" quotePrefix="1">
      <alignment horizontal="left" vertical="center"/>
      <protection/>
    </xf>
    <xf numFmtId="41" fontId="8" fillId="0" borderId="5" xfId="25" applyNumberFormat="1" applyFont="1" applyFill="1" applyBorder="1" applyAlignment="1">
      <alignment/>
      <protection/>
    </xf>
    <xf numFmtId="41" fontId="8" fillId="0" borderId="0" xfId="25" applyNumberFormat="1" applyFont="1" applyFill="1" applyBorder="1" applyAlignment="1">
      <alignment/>
      <protection/>
    </xf>
    <xf numFmtId="41" fontId="8" fillId="0" borderId="8" xfId="25" applyNumberFormat="1" applyFont="1" applyFill="1" applyBorder="1" applyAlignment="1">
      <alignment/>
      <protection/>
    </xf>
    <xf numFmtId="41" fontId="8" fillId="0" borderId="0" xfId="25" applyNumberFormat="1" applyFont="1" applyAlignment="1">
      <alignment vertical="center"/>
      <protection/>
    </xf>
    <xf numFmtId="0" fontId="9" fillId="0" borderId="0" xfId="25" applyFont="1">
      <alignment/>
      <protection/>
    </xf>
    <xf numFmtId="0" fontId="9" fillId="0" borderId="4" xfId="25" applyFont="1" applyBorder="1">
      <alignment/>
      <protection/>
    </xf>
    <xf numFmtId="41" fontId="8" fillId="0" borderId="5" xfId="25" applyNumberFormat="1" applyFont="1" applyBorder="1" applyAlignment="1">
      <alignment/>
      <protection/>
    </xf>
    <xf numFmtId="41" fontId="8" fillId="0" borderId="0" xfId="25" applyNumberFormat="1" applyFont="1" applyBorder="1" applyAlignment="1">
      <alignment/>
      <protection/>
    </xf>
    <xf numFmtId="41" fontId="8" fillId="0" borderId="8" xfId="25" applyNumberFormat="1" applyFont="1" applyBorder="1" applyAlignment="1">
      <alignment/>
      <protection/>
    </xf>
    <xf numFmtId="41" fontId="9" fillId="0" borderId="0" xfId="25" applyNumberFormat="1" applyFont="1">
      <alignment/>
      <protection/>
    </xf>
    <xf numFmtId="0" fontId="8" fillId="0" borderId="0" xfId="25" applyFont="1">
      <alignment/>
      <protection/>
    </xf>
    <xf numFmtId="0" fontId="8" fillId="0" borderId="4" xfId="25" applyFont="1" applyFill="1" applyBorder="1" applyAlignment="1">
      <alignment horizontal="distributed"/>
      <protection/>
    </xf>
    <xf numFmtId="41" fontId="8" fillId="0" borderId="0" xfId="25" applyNumberFormat="1" applyFont="1">
      <alignment/>
      <protection/>
    </xf>
    <xf numFmtId="0" fontId="8" fillId="0" borderId="4" xfId="25" applyFont="1" applyBorder="1" applyAlignment="1">
      <alignment horizontal="distributed"/>
      <protection/>
    </xf>
    <xf numFmtId="0" fontId="9" fillId="0" borderId="0" xfId="25" applyFont="1" applyAlignment="1">
      <alignment vertical="center"/>
      <protection/>
    </xf>
    <xf numFmtId="0" fontId="8" fillId="0" borderId="4" xfId="25" applyFont="1" applyBorder="1" applyAlignment="1">
      <alignment horizontal="distributed" vertical="center"/>
      <protection/>
    </xf>
    <xf numFmtId="41" fontId="9" fillId="0" borderId="0" xfId="25" applyNumberFormat="1" applyFont="1" applyAlignment="1">
      <alignment vertical="center"/>
      <protection/>
    </xf>
    <xf numFmtId="41" fontId="1" fillId="0" borderId="0" xfId="25" applyNumberFormat="1" applyFont="1">
      <alignment/>
      <protection/>
    </xf>
    <xf numFmtId="0" fontId="1" fillId="0" borderId="9" xfId="25" applyFont="1" applyBorder="1" applyAlignment="1">
      <alignment horizontal="distributed" vertical="center"/>
      <protection/>
    </xf>
    <xf numFmtId="41" fontId="1" fillId="0" borderId="10" xfId="17" applyNumberFormat="1" applyFont="1" applyBorder="1" applyAlignment="1">
      <alignment/>
    </xf>
    <xf numFmtId="41" fontId="1" fillId="0" borderId="11" xfId="25" applyNumberFormat="1" applyFont="1" applyFill="1" applyBorder="1" applyAlignment="1">
      <alignment/>
      <protection/>
    </xf>
    <xf numFmtId="41" fontId="1" fillId="0" borderId="11" xfId="17" applyNumberFormat="1" applyFont="1" applyBorder="1" applyAlignment="1">
      <alignment/>
    </xf>
    <xf numFmtId="41" fontId="1" fillId="0" borderId="11" xfId="17" applyNumberFormat="1" applyFont="1" applyFill="1" applyBorder="1" applyAlignment="1">
      <alignment/>
    </xf>
    <xf numFmtId="41" fontId="1" fillId="0" borderId="13" xfId="17" applyNumberFormat="1" applyFont="1" applyBorder="1" applyAlignment="1">
      <alignment/>
    </xf>
    <xf numFmtId="0" fontId="1" fillId="0" borderId="0" xfId="26" applyFont="1" applyAlignment="1">
      <alignment vertical="center"/>
      <protection/>
    </xf>
    <xf numFmtId="0" fontId="1" fillId="0" borderId="0" xfId="26" applyFont="1" applyFill="1" applyAlignment="1">
      <alignment vertical="center"/>
      <protection/>
    </xf>
    <xf numFmtId="3" fontId="7" fillId="0" borderId="0" xfId="26" applyNumberFormat="1" applyFont="1" applyAlignment="1">
      <alignment vertical="center"/>
      <protection/>
    </xf>
    <xf numFmtId="3" fontId="1" fillId="0" borderId="0" xfId="26" applyNumberFormat="1" applyFont="1" applyAlignment="1">
      <alignment vertical="center"/>
      <protection/>
    </xf>
    <xf numFmtId="0" fontId="1" fillId="0" borderId="0" xfId="26" applyFont="1" applyBorder="1" applyAlignment="1">
      <alignment vertical="center"/>
      <protection/>
    </xf>
    <xf numFmtId="0" fontId="1" fillId="0" borderId="0" xfId="26" applyFont="1" applyFill="1" applyBorder="1" applyAlignment="1">
      <alignment vertical="center"/>
      <protection/>
    </xf>
    <xf numFmtId="0" fontId="1" fillId="0" borderId="0" xfId="26" applyFont="1" applyFill="1" applyBorder="1" applyAlignment="1">
      <alignment horizontal="right" vertical="center"/>
      <protection/>
    </xf>
    <xf numFmtId="0" fontId="1" fillId="0" borderId="20" xfId="26" applyFont="1" applyBorder="1" applyAlignment="1">
      <alignment horizontal="distributed" vertical="center"/>
      <protection/>
    </xf>
    <xf numFmtId="0" fontId="1" fillId="0" borderId="1" xfId="26" applyFont="1" applyBorder="1" applyAlignment="1">
      <alignment horizontal="centerContinuous" vertical="center"/>
      <protection/>
    </xf>
    <xf numFmtId="0" fontId="1" fillId="0" borderId="1" xfId="26" applyFont="1" applyBorder="1" applyAlignment="1" quotePrefix="1">
      <alignment horizontal="centerContinuous" vertical="center"/>
      <protection/>
    </xf>
    <xf numFmtId="0" fontId="1" fillId="0" borderId="1" xfId="26" applyFont="1" applyFill="1" applyBorder="1" applyAlignment="1">
      <alignment horizontal="centerContinuous" vertical="center"/>
      <protection/>
    </xf>
    <xf numFmtId="0" fontId="1" fillId="0" borderId="1" xfId="26" applyFont="1" applyFill="1" applyBorder="1" applyAlignment="1" quotePrefix="1">
      <alignment horizontal="centerContinuous" vertical="center"/>
      <protection/>
    </xf>
    <xf numFmtId="0" fontId="1" fillId="0" borderId="0" xfId="26" applyFont="1" applyBorder="1" applyAlignment="1" quotePrefix="1">
      <alignment vertical="center"/>
      <protection/>
    </xf>
    <xf numFmtId="0" fontId="1" fillId="0" borderId="9" xfId="26" applyFont="1" applyBorder="1" applyAlignment="1">
      <alignment horizontal="distributed" vertical="center"/>
      <protection/>
    </xf>
    <xf numFmtId="0" fontId="1" fillId="0" borderId="9" xfId="26" applyFont="1" applyBorder="1" applyAlignment="1">
      <alignment horizontal="center" vertical="center"/>
      <protection/>
    </xf>
    <xf numFmtId="0" fontId="1" fillId="0" borderId="9" xfId="26" applyFont="1" applyBorder="1" applyAlignment="1">
      <alignment horizontal="center" vertical="center" wrapText="1"/>
      <protection/>
    </xf>
    <xf numFmtId="0" fontId="1" fillId="0" borderId="9" xfId="26" applyFont="1" applyFill="1" applyBorder="1" applyAlignment="1">
      <alignment horizontal="distributed" vertical="center"/>
      <protection/>
    </xf>
    <xf numFmtId="0" fontId="1" fillId="0" borderId="9" xfId="26" applyFont="1" applyFill="1" applyBorder="1" applyAlignment="1">
      <alignment horizontal="center" vertical="center" wrapText="1"/>
      <protection/>
    </xf>
    <xf numFmtId="0" fontId="1" fillId="0" borderId="0" xfId="26" applyFont="1" applyBorder="1" applyAlignment="1">
      <alignment horizontal="center" vertical="center"/>
      <protection/>
    </xf>
    <xf numFmtId="0" fontId="1" fillId="0" borderId="0" xfId="26" applyFont="1" applyBorder="1" applyAlignment="1">
      <alignment vertical="center" wrapText="1"/>
      <protection/>
    </xf>
    <xf numFmtId="0" fontId="1" fillId="0" borderId="4" xfId="26" applyFont="1" applyBorder="1" applyAlignment="1">
      <alignment horizontal="distributed" vertical="center"/>
      <protection/>
    </xf>
    <xf numFmtId="41" fontId="1" fillId="0" borderId="15" xfId="17" applyNumberFormat="1" applyFont="1" applyBorder="1" applyAlignment="1">
      <alignment/>
    </xf>
    <xf numFmtId="41" fontId="1" fillId="0" borderId="6" xfId="17" applyNumberFormat="1" applyFont="1" applyBorder="1" applyAlignment="1">
      <alignment/>
    </xf>
    <xf numFmtId="41" fontId="1" fillId="0" borderId="16" xfId="17" applyNumberFormat="1" applyFont="1" applyBorder="1" applyAlignment="1">
      <alignment/>
    </xf>
    <xf numFmtId="0" fontId="1" fillId="0" borderId="4" xfId="26" applyFont="1" applyBorder="1" applyAlignment="1" quotePrefix="1">
      <alignment horizontal="left" vertical="center" indent="2"/>
      <protection/>
    </xf>
    <xf numFmtId="0" fontId="1" fillId="0" borderId="4" xfId="26" applyFont="1" applyBorder="1" applyAlignment="1" quotePrefix="1">
      <alignment horizontal="left" vertical="center"/>
      <protection/>
    </xf>
    <xf numFmtId="0" fontId="8" fillId="0" borderId="4" xfId="26" applyFont="1" applyBorder="1" applyAlignment="1">
      <alignment horizontal="distributed" vertical="center"/>
      <protection/>
    </xf>
    <xf numFmtId="0" fontId="8" fillId="0" borderId="0" xfId="26" applyFont="1" applyBorder="1" applyAlignment="1">
      <alignment horizontal="center" vertical="center"/>
      <protection/>
    </xf>
    <xf numFmtId="0" fontId="8" fillId="0" borderId="0" xfId="26" applyFont="1" applyBorder="1" applyAlignment="1">
      <alignment vertical="center"/>
      <protection/>
    </xf>
    <xf numFmtId="0" fontId="8" fillId="0" borderId="0" xfId="26" applyFont="1" applyBorder="1" applyAlignment="1">
      <alignment vertical="center" wrapText="1"/>
      <protection/>
    </xf>
    <xf numFmtId="0" fontId="8" fillId="0" borderId="0" xfId="26" applyFont="1" applyAlignment="1">
      <alignment vertical="center"/>
      <protection/>
    </xf>
    <xf numFmtId="41" fontId="8" fillId="0" borderId="5" xfId="26" applyNumberFormat="1" applyFont="1" applyBorder="1" applyAlignment="1">
      <alignment/>
      <protection/>
    </xf>
    <xf numFmtId="41" fontId="8" fillId="0" borderId="0" xfId="26" applyNumberFormat="1" applyFont="1" applyBorder="1" applyAlignment="1">
      <alignment/>
      <protection/>
    </xf>
    <xf numFmtId="41" fontId="8" fillId="0" borderId="8" xfId="26" applyNumberFormat="1" applyFont="1" applyBorder="1" applyAlignment="1">
      <alignment/>
      <protection/>
    </xf>
    <xf numFmtId="3" fontId="8" fillId="0" borderId="0" xfId="26" applyNumberFormat="1" applyFont="1" applyBorder="1" applyAlignment="1">
      <alignment vertical="center"/>
      <protection/>
    </xf>
    <xf numFmtId="180" fontId="8" fillId="0" borderId="0" xfId="26" applyNumberFormat="1" applyFont="1" applyBorder="1" applyAlignment="1">
      <alignment vertical="center"/>
      <protection/>
    </xf>
    <xf numFmtId="41" fontId="8" fillId="0" borderId="0" xfId="26" applyNumberFormat="1" applyFont="1" applyFill="1" applyBorder="1" applyAlignment="1">
      <alignment/>
      <protection/>
    </xf>
    <xf numFmtId="41" fontId="1" fillId="0" borderId="8" xfId="17" applyNumberFormat="1" applyFont="1" applyFill="1" applyBorder="1" applyAlignment="1">
      <alignment/>
    </xf>
    <xf numFmtId="3" fontId="1" fillId="0" borderId="0" xfId="26" applyNumberFormat="1" applyFont="1" applyBorder="1" applyAlignment="1">
      <alignment vertical="center"/>
      <protection/>
    </xf>
    <xf numFmtId="180" fontId="1" fillId="0" borderId="0" xfId="26" applyNumberFormat="1" applyFont="1" applyBorder="1" applyAlignment="1">
      <alignment vertical="center"/>
      <protection/>
    </xf>
    <xf numFmtId="41" fontId="1" fillId="0" borderId="5" xfId="17" applyNumberFormat="1" applyFont="1" applyBorder="1" applyAlignment="1" applyProtection="1">
      <alignment/>
      <protection locked="0"/>
    </xf>
    <xf numFmtId="41" fontId="1" fillId="0" borderId="0" xfId="17" applyNumberFormat="1" applyFont="1" applyBorder="1" applyAlignment="1" applyProtection="1">
      <alignment/>
      <protection locked="0"/>
    </xf>
    <xf numFmtId="41" fontId="1" fillId="0" borderId="0" xfId="17" applyNumberFormat="1" applyFont="1" applyFill="1" applyBorder="1" applyAlignment="1" applyProtection="1">
      <alignment/>
      <protection locked="0"/>
    </xf>
    <xf numFmtId="41" fontId="1" fillId="0" borderId="8" xfId="17" applyNumberFormat="1" applyFont="1" applyFill="1" applyBorder="1" applyAlignment="1" applyProtection="1">
      <alignment/>
      <protection locked="0"/>
    </xf>
    <xf numFmtId="177" fontId="1" fillId="0" borderId="8" xfId="17" applyNumberFormat="1" applyFont="1" applyFill="1" applyBorder="1" applyAlignment="1" applyProtection="1">
      <alignment/>
      <protection locked="0"/>
    </xf>
    <xf numFmtId="177" fontId="1" fillId="0" borderId="0" xfId="17" applyNumberFormat="1" applyFont="1" applyFill="1" applyBorder="1" applyAlignment="1" applyProtection="1">
      <alignment/>
      <protection locked="0"/>
    </xf>
    <xf numFmtId="183" fontId="1" fillId="0" borderId="0" xfId="17" applyNumberFormat="1" applyFont="1" applyFill="1" applyBorder="1" applyAlignment="1" applyProtection="1">
      <alignment/>
      <protection locked="0"/>
    </xf>
    <xf numFmtId="183" fontId="1" fillId="0" borderId="8" xfId="17" applyNumberFormat="1" applyFont="1" applyFill="1" applyBorder="1" applyAlignment="1" applyProtection="1">
      <alignment/>
      <protection locked="0"/>
    </xf>
    <xf numFmtId="41" fontId="1" fillId="0" borderId="0" xfId="26" applyNumberFormat="1" applyFont="1" applyBorder="1" applyAlignment="1">
      <alignment/>
      <protection/>
    </xf>
    <xf numFmtId="41" fontId="1" fillId="0" borderId="10" xfId="17" applyNumberFormat="1" applyFont="1" applyBorder="1" applyAlignment="1" applyProtection="1">
      <alignment/>
      <protection locked="0"/>
    </xf>
    <xf numFmtId="41" fontId="1" fillId="0" borderId="11" xfId="17" applyNumberFormat="1" applyFont="1" applyBorder="1" applyAlignment="1" applyProtection="1">
      <alignment/>
      <protection locked="0"/>
    </xf>
    <xf numFmtId="41" fontId="1" fillId="0" borderId="11" xfId="17" applyNumberFormat="1" applyFont="1" applyFill="1" applyBorder="1" applyAlignment="1" applyProtection="1">
      <alignment/>
      <protection locked="0"/>
    </xf>
    <xf numFmtId="41" fontId="1" fillId="0" borderId="13" xfId="17" applyNumberFormat="1" applyFont="1" applyFill="1" applyBorder="1" applyAlignment="1" applyProtection="1">
      <alignment/>
      <protection locked="0"/>
    </xf>
    <xf numFmtId="0" fontId="1" fillId="0" borderId="0" xfId="27" applyFont="1">
      <alignment/>
      <protection/>
    </xf>
    <xf numFmtId="0" fontId="7" fillId="0" borderId="0" xfId="27" applyFont="1">
      <alignment/>
      <protection/>
    </xf>
    <xf numFmtId="0" fontId="1" fillId="0" borderId="21" xfId="27" applyFont="1" applyBorder="1">
      <alignment/>
      <protection/>
    </xf>
    <xf numFmtId="0" fontId="1" fillId="0" borderId="21" xfId="27" applyFont="1" applyBorder="1" applyAlignment="1">
      <alignment horizontal="right"/>
      <protection/>
    </xf>
    <xf numFmtId="0" fontId="1" fillId="0" borderId="4" xfId="27" applyFont="1" applyBorder="1">
      <alignment/>
      <protection/>
    </xf>
    <xf numFmtId="0" fontId="1" fillId="0" borderId="4" xfId="27" applyFont="1" applyBorder="1" applyAlignment="1">
      <alignment horizontal="distributed"/>
      <protection/>
    </xf>
    <xf numFmtId="0" fontId="11" fillId="0" borderId="4" xfId="27" applyFont="1" applyBorder="1" applyAlignment="1">
      <alignment horizontal="distributed"/>
      <protection/>
    </xf>
    <xf numFmtId="0" fontId="1" fillId="0" borderId="4" xfId="27" applyFont="1" applyBorder="1" applyAlignment="1">
      <alignment horizontal="distributed" vertical="center"/>
      <protection/>
    </xf>
    <xf numFmtId="0" fontId="11" fillId="0" borderId="9" xfId="27" applyFont="1" applyBorder="1" applyAlignment="1">
      <alignment horizontal="distributed"/>
      <protection/>
    </xf>
    <xf numFmtId="0" fontId="1" fillId="0" borderId="9" xfId="27" applyFont="1" applyBorder="1" applyAlignment="1">
      <alignment horizontal="distributed" vertical="center"/>
      <protection/>
    </xf>
    <xf numFmtId="0" fontId="9" fillId="0" borderId="0" xfId="27" applyFont="1">
      <alignment/>
      <protection/>
    </xf>
    <xf numFmtId="0" fontId="8" fillId="0" borderId="4" xfId="27" applyFont="1" applyBorder="1" applyAlignment="1">
      <alignment horizontal="distributed"/>
      <protection/>
    </xf>
    <xf numFmtId="41" fontId="8" fillId="0" borderId="15" xfId="27" applyNumberFormat="1" applyFont="1" applyBorder="1" applyAlignment="1">
      <alignment horizontal="right"/>
      <protection/>
    </xf>
    <xf numFmtId="41" fontId="8" fillId="0" borderId="6" xfId="27" applyNumberFormat="1" applyFont="1" applyBorder="1" applyAlignment="1">
      <alignment horizontal="right"/>
      <protection/>
    </xf>
    <xf numFmtId="41" fontId="8" fillId="0" borderId="16" xfId="27" applyNumberFormat="1" applyFont="1" applyBorder="1" applyAlignment="1">
      <alignment horizontal="right"/>
      <protection/>
    </xf>
    <xf numFmtId="41" fontId="8" fillId="0" borderId="5" xfId="27" applyNumberFormat="1" applyFont="1" applyBorder="1" applyAlignment="1">
      <alignment horizontal="right"/>
      <protection/>
    </xf>
    <xf numFmtId="41" fontId="8" fillId="0" borderId="0" xfId="27" applyNumberFormat="1" applyFont="1" applyBorder="1" applyAlignment="1">
      <alignment horizontal="distributed"/>
      <protection/>
    </xf>
    <xf numFmtId="41" fontId="9" fillId="0" borderId="0" xfId="27" applyNumberFormat="1" applyFont="1" applyBorder="1" applyAlignment="1">
      <alignment horizontal="right"/>
      <protection/>
    </xf>
    <xf numFmtId="41" fontId="9" fillId="0" borderId="8" xfId="27" applyNumberFormat="1" applyFont="1" applyBorder="1" applyAlignment="1">
      <alignment horizontal="right"/>
      <protection/>
    </xf>
    <xf numFmtId="0" fontId="8" fillId="0" borderId="0" xfId="27" applyFont="1">
      <alignment/>
      <protection/>
    </xf>
    <xf numFmtId="41" fontId="8" fillId="0" borderId="0" xfId="27" applyNumberFormat="1" applyFont="1" applyBorder="1" applyAlignment="1">
      <alignment horizontal="right"/>
      <protection/>
    </xf>
    <xf numFmtId="41" fontId="8" fillId="0" borderId="8" xfId="27" applyNumberFormat="1" applyFont="1" applyBorder="1" applyAlignment="1">
      <alignment horizontal="right"/>
      <protection/>
    </xf>
    <xf numFmtId="41" fontId="8" fillId="0" borderId="5" xfId="27" applyNumberFormat="1" applyFont="1" applyBorder="1" applyAlignment="1">
      <alignment horizontal="distributed"/>
      <protection/>
    </xf>
    <xf numFmtId="41" fontId="8" fillId="0" borderId="0" xfId="27" applyNumberFormat="1" applyFont="1" applyFill="1" applyBorder="1" applyAlignment="1">
      <alignment horizontal="right"/>
      <protection/>
    </xf>
    <xf numFmtId="41" fontId="1" fillId="0" borderId="5" xfId="27" applyNumberFormat="1" applyFont="1" applyBorder="1">
      <alignment/>
      <protection/>
    </xf>
    <xf numFmtId="41" fontId="1" fillId="0" borderId="0" xfId="27" applyNumberFormat="1" applyFont="1" applyBorder="1">
      <alignment/>
      <protection/>
    </xf>
    <xf numFmtId="41" fontId="1" fillId="0" borderId="0" xfId="27" applyNumberFormat="1" applyFont="1" applyBorder="1" applyAlignment="1">
      <alignment horizontal="right"/>
      <protection/>
    </xf>
    <xf numFmtId="41" fontId="1" fillId="0" borderId="8" xfId="27" applyNumberFormat="1" applyFont="1" applyBorder="1" applyAlignment="1">
      <alignment horizontal="right"/>
      <protection/>
    </xf>
    <xf numFmtId="41" fontId="1" fillId="0" borderId="5" xfId="17" applyNumberFormat="1" applyFont="1" applyBorder="1" applyAlignment="1">
      <alignment horizontal="right" vertical="center"/>
    </xf>
    <xf numFmtId="41" fontId="1" fillId="0" borderId="0" xfId="17" applyNumberFormat="1" applyFont="1" applyBorder="1" applyAlignment="1">
      <alignment horizontal="right" vertical="center"/>
    </xf>
    <xf numFmtId="41" fontId="1" fillId="0" borderId="5" xfId="17" applyNumberFormat="1" applyFont="1" applyBorder="1" applyAlignment="1">
      <alignment horizontal="distributed" vertical="center"/>
    </xf>
    <xf numFmtId="41" fontId="1" fillId="0" borderId="10" xfId="17" applyNumberFormat="1" applyFont="1" applyBorder="1" applyAlignment="1">
      <alignment horizontal="right" vertical="center"/>
    </xf>
    <xf numFmtId="41" fontId="1" fillId="0" borderId="11" xfId="17" applyNumberFormat="1" applyFont="1" applyBorder="1" applyAlignment="1">
      <alignment horizontal="right" vertical="center"/>
    </xf>
    <xf numFmtId="0" fontId="1" fillId="0" borderId="0" xfId="27" applyFont="1" applyBorder="1">
      <alignment/>
      <protection/>
    </xf>
    <xf numFmtId="38" fontId="7" fillId="0" borderId="0" xfId="17" applyFont="1" applyBorder="1" applyAlignment="1">
      <alignment vertical="center"/>
    </xf>
    <xf numFmtId="38" fontId="1" fillId="0" borderId="21" xfId="17" applyFont="1" applyBorder="1" applyAlignment="1">
      <alignment vertical="center"/>
    </xf>
    <xf numFmtId="38" fontId="9" fillId="0" borderId="21" xfId="17" applyFont="1" applyBorder="1" applyAlignment="1">
      <alignment vertical="center"/>
    </xf>
    <xf numFmtId="38" fontId="9" fillId="0" borderId="21" xfId="17" applyFont="1" applyBorder="1" applyAlignment="1">
      <alignment horizontal="right" vertical="center"/>
    </xf>
    <xf numFmtId="38" fontId="1" fillId="0" borderId="18" xfId="17" applyFont="1" applyBorder="1" applyAlignment="1">
      <alignment horizontal="distributed" vertical="center"/>
    </xf>
    <xf numFmtId="38" fontId="1" fillId="0" borderId="22" xfId="17" applyFont="1" applyBorder="1" applyAlignment="1">
      <alignment horizontal="right" vertical="center"/>
    </xf>
    <xf numFmtId="38" fontId="1" fillId="0" borderId="9" xfId="17" applyFont="1" applyBorder="1" applyAlignment="1">
      <alignment horizontal="distributed" vertical="center"/>
    </xf>
    <xf numFmtId="38" fontId="1" fillId="0" borderId="18" xfId="17" applyFont="1" applyBorder="1" applyAlignment="1">
      <alignment vertical="center"/>
    </xf>
    <xf numFmtId="38" fontId="1" fillId="0" borderId="15" xfId="17" applyFont="1" applyBorder="1" applyAlignment="1">
      <alignment vertical="center"/>
    </xf>
    <xf numFmtId="38" fontId="9" fillId="0" borderId="6" xfId="17" applyFont="1" applyBorder="1" applyAlignment="1">
      <alignment vertical="center"/>
    </xf>
    <xf numFmtId="38" fontId="9" fillId="0" borderId="6" xfId="17" applyFont="1" applyBorder="1" applyAlignment="1">
      <alignment horizontal="right" vertical="center"/>
    </xf>
    <xf numFmtId="38" fontId="1" fillId="0" borderId="16" xfId="17" applyFont="1" applyBorder="1" applyAlignment="1">
      <alignment vertical="center"/>
    </xf>
    <xf numFmtId="41" fontId="8" fillId="0" borderId="5" xfId="17" applyNumberFormat="1" applyFont="1" applyBorder="1" applyAlignment="1">
      <alignment horizontal="right" vertical="center"/>
    </xf>
    <xf numFmtId="41" fontId="1" fillId="0" borderId="8" xfId="17" applyNumberFormat="1" applyFont="1" applyBorder="1" applyAlignment="1">
      <alignment vertical="center"/>
    </xf>
    <xf numFmtId="177" fontId="1" fillId="0" borderId="0" xfId="17" applyNumberFormat="1" applyFont="1" applyBorder="1" applyAlignment="1">
      <alignment horizontal="right" vertical="center"/>
    </xf>
    <xf numFmtId="41" fontId="1" fillId="0" borderId="13" xfId="17" applyNumberFormat="1" applyFont="1" applyBorder="1" applyAlignment="1">
      <alignment vertical="center"/>
    </xf>
    <xf numFmtId="0" fontId="7" fillId="0" borderId="0" xfId="29" applyFont="1">
      <alignment/>
      <protection/>
    </xf>
    <xf numFmtId="0" fontId="1" fillId="0" borderId="0" xfId="29" applyFont="1">
      <alignment/>
      <protection/>
    </xf>
    <xf numFmtId="0" fontId="1" fillId="0" borderId="20" xfId="29" applyFont="1" applyBorder="1" applyAlignment="1">
      <alignment horizontal="distributed"/>
      <protection/>
    </xf>
    <xf numFmtId="0" fontId="1" fillId="0" borderId="4" xfId="29" applyFont="1" applyBorder="1" applyAlignment="1">
      <alignment horizontal="distributed" vertical="top"/>
      <protection/>
    </xf>
    <xf numFmtId="0" fontId="1" fillId="0" borderId="18" xfId="29" applyFont="1" applyBorder="1" applyAlignment="1">
      <alignment horizontal="distributed" vertical="center"/>
      <protection/>
    </xf>
    <xf numFmtId="0" fontId="1" fillId="0" borderId="18" xfId="29" applyFont="1" applyBorder="1" applyAlignment="1">
      <alignment horizontal="left" vertical="center"/>
      <protection/>
    </xf>
    <xf numFmtId="0" fontId="1" fillId="0" borderId="4" xfId="29" applyFont="1" applyBorder="1" applyAlignment="1">
      <alignment horizontal="center" vertical="center"/>
      <protection/>
    </xf>
    <xf numFmtId="0" fontId="1" fillId="0" borderId="4" xfId="29" applyFont="1" applyBorder="1" applyAlignment="1">
      <alignment horizontal="distributed" vertical="center"/>
      <protection/>
    </xf>
    <xf numFmtId="0" fontId="1" fillId="0" borderId="9" xfId="29" applyFont="1" applyBorder="1" applyAlignment="1">
      <alignment horizontal="distributed" vertical="top"/>
      <protection/>
    </xf>
    <xf numFmtId="0" fontId="1" fillId="0" borderId="9" xfId="29" applyFont="1" applyBorder="1" applyAlignment="1">
      <alignment horizontal="distributed" vertical="center"/>
      <protection/>
    </xf>
    <xf numFmtId="0" fontId="1" fillId="0" borderId="9" xfId="29" applyFont="1" applyBorder="1" applyAlignment="1">
      <alignment horizontal="right" vertical="center"/>
      <protection/>
    </xf>
    <xf numFmtId="41" fontId="1" fillId="0" borderId="15" xfId="29" applyNumberFormat="1" applyFont="1" applyBorder="1" applyAlignment="1">
      <alignment horizontal="right" vertical="center"/>
      <protection/>
    </xf>
    <xf numFmtId="41" fontId="1" fillId="0" borderId="6" xfId="29" applyNumberFormat="1" applyFont="1" applyBorder="1" applyAlignment="1">
      <alignment horizontal="right" vertical="center"/>
      <protection/>
    </xf>
    <xf numFmtId="41" fontId="1" fillId="0" borderId="16" xfId="29" applyNumberFormat="1" applyFont="1" applyBorder="1" applyAlignment="1">
      <alignment horizontal="right" vertical="center"/>
      <protection/>
    </xf>
    <xf numFmtId="0" fontId="1" fillId="0" borderId="4" xfId="29" applyFont="1" applyBorder="1" applyAlignment="1" quotePrefix="1">
      <alignment horizontal="left" vertical="center"/>
      <protection/>
    </xf>
    <xf numFmtId="41" fontId="1" fillId="0" borderId="5" xfId="29" applyNumberFormat="1" applyFont="1" applyBorder="1" applyAlignment="1">
      <alignment horizontal="right" vertical="center"/>
      <protection/>
    </xf>
    <xf numFmtId="41" fontId="1" fillId="0" borderId="0" xfId="29" applyNumberFormat="1" applyFont="1" applyBorder="1" applyAlignment="1">
      <alignment horizontal="right" vertical="center"/>
      <protection/>
    </xf>
    <xf numFmtId="41" fontId="1" fillId="0" borderId="8" xfId="29" applyNumberFormat="1" applyFont="1" applyBorder="1" applyAlignment="1">
      <alignment horizontal="right" vertical="center"/>
      <protection/>
    </xf>
    <xf numFmtId="0" fontId="8" fillId="0" borderId="8" xfId="29" applyFont="1" applyBorder="1">
      <alignment/>
      <protection/>
    </xf>
    <xf numFmtId="0" fontId="8" fillId="0" borderId="4" xfId="29" applyFont="1" applyBorder="1" applyAlignment="1" quotePrefix="1">
      <alignment horizontal="left" vertical="center"/>
      <protection/>
    </xf>
    <xf numFmtId="41" fontId="8" fillId="0" borderId="5" xfId="29" applyNumberFormat="1" applyFont="1" applyBorder="1" applyAlignment="1">
      <alignment horizontal="right" vertical="center"/>
      <protection/>
    </xf>
    <xf numFmtId="41" fontId="8" fillId="0" borderId="0" xfId="29" applyNumberFormat="1" applyFont="1" applyBorder="1" applyAlignment="1">
      <alignment horizontal="right" vertical="center"/>
      <protection/>
    </xf>
    <xf numFmtId="41" fontId="8" fillId="0" borderId="0" xfId="29" applyNumberFormat="1" applyFont="1" applyFill="1" applyBorder="1" applyAlignment="1">
      <alignment horizontal="right" vertical="center"/>
      <protection/>
    </xf>
    <xf numFmtId="41" fontId="8" fillId="0" borderId="8" xfId="29" applyNumberFormat="1" applyFont="1" applyBorder="1" applyAlignment="1">
      <alignment horizontal="right" vertical="center"/>
      <protection/>
    </xf>
    <xf numFmtId="0" fontId="8" fillId="0" borderId="0" xfId="29" applyFont="1">
      <alignment/>
      <protection/>
    </xf>
    <xf numFmtId="0" fontId="1" fillId="0" borderId="0" xfId="29" applyFont="1" applyBorder="1">
      <alignment/>
      <protection/>
    </xf>
    <xf numFmtId="0" fontId="11" fillId="0" borderId="4" xfId="29" applyFont="1" applyBorder="1" applyAlignment="1">
      <alignment horizontal="right" vertical="center"/>
      <protection/>
    </xf>
    <xf numFmtId="41" fontId="11" fillId="0" borderId="5" xfId="29" applyNumberFormat="1" applyFont="1" applyBorder="1" applyAlignment="1">
      <alignment horizontal="right" vertical="center"/>
      <protection/>
    </xf>
    <xf numFmtId="41" fontId="11" fillId="0" borderId="0" xfId="29" applyNumberFormat="1" applyFont="1" applyBorder="1" applyAlignment="1">
      <alignment horizontal="right" vertical="center"/>
      <protection/>
    </xf>
    <xf numFmtId="41" fontId="11" fillId="0" borderId="8" xfId="29" applyNumberFormat="1" applyFont="1" applyBorder="1" applyAlignment="1">
      <alignment horizontal="right" vertical="center"/>
      <protection/>
    </xf>
    <xf numFmtId="0" fontId="11" fillId="0" borderId="4" xfId="29" applyFont="1" applyBorder="1" applyAlignment="1">
      <alignment horizontal="distributed" vertical="center"/>
      <protection/>
    </xf>
    <xf numFmtId="177" fontId="1" fillId="0" borderId="0" xfId="29" applyNumberFormat="1" applyFont="1" applyBorder="1" applyAlignment="1">
      <alignment horizontal="right" vertical="center"/>
      <protection/>
    </xf>
    <xf numFmtId="0" fontId="1" fillId="0" borderId="4" xfId="29" applyFont="1" applyBorder="1" applyAlignment="1">
      <alignment horizontal="right" vertical="center"/>
      <protection/>
    </xf>
    <xf numFmtId="41" fontId="1" fillId="0" borderId="10" xfId="29" applyNumberFormat="1" applyFont="1" applyBorder="1" applyAlignment="1">
      <alignment horizontal="right" vertical="center"/>
      <protection/>
    </xf>
    <xf numFmtId="41" fontId="1" fillId="0" borderId="11" xfId="29" applyNumberFormat="1" applyFont="1" applyBorder="1" applyAlignment="1">
      <alignment horizontal="right" vertical="center"/>
      <protection/>
    </xf>
    <xf numFmtId="41" fontId="1" fillId="0" borderId="13" xfId="29" applyNumberFormat="1" applyFont="1" applyBorder="1" applyAlignment="1">
      <alignment horizontal="right" vertical="center"/>
      <protection/>
    </xf>
    <xf numFmtId="0" fontId="1" fillId="0" borderId="0" xfId="29" applyFont="1" applyBorder="1" applyAlignment="1">
      <alignment vertical="center"/>
      <protection/>
    </xf>
    <xf numFmtId="0" fontId="1" fillId="0" borderId="0" xfId="29" applyFont="1" applyBorder="1" applyAlignment="1">
      <alignment horizontal="right" vertical="center"/>
      <protection/>
    </xf>
    <xf numFmtId="0" fontId="7" fillId="0" borderId="0" xfId="30" applyFont="1" applyFill="1" applyAlignment="1">
      <alignment vertical="center"/>
      <protection/>
    </xf>
    <xf numFmtId="0" fontId="1" fillId="0" borderId="0" xfId="30" applyFont="1" applyFill="1" applyAlignment="1">
      <alignment vertical="center"/>
      <protection/>
    </xf>
    <xf numFmtId="0" fontId="1" fillId="0" borderId="0" xfId="30" applyFont="1" applyFill="1" applyAlignment="1">
      <alignment horizontal="right" vertical="center"/>
      <protection/>
    </xf>
    <xf numFmtId="0" fontId="1" fillId="0" borderId="1" xfId="30" applyFont="1" applyFill="1" applyBorder="1" applyAlignment="1">
      <alignment horizontal="distributed" vertical="center"/>
      <protection/>
    </xf>
    <xf numFmtId="0" fontId="11" fillId="0" borderId="0" xfId="30" applyFont="1" applyFill="1" applyAlignment="1">
      <alignment vertical="center"/>
      <protection/>
    </xf>
    <xf numFmtId="187" fontId="11" fillId="0" borderId="15" xfId="30" applyNumberFormat="1" applyFont="1" applyFill="1" applyBorder="1" applyAlignment="1">
      <alignment vertical="center"/>
      <protection/>
    </xf>
    <xf numFmtId="187" fontId="11" fillId="0" borderId="6" xfId="30" applyNumberFormat="1" applyFont="1" applyFill="1" applyBorder="1" applyAlignment="1">
      <alignment vertical="center"/>
      <protection/>
    </xf>
    <xf numFmtId="187" fontId="11" fillId="0" borderId="16" xfId="30" applyNumberFormat="1" applyFont="1" applyFill="1" applyBorder="1" applyAlignment="1">
      <alignment vertical="center"/>
      <protection/>
    </xf>
    <xf numFmtId="187" fontId="1" fillId="0" borderId="5" xfId="30" applyNumberFormat="1" applyFont="1" applyFill="1" applyBorder="1" applyAlignment="1">
      <alignment vertical="center"/>
      <protection/>
    </xf>
    <xf numFmtId="187" fontId="1" fillId="0" borderId="0" xfId="30" applyNumberFormat="1" applyFont="1" applyFill="1" applyBorder="1" applyAlignment="1">
      <alignment vertical="center"/>
      <protection/>
    </xf>
    <xf numFmtId="187" fontId="1" fillId="0" borderId="8" xfId="30" applyNumberFormat="1" applyFont="1" applyFill="1" applyBorder="1" applyAlignment="1">
      <alignment vertical="center"/>
      <protection/>
    </xf>
    <xf numFmtId="0" fontId="1" fillId="0" borderId="5" xfId="30" applyFont="1" applyFill="1" applyBorder="1" applyAlignment="1">
      <alignment vertical="center"/>
      <protection/>
    </xf>
    <xf numFmtId="0" fontId="1" fillId="0" borderId="8" xfId="30" applyFont="1" applyFill="1" applyBorder="1" applyAlignment="1">
      <alignment horizontal="distributed" vertical="center"/>
      <protection/>
    </xf>
    <xf numFmtId="185" fontId="1" fillId="0" borderId="5" xfId="30" applyNumberFormat="1" applyFont="1" applyFill="1" applyBorder="1" applyAlignment="1">
      <alignment vertical="center"/>
      <protection/>
    </xf>
    <xf numFmtId="185" fontId="1" fillId="0" borderId="8" xfId="30" applyNumberFormat="1" applyFont="1" applyFill="1" applyBorder="1" applyAlignment="1">
      <alignment horizontal="distributed" vertical="center"/>
      <protection/>
    </xf>
    <xf numFmtId="0" fontId="1" fillId="0" borderId="10" xfId="30" applyFont="1" applyFill="1" applyBorder="1" applyAlignment="1">
      <alignment vertical="center"/>
      <protection/>
    </xf>
    <xf numFmtId="0" fontId="1" fillId="0" borderId="13" xfId="30" applyFont="1" applyFill="1" applyBorder="1" applyAlignment="1">
      <alignment horizontal="distributed" vertical="center"/>
      <protection/>
    </xf>
    <xf numFmtId="187" fontId="1" fillId="0" borderId="10" xfId="30" applyNumberFormat="1" applyFont="1" applyFill="1" applyBorder="1" applyAlignment="1">
      <alignment vertical="center"/>
      <protection/>
    </xf>
    <xf numFmtId="187" fontId="1" fillId="0" borderId="11" xfId="30" applyNumberFormat="1" applyFont="1" applyFill="1" applyBorder="1" applyAlignment="1">
      <alignment vertical="center"/>
      <protection/>
    </xf>
    <xf numFmtId="187" fontId="1" fillId="0" borderId="13" xfId="30" applyNumberFormat="1" applyFont="1" applyFill="1" applyBorder="1" applyAlignment="1">
      <alignment vertical="center"/>
      <protection/>
    </xf>
    <xf numFmtId="0" fontId="1" fillId="0" borderId="0" xfId="30" applyFont="1" applyFill="1" applyAlignment="1">
      <alignment horizontal="distributed" vertical="center"/>
      <protection/>
    </xf>
    <xf numFmtId="0" fontId="1" fillId="0" borderId="0" xfId="31" applyFont="1">
      <alignment/>
      <protection/>
    </xf>
    <xf numFmtId="0" fontId="7" fillId="0" borderId="0" xfId="31" applyFont="1">
      <alignment/>
      <protection/>
    </xf>
    <xf numFmtId="41" fontId="1" fillId="0" borderId="0" xfId="31" applyNumberFormat="1" applyFont="1">
      <alignment/>
      <protection/>
    </xf>
    <xf numFmtId="0" fontId="9" fillId="0" borderId="0" xfId="31" applyFont="1" applyAlignment="1">
      <alignment horizontal="right"/>
      <protection/>
    </xf>
    <xf numFmtId="0" fontId="1" fillId="0" borderId="0" xfId="31" applyFont="1" applyBorder="1">
      <alignment/>
      <protection/>
    </xf>
    <xf numFmtId="0" fontId="1" fillId="0" borderId="1" xfId="31" applyFont="1" applyBorder="1" applyAlignment="1">
      <alignment horizontal="center" vertical="center"/>
      <protection/>
    </xf>
    <xf numFmtId="0" fontId="1" fillId="0" borderId="1" xfId="31" applyFont="1" applyBorder="1" applyAlignment="1">
      <alignment horizontal="center" vertical="center" wrapText="1"/>
      <protection/>
    </xf>
    <xf numFmtId="0" fontId="1" fillId="0" borderId="1" xfId="31" applyNumberFormat="1" applyFont="1" applyBorder="1" applyAlignment="1">
      <alignment horizontal="center" vertical="center" wrapText="1"/>
      <protection/>
    </xf>
    <xf numFmtId="0" fontId="1" fillId="0" borderId="1" xfId="31" applyFont="1" applyBorder="1" applyAlignment="1">
      <alignment horizontal="distributed" vertical="center" wrapText="1"/>
      <protection/>
    </xf>
    <xf numFmtId="0" fontId="1" fillId="0" borderId="15" xfId="31" applyFont="1" applyBorder="1" applyAlignment="1">
      <alignment horizontal="center"/>
      <protection/>
    </xf>
    <xf numFmtId="0" fontId="1" fillId="0" borderId="16" xfId="31" applyFont="1" applyBorder="1">
      <alignment/>
      <protection/>
    </xf>
    <xf numFmtId="41" fontId="1" fillId="0" borderId="15" xfId="31" applyNumberFormat="1" applyFont="1" applyBorder="1">
      <alignment/>
      <protection/>
    </xf>
    <xf numFmtId="41" fontId="1" fillId="0" borderId="6" xfId="31" applyNumberFormat="1" applyFont="1" applyBorder="1">
      <alignment/>
      <protection/>
    </xf>
    <xf numFmtId="41" fontId="1" fillId="0" borderId="16" xfId="31" applyNumberFormat="1" applyFont="1" applyBorder="1">
      <alignment/>
      <protection/>
    </xf>
    <xf numFmtId="41" fontId="1" fillId="0" borderId="5" xfId="31" applyNumberFormat="1" applyFont="1" applyBorder="1">
      <alignment/>
      <protection/>
    </xf>
    <xf numFmtId="41" fontId="1" fillId="0" borderId="0" xfId="31" applyNumberFormat="1" applyFont="1" applyBorder="1">
      <alignment/>
      <protection/>
    </xf>
    <xf numFmtId="41" fontId="1" fillId="0" borderId="8" xfId="31" applyNumberFormat="1" applyFont="1" applyBorder="1">
      <alignment/>
      <protection/>
    </xf>
    <xf numFmtId="0" fontId="8" fillId="0" borderId="0" xfId="31" applyFont="1" applyBorder="1">
      <alignment/>
      <protection/>
    </xf>
    <xf numFmtId="41" fontId="8" fillId="0" borderId="5" xfId="31" applyNumberFormat="1" applyFont="1" applyBorder="1">
      <alignment/>
      <protection/>
    </xf>
    <xf numFmtId="41" fontId="8" fillId="0" borderId="0" xfId="31" applyNumberFormat="1" applyFont="1" applyBorder="1">
      <alignment/>
      <protection/>
    </xf>
    <xf numFmtId="41" fontId="8" fillId="0" borderId="8" xfId="31" applyNumberFormat="1" applyFont="1" applyBorder="1">
      <alignment/>
      <protection/>
    </xf>
    <xf numFmtId="0" fontId="8" fillId="0" borderId="0" xfId="31" applyFont="1">
      <alignment/>
      <protection/>
    </xf>
    <xf numFmtId="0" fontId="1" fillId="0" borderId="5" xfId="31" applyFont="1" applyBorder="1" applyAlignment="1">
      <alignment horizontal="center"/>
      <protection/>
    </xf>
    <xf numFmtId="0" fontId="1" fillId="0" borderId="8" xfId="31" applyFont="1" applyBorder="1" quotePrefix="1">
      <alignment/>
      <protection/>
    </xf>
    <xf numFmtId="0" fontId="8" fillId="0" borderId="5" xfId="31" applyFont="1" applyBorder="1" applyAlignment="1">
      <alignment horizontal="center"/>
      <protection/>
    </xf>
    <xf numFmtId="0" fontId="8" fillId="0" borderId="8" xfId="31" applyFont="1" applyBorder="1" applyAlignment="1">
      <alignment horizontal="distributed"/>
      <protection/>
    </xf>
    <xf numFmtId="41" fontId="8" fillId="0" borderId="0" xfId="31" applyNumberFormat="1" applyFont="1">
      <alignment/>
      <protection/>
    </xf>
    <xf numFmtId="0" fontId="1" fillId="0" borderId="8" xfId="31" applyFont="1" applyBorder="1" applyAlignment="1">
      <alignment horizontal="distributed"/>
      <protection/>
    </xf>
    <xf numFmtId="41" fontId="1" fillId="0" borderId="5" xfId="17" applyNumberFormat="1" applyFont="1" applyFill="1" applyBorder="1" applyAlignment="1">
      <alignment horizontal="right" vertical="center"/>
    </xf>
    <xf numFmtId="41" fontId="1" fillId="0" borderId="0" xfId="17" applyNumberFormat="1" applyFont="1" applyFill="1" applyBorder="1" applyAlignment="1">
      <alignment horizontal="right" vertical="center"/>
    </xf>
    <xf numFmtId="41" fontId="1" fillId="0" borderId="0" xfId="17" applyNumberFormat="1" applyFont="1" applyAlignment="1">
      <alignment/>
    </xf>
    <xf numFmtId="41" fontId="1" fillId="0" borderId="8" xfId="17" applyNumberFormat="1" applyFont="1" applyFill="1" applyBorder="1" applyAlignment="1">
      <alignment horizontal="right" vertical="center"/>
    </xf>
    <xf numFmtId="0" fontId="1" fillId="0" borderId="8" xfId="31" applyFont="1" applyBorder="1">
      <alignment/>
      <protection/>
    </xf>
    <xf numFmtId="0" fontId="8" fillId="0" borderId="8" xfId="31" applyFont="1" applyBorder="1" applyAlignment="1">
      <alignment/>
      <protection/>
    </xf>
    <xf numFmtId="41" fontId="8" fillId="0" borderId="8" xfId="17" applyNumberFormat="1" applyFont="1" applyFill="1" applyBorder="1" applyAlignment="1">
      <alignment horizontal="right" vertical="center"/>
    </xf>
    <xf numFmtId="0" fontId="1" fillId="0" borderId="8" xfId="31" applyFont="1" applyBorder="1" applyAlignment="1">
      <alignment/>
      <protection/>
    </xf>
    <xf numFmtId="0" fontId="1" fillId="0" borderId="10" xfId="31" applyFont="1" applyBorder="1" applyAlignment="1">
      <alignment horizontal="center"/>
      <protection/>
    </xf>
    <xf numFmtId="0" fontId="1" fillId="0" borderId="13" xfId="31" applyFont="1" applyBorder="1" applyAlignment="1">
      <alignment/>
      <protection/>
    </xf>
    <xf numFmtId="41" fontId="1" fillId="0" borderId="10" xfId="17" applyNumberFormat="1" applyFont="1" applyFill="1" applyBorder="1" applyAlignment="1">
      <alignment horizontal="right" vertical="center"/>
    </xf>
    <xf numFmtId="41" fontId="1" fillId="0" borderId="11" xfId="17" applyNumberFormat="1" applyFont="1" applyFill="1" applyBorder="1" applyAlignment="1">
      <alignment horizontal="right" vertical="center"/>
    </xf>
    <xf numFmtId="41" fontId="1" fillId="0" borderId="11" xfId="31" applyNumberFormat="1" applyFont="1" applyBorder="1">
      <alignment/>
      <protection/>
    </xf>
    <xf numFmtId="41" fontId="1" fillId="0" borderId="13" xfId="17" applyNumberFormat="1" applyFont="1" applyFill="1" applyBorder="1" applyAlignment="1">
      <alignment horizontal="right" vertical="center"/>
    </xf>
    <xf numFmtId="0" fontId="9" fillId="0" borderId="0" xfId="31" applyFont="1">
      <alignment/>
      <protection/>
    </xf>
    <xf numFmtId="0" fontId="1" fillId="0" borderId="0" xfId="32" applyFont="1" applyFill="1" applyAlignment="1">
      <alignment horizontal="center"/>
      <protection/>
    </xf>
    <xf numFmtId="0" fontId="7" fillId="0" borderId="0" xfId="32" applyFont="1" applyFill="1">
      <alignment/>
      <protection/>
    </xf>
    <xf numFmtId="0" fontId="1" fillId="0" borderId="0" xfId="32" applyFont="1" applyFill="1">
      <alignment/>
      <protection/>
    </xf>
    <xf numFmtId="0" fontId="1" fillId="0" borderId="0" xfId="32" applyFont="1" applyFill="1" applyAlignment="1">
      <alignment horizontal="right"/>
      <protection/>
    </xf>
    <xf numFmtId="0" fontId="9" fillId="0" borderId="0" xfId="32" applyFont="1" applyFill="1" applyAlignment="1">
      <alignment horizontal="right"/>
      <protection/>
    </xf>
    <xf numFmtId="0" fontId="1" fillId="0" borderId="9" xfId="32" applyFont="1" applyFill="1" applyBorder="1" applyAlignment="1">
      <alignment horizontal="center" vertical="center"/>
      <protection/>
    </xf>
    <xf numFmtId="0" fontId="1" fillId="0" borderId="4" xfId="32" applyFont="1" applyFill="1" applyBorder="1" applyAlignment="1">
      <alignment horizontal="distributed"/>
      <protection/>
    </xf>
    <xf numFmtId="0" fontId="1" fillId="0" borderId="9" xfId="32" applyFont="1" applyFill="1" applyBorder="1" applyAlignment="1">
      <alignment horizontal="distributed" vertical="center"/>
      <protection/>
    </xf>
    <xf numFmtId="0" fontId="9" fillId="0" borderId="9" xfId="32" applyFont="1" applyFill="1" applyBorder="1" applyAlignment="1">
      <alignment horizontal="center" vertical="center" wrapText="1"/>
      <protection/>
    </xf>
    <xf numFmtId="0" fontId="1" fillId="0" borderId="9" xfId="32" applyFont="1" applyFill="1" applyBorder="1" applyAlignment="1">
      <alignment horizontal="center" vertical="center" wrapText="1"/>
      <protection/>
    </xf>
    <xf numFmtId="38" fontId="1" fillId="0" borderId="9" xfId="17" applyFont="1" applyFill="1" applyBorder="1" applyAlignment="1">
      <alignment horizontal="distributed" vertical="center" wrapText="1"/>
    </xf>
    <xf numFmtId="0" fontId="1" fillId="0" borderId="4" xfId="32" applyFont="1" applyFill="1" applyBorder="1" applyAlignment="1">
      <alignment horizontal="center" vertical="center"/>
      <protection/>
    </xf>
    <xf numFmtId="0" fontId="11" fillId="0" borderId="0" xfId="32" applyFont="1" applyFill="1" applyAlignment="1">
      <alignment horizontal="center"/>
      <protection/>
    </xf>
    <xf numFmtId="0" fontId="11" fillId="0" borderId="18" xfId="32" applyFont="1" applyFill="1" applyBorder="1" applyAlignment="1">
      <alignment horizontal="distributed" vertical="center"/>
      <protection/>
    </xf>
    <xf numFmtId="41" fontId="11" fillId="0" borderId="15" xfId="17" applyNumberFormat="1" applyFont="1" applyFill="1" applyBorder="1" applyAlignment="1">
      <alignment vertical="center"/>
    </xf>
    <xf numFmtId="41" fontId="11" fillId="0" borderId="6" xfId="17" applyNumberFormat="1" applyFont="1" applyFill="1" applyBorder="1" applyAlignment="1">
      <alignment vertical="center"/>
    </xf>
    <xf numFmtId="41" fontId="11" fillId="0" borderId="16" xfId="17" applyNumberFormat="1" applyFont="1" applyFill="1" applyBorder="1" applyAlignment="1">
      <alignment vertical="center"/>
    </xf>
    <xf numFmtId="0" fontId="11" fillId="0" borderId="0" xfId="32" applyFont="1" applyFill="1">
      <alignment/>
      <protection/>
    </xf>
    <xf numFmtId="0" fontId="11" fillId="0" borderId="4" xfId="32" applyFont="1" applyFill="1" applyBorder="1" applyAlignment="1">
      <alignment horizontal="distributed" vertical="center"/>
      <protection/>
    </xf>
    <xf numFmtId="41" fontId="11" fillId="0" borderId="5" xfId="17" applyNumberFormat="1" applyFont="1" applyFill="1" applyBorder="1" applyAlignment="1">
      <alignment vertical="center"/>
    </xf>
    <xf numFmtId="41" fontId="11" fillId="0" borderId="0" xfId="17" applyNumberFormat="1" applyFont="1" applyFill="1" applyBorder="1" applyAlignment="1">
      <alignment vertical="center"/>
    </xf>
    <xf numFmtId="41" fontId="11" fillId="0" borderId="8" xfId="17" applyNumberFormat="1" applyFont="1" applyFill="1" applyBorder="1" applyAlignment="1">
      <alignment vertical="center"/>
    </xf>
    <xf numFmtId="0" fontId="1" fillId="0" borderId="4" xfId="32" applyFont="1" applyFill="1" applyBorder="1" applyAlignment="1">
      <alignment horizontal="center"/>
      <protection/>
    </xf>
    <xf numFmtId="41" fontId="11" fillId="0" borderId="5" xfId="32" applyNumberFormat="1" applyFont="1" applyFill="1" applyBorder="1" applyAlignment="1">
      <alignment vertical="center"/>
      <protection/>
    </xf>
    <xf numFmtId="41" fontId="11" fillId="0" borderId="0" xfId="32" applyNumberFormat="1" applyFont="1" applyFill="1" applyBorder="1" applyAlignment="1">
      <alignment vertical="center"/>
      <protection/>
    </xf>
    <xf numFmtId="41" fontId="11" fillId="0" borderId="8" xfId="32" applyNumberFormat="1" applyFont="1" applyFill="1" applyBorder="1" applyAlignment="1">
      <alignment vertical="center"/>
      <protection/>
    </xf>
    <xf numFmtId="38" fontId="8" fillId="0" borderId="4" xfId="17" applyFont="1" applyFill="1" applyBorder="1" applyAlignment="1">
      <alignment horizontal="distributed" vertical="center"/>
    </xf>
    <xf numFmtId="177" fontId="11" fillId="0" borderId="0" xfId="32" applyNumberFormat="1" applyFont="1" applyFill="1" applyBorder="1" applyAlignment="1">
      <alignment vertical="center"/>
      <protection/>
    </xf>
    <xf numFmtId="38" fontId="9" fillId="0" borderId="4" xfId="17" applyFont="1" applyFill="1" applyBorder="1" applyAlignment="1">
      <alignment horizontal="distributed" vertical="center"/>
    </xf>
    <xf numFmtId="41" fontId="1" fillId="0" borderId="5" xfId="32" applyNumberFormat="1" applyFont="1" applyFill="1" applyBorder="1" applyAlignment="1">
      <alignment vertical="center"/>
      <protection/>
    </xf>
    <xf numFmtId="41" fontId="1" fillId="0" borderId="0" xfId="32" applyNumberFormat="1" applyFont="1" applyFill="1" applyBorder="1" applyAlignment="1">
      <alignment vertical="center"/>
      <protection/>
    </xf>
    <xf numFmtId="41" fontId="1" fillId="0" borderId="8" xfId="32" applyNumberFormat="1" applyFont="1" applyFill="1" applyBorder="1" applyAlignment="1">
      <alignment vertical="center"/>
      <protection/>
    </xf>
    <xf numFmtId="0" fontId="1" fillId="0" borderId="0" xfId="32" applyFont="1" applyFill="1" applyAlignment="1">
      <alignment horizontal="center" vertical="center"/>
      <protection/>
    </xf>
    <xf numFmtId="0" fontId="1" fillId="0" borderId="0" xfId="32" applyFont="1" applyFill="1" applyAlignment="1">
      <alignment vertical="center"/>
      <protection/>
    </xf>
    <xf numFmtId="38" fontId="9" fillId="0" borderId="9" xfId="17" applyFont="1" applyFill="1" applyBorder="1" applyAlignment="1">
      <alignment horizontal="distributed" vertical="center"/>
    </xf>
    <xf numFmtId="41" fontId="1" fillId="0" borderId="10" xfId="32" applyNumberFormat="1" applyFont="1" applyFill="1" applyBorder="1" applyAlignment="1">
      <alignment vertical="center"/>
      <protection/>
    </xf>
    <xf numFmtId="41" fontId="1" fillId="0" borderId="11" xfId="32" applyNumberFormat="1" applyFont="1" applyFill="1" applyBorder="1" applyAlignment="1">
      <alignment vertical="center"/>
      <protection/>
    </xf>
    <xf numFmtId="41" fontId="1" fillId="0" borderId="13" xfId="17" applyNumberFormat="1" applyFont="1" applyFill="1" applyBorder="1" applyAlignment="1">
      <alignment vertical="center"/>
    </xf>
    <xf numFmtId="0" fontId="1" fillId="0" borderId="0" xfId="32" applyFont="1" applyFill="1" applyAlignment="1">
      <alignment/>
      <protection/>
    </xf>
    <xf numFmtId="0" fontId="1" fillId="0" borderId="0" xfId="32" applyFont="1" applyFill="1" applyBorder="1">
      <alignment/>
      <protection/>
    </xf>
    <xf numFmtId="190" fontId="1" fillId="0" borderId="0" xfId="32" applyNumberFormat="1" applyFont="1" applyFill="1" applyAlignment="1">
      <alignment horizontal="center"/>
      <protection/>
    </xf>
    <xf numFmtId="41" fontId="1" fillId="0" borderId="0" xfId="32" applyNumberFormat="1" applyFont="1" applyFill="1" applyAlignment="1">
      <alignment horizontal="center"/>
      <protection/>
    </xf>
    <xf numFmtId="0" fontId="1" fillId="0" borderId="0" xfId="33" applyFont="1" applyAlignment="1">
      <alignment vertical="center"/>
      <protection/>
    </xf>
    <xf numFmtId="0" fontId="7" fillId="0" borderId="0" xfId="33" applyFont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1" fillId="0" borderId="0" xfId="33" applyFont="1" applyAlignment="1">
      <alignment horizontal="right" vertical="center"/>
      <protection/>
    </xf>
    <xf numFmtId="0" fontId="1" fillId="0" borderId="0" xfId="33" applyFont="1" applyBorder="1" applyAlignment="1">
      <alignment vertical="center"/>
      <protection/>
    </xf>
    <xf numFmtId="0" fontId="1" fillId="0" borderId="19" xfId="33" applyFont="1" applyBorder="1" applyAlignment="1">
      <alignment vertical="center"/>
      <protection/>
    </xf>
    <xf numFmtId="0" fontId="1" fillId="0" borderId="23" xfId="33" applyFont="1" applyBorder="1" applyAlignment="1">
      <alignment vertical="center"/>
      <protection/>
    </xf>
    <xf numFmtId="0" fontId="1" fillId="0" borderId="24" xfId="33" applyFont="1" applyBorder="1" applyAlignment="1">
      <alignment horizontal="distributed" vertical="center"/>
      <protection/>
    </xf>
    <xf numFmtId="0" fontId="1" fillId="0" borderId="19" xfId="33" applyFont="1" applyBorder="1" applyAlignment="1">
      <alignment horizontal="center" vertical="center"/>
      <protection/>
    </xf>
    <xf numFmtId="0" fontId="1" fillId="0" borderId="20" xfId="33" applyFont="1" applyBorder="1" applyAlignment="1">
      <alignment horizontal="center" vertical="center" wrapText="1"/>
      <protection/>
    </xf>
    <xf numFmtId="0" fontId="1" fillId="0" borderId="20" xfId="33" applyFont="1" applyBorder="1" applyAlignment="1">
      <alignment vertical="center"/>
      <protection/>
    </xf>
    <xf numFmtId="0" fontId="1" fillId="0" borderId="5" xfId="33" applyFont="1" applyBorder="1" applyAlignment="1">
      <alignment horizontal="center" vertical="center"/>
      <protection/>
    </xf>
    <xf numFmtId="0" fontId="1" fillId="0" borderId="4" xfId="33" applyFont="1" applyBorder="1" applyAlignment="1">
      <alignment horizontal="center" vertical="center"/>
      <protection/>
    </xf>
    <xf numFmtId="0" fontId="1" fillId="0" borderId="4" xfId="33" applyFont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/>
      <protection/>
    </xf>
    <xf numFmtId="0" fontId="1" fillId="0" borderId="10" xfId="33" applyFont="1" applyBorder="1" applyAlignment="1">
      <alignment vertical="center"/>
      <protection/>
    </xf>
    <xf numFmtId="0" fontId="1" fillId="0" borderId="11" xfId="33" applyFont="1" applyBorder="1" applyAlignment="1">
      <alignment vertical="center"/>
      <protection/>
    </xf>
    <xf numFmtId="0" fontId="1" fillId="0" borderId="13" xfId="33" applyFont="1" applyBorder="1" applyAlignment="1">
      <alignment horizontal="distributed" vertical="center"/>
      <protection/>
    </xf>
    <xf numFmtId="0" fontId="1" fillId="0" borderId="9" xfId="33" applyFont="1" applyBorder="1" applyAlignment="1">
      <alignment horizontal="center" vertical="center" wrapText="1"/>
      <protection/>
    </xf>
    <xf numFmtId="0" fontId="1" fillId="0" borderId="9" xfId="33" applyFont="1" applyFill="1" applyBorder="1" applyAlignment="1">
      <alignment horizontal="center" vertical="center"/>
      <protection/>
    </xf>
    <xf numFmtId="0" fontId="1" fillId="0" borderId="17" xfId="33" applyFont="1" applyFill="1" applyBorder="1" applyAlignment="1">
      <alignment horizontal="center" vertical="center"/>
      <protection/>
    </xf>
    <xf numFmtId="0" fontId="1" fillId="0" borderId="5" xfId="33" applyFont="1" applyBorder="1" applyAlignment="1">
      <alignment vertical="center"/>
      <protection/>
    </xf>
    <xf numFmtId="3" fontId="1" fillId="0" borderId="15" xfId="33" applyNumberFormat="1" applyFont="1" applyBorder="1" applyAlignment="1">
      <alignment vertical="center"/>
      <protection/>
    </xf>
    <xf numFmtId="3" fontId="1" fillId="0" borderId="6" xfId="33" applyNumberFormat="1" applyFont="1" applyBorder="1" applyAlignment="1">
      <alignment vertical="center"/>
      <protection/>
    </xf>
    <xf numFmtId="3" fontId="1" fillId="0" borderId="6" xfId="33" applyNumberFormat="1" applyFont="1" applyFill="1" applyBorder="1" applyAlignment="1">
      <alignment vertical="center"/>
      <protection/>
    </xf>
    <xf numFmtId="191" fontId="1" fillId="0" borderId="6" xfId="33" applyNumberFormat="1" applyFont="1" applyFill="1" applyBorder="1" applyAlignment="1">
      <alignment vertical="center"/>
      <protection/>
    </xf>
    <xf numFmtId="3" fontId="1" fillId="0" borderId="16" xfId="33" applyNumberFormat="1" applyFont="1" applyFill="1" applyBorder="1" applyAlignment="1">
      <alignment vertical="center"/>
      <protection/>
    </xf>
    <xf numFmtId="0" fontId="8" fillId="0" borderId="0" xfId="33" applyFont="1" applyAlignment="1">
      <alignment vertical="center"/>
      <protection/>
    </xf>
    <xf numFmtId="38" fontId="8" fillId="0" borderId="0" xfId="17" applyFont="1" applyFill="1" applyBorder="1" applyAlignment="1">
      <alignment vertical="center"/>
    </xf>
    <xf numFmtId="38" fontId="8" fillId="0" borderId="8" xfId="17" applyFont="1" applyFill="1" applyBorder="1" applyAlignment="1">
      <alignment vertical="center"/>
    </xf>
    <xf numFmtId="0" fontId="8" fillId="0" borderId="0" xfId="33" applyFont="1" applyFill="1" applyAlignment="1">
      <alignment vertical="center"/>
      <protection/>
    </xf>
    <xf numFmtId="0" fontId="1" fillId="0" borderId="8" xfId="33" applyFont="1" applyBorder="1" applyAlignment="1">
      <alignment horizontal="left" vertical="center"/>
      <protection/>
    </xf>
    <xf numFmtId="3" fontId="1" fillId="0" borderId="0" xfId="33" applyNumberFormat="1" applyFont="1" applyFill="1" applyBorder="1" applyAlignment="1">
      <alignment vertical="center"/>
      <protection/>
    </xf>
    <xf numFmtId="3" fontId="1" fillId="0" borderId="8" xfId="33" applyNumberFormat="1" applyFont="1" applyFill="1" applyBorder="1" applyAlignment="1">
      <alignment vertical="center"/>
      <protection/>
    </xf>
    <xf numFmtId="192" fontId="1" fillId="0" borderId="0" xfId="17" applyNumberFormat="1" applyFont="1" applyFill="1" applyBorder="1" applyAlignment="1">
      <alignment vertical="center"/>
    </xf>
    <xf numFmtId="38" fontId="1" fillId="0" borderId="8" xfId="17" applyFont="1" applyFill="1" applyBorder="1" applyAlignment="1">
      <alignment vertical="center"/>
    </xf>
    <xf numFmtId="3" fontId="1" fillId="0" borderId="5" xfId="33" applyNumberFormat="1" applyFont="1" applyBorder="1" applyAlignment="1">
      <alignment vertical="center"/>
      <protection/>
    </xf>
    <xf numFmtId="1" fontId="1" fillId="0" borderId="0" xfId="17" applyNumberFormat="1" applyFont="1" applyFill="1" applyBorder="1" applyAlignment="1">
      <alignment vertical="center"/>
    </xf>
    <xf numFmtId="193" fontId="1" fillId="0" borderId="0" xfId="33" applyNumberFormat="1" applyFont="1" applyAlignment="1">
      <alignment vertical="center"/>
      <protection/>
    </xf>
    <xf numFmtId="193" fontId="1" fillId="0" borderId="5" xfId="33" applyNumberFormat="1" applyFont="1" applyBorder="1" applyAlignment="1">
      <alignment vertical="center"/>
      <protection/>
    </xf>
    <xf numFmtId="193" fontId="1" fillId="0" borderId="0" xfId="33" applyNumberFormat="1" applyFont="1" applyBorder="1" applyAlignment="1">
      <alignment vertical="center"/>
      <protection/>
    </xf>
    <xf numFmtId="188" fontId="1" fillId="0" borderId="5" xfId="17" applyNumberFormat="1" applyFont="1" applyBorder="1" applyAlignment="1">
      <alignment vertical="center"/>
    </xf>
    <xf numFmtId="181" fontId="1" fillId="0" borderId="0" xfId="17" applyNumberFormat="1" applyFont="1" applyFill="1" applyBorder="1" applyAlignment="1">
      <alignment vertical="center"/>
    </xf>
    <xf numFmtId="38" fontId="1" fillId="0" borderId="0" xfId="17" applyNumberFormat="1" applyFont="1" applyFill="1" applyBorder="1" applyAlignment="1">
      <alignment vertical="center"/>
    </xf>
    <xf numFmtId="181" fontId="1" fillId="0" borderId="8" xfId="17" applyNumberFormat="1" applyFont="1" applyBorder="1" applyAlignment="1">
      <alignment vertical="center"/>
    </xf>
    <xf numFmtId="193" fontId="1" fillId="0" borderId="0" xfId="33" applyNumberFormat="1" applyFont="1" applyFill="1" applyAlignment="1">
      <alignment vertical="center"/>
      <protection/>
    </xf>
    <xf numFmtId="193" fontId="1" fillId="0" borderId="5" xfId="33" applyNumberFormat="1" applyFont="1" applyFill="1" applyBorder="1" applyAlignment="1">
      <alignment vertical="center"/>
      <protection/>
    </xf>
    <xf numFmtId="0" fontId="1" fillId="0" borderId="0" xfId="33" applyFont="1" applyFill="1" applyBorder="1" applyAlignment="1">
      <alignment vertical="center"/>
      <protection/>
    </xf>
    <xf numFmtId="193" fontId="1" fillId="0" borderId="0" xfId="33" applyNumberFormat="1" applyFont="1" applyFill="1" applyBorder="1" applyAlignment="1">
      <alignment vertical="center"/>
      <protection/>
    </xf>
    <xf numFmtId="193" fontId="1" fillId="0" borderId="8" xfId="33" applyNumberFormat="1" applyFont="1" applyFill="1" applyBorder="1" applyAlignment="1">
      <alignment vertical="center"/>
      <protection/>
    </xf>
    <xf numFmtId="38" fontId="1" fillId="0" borderId="5" xfId="17" applyFont="1" applyFill="1" applyBorder="1" applyAlignment="1">
      <alignment vertical="center"/>
    </xf>
    <xf numFmtId="38" fontId="1" fillId="0" borderId="0" xfId="17" applyFont="1" applyFill="1" applyBorder="1" applyAlignment="1">
      <alignment horizontal="right" vertical="center"/>
    </xf>
    <xf numFmtId="38" fontId="1" fillId="0" borderId="8" xfId="17" applyFont="1" applyFill="1" applyBorder="1" applyAlignment="1">
      <alignment horizontal="right" vertical="center"/>
    </xf>
    <xf numFmtId="0" fontId="1" fillId="0" borderId="5" xfId="33" applyFont="1" applyFill="1" applyBorder="1" applyAlignment="1">
      <alignment horizontal="center" vertical="center"/>
      <protection/>
    </xf>
    <xf numFmtId="0" fontId="1" fillId="0" borderId="5" xfId="33" applyFont="1" applyFill="1" applyBorder="1" applyAlignment="1">
      <alignment vertical="center"/>
      <protection/>
    </xf>
    <xf numFmtId="0" fontId="1" fillId="0" borderId="8" xfId="33" applyFont="1" applyFill="1" applyBorder="1" applyAlignment="1">
      <alignment vertical="center"/>
      <protection/>
    </xf>
    <xf numFmtId="181" fontId="1" fillId="0" borderId="5" xfId="17" applyNumberFormat="1" applyFont="1" applyBorder="1" applyAlignment="1">
      <alignment vertical="center"/>
    </xf>
    <xf numFmtId="0" fontId="1" fillId="0" borderId="8" xfId="33" applyFont="1" applyBorder="1" applyAlignment="1">
      <alignment vertical="center"/>
      <protection/>
    </xf>
    <xf numFmtId="195" fontId="8" fillId="0" borderId="5" xfId="33" applyNumberFormat="1" applyFont="1" applyBorder="1" applyAlignment="1">
      <alignment vertical="center"/>
      <protection/>
    </xf>
    <xf numFmtId="196" fontId="8" fillId="0" borderId="0" xfId="17" applyNumberFormat="1" applyFont="1" applyBorder="1" applyAlignment="1">
      <alignment vertical="center"/>
    </xf>
    <xf numFmtId="195" fontId="8" fillId="0" borderId="0" xfId="33" applyNumberFormat="1" applyFont="1" applyBorder="1" applyAlignment="1">
      <alignment vertical="center"/>
      <protection/>
    </xf>
    <xf numFmtId="195" fontId="8" fillId="0" borderId="8" xfId="33" applyNumberFormat="1" applyFont="1" applyBorder="1" applyAlignment="1">
      <alignment vertical="center"/>
      <protection/>
    </xf>
    <xf numFmtId="0" fontId="8" fillId="0" borderId="0" xfId="33" applyFont="1" applyFill="1" applyBorder="1" applyAlignment="1">
      <alignment vertical="center"/>
      <protection/>
    </xf>
    <xf numFmtId="0" fontId="8" fillId="0" borderId="8" xfId="33" applyFont="1" applyBorder="1" applyAlignment="1">
      <alignment vertical="center"/>
      <protection/>
    </xf>
    <xf numFmtId="0" fontId="8" fillId="0" borderId="5" xfId="33" applyFont="1" applyBorder="1" applyAlignment="1">
      <alignment vertical="center"/>
      <protection/>
    </xf>
    <xf numFmtId="0" fontId="1" fillId="0" borderId="11" xfId="33" applyFont="1" applyFill="1" applyBorder="1" applyAlignment="1">
      <alignment vertical="center"/>
      <protection/>
    </xf>
    <xf numFmtId="0" fontId="1" fillId="0" borderId="13" xfId="33" applyFont="1" applyBorder="1" applyAlignment="1">
      <alignment vertical="center"/>
      <protection/>
    </xf>
    <xf numFmtId="194" fontId="1" fillId="0" borderId="0" xfId="33" applyNumberFormat="1" applyFont="1" applyFill="1" applyAlignment="1">
      <alignment vertical="center"/>
      <protection/>
    </xf>
    <xf numFmtId="38" fontId="7" fillId="0" borderId="0" xfId="17" applyFont="1" applyAlignment="1">
      <alignment/>
    </xf>
    <xf numFmtId="38" fontId="1" fillId="0" borderId="14" xfId="17" applyFont="1" applyBorder="1" applyAlignment="1">
      <alignment horizontal="distributed" vertical="center"/>
    </xf>
    <xf numFmtId="38" fontId="1" fillId="0" borderId="25" xfId="17" applyFont="1" applyBorder="1" applyAlignment="1">
      <alignment horizontal="distributed" vertical="center"/>
    </xf>
    <xf numFmtId="38" fontId="1" fillId="0" borderId="26" xfId="17" applyFont="1" applyBorder="1" applyAlignment="1">
      <alignment horizontal="distributed" vertical="center"/>
    </xf>
    <xf numFmtId="38" fontId="1" fillId="0" borderId="27" xfId="17" applyFont="1" applyBorder="1" applyAlignment="1">
      <alignment horizontal="distributed" vertical="center"/>
    </xf>
    <xf numFmtId="38" fontId="1" fillId="0" borderId="28" xfId="17" applyFont="1" applyBorder="1" applyAlignment="1">
      <alignment horizontal="distributed" vertical="center"/>
    </xf>
    <xf numFmtId="38" fontId="16" fillId="0" borderId="0" xfId="17" applyFont="1" applyAlignment="1">
      <alignment vertical="center"/>
    </xf>
    <xf numFmtId="38" fontId="16" fillId="0" borderId="26" xfId="17" applyFont="1" applyBorder="1" applyAlignment="1">
      <alignment vertical="center"/>
    </xf>
    <xf numFmtId="38" fontId="16" fillId="0" borderId="28" xfId="17" applyFont="1" applyBorder="1" applyAlignment="1">
      <alignment vertical="center"/>
    </xf>
    <xf numFmtId="38" fontId="16" fillId="0" borderId="27" xfId="17" applyFont="1" applyBorder="1" applyAlignment="1">
      <alignment vertical="center"/>
    </xf>
    <xf numFmtId="38" fontId="16" fillId="0" borderId="8" xfId="17" applyFont="1" applyBorder="1" applyAlignment="1">
      <alignment vertical="center"/>
    </xf>
    <xf numFmtId="38" fontId="17" fillId="0" borderId="0" xfId="17" applyFont="1" applyAlignment="1">
      <alignment vertical="center"/>
    </xf>
    <xf numFmtId="38" fontId="17" fillId="0" borderId="5" xfId="17" applyFont="1" applyBorder="1" applyAlignment="1">
      <alignment vertical="center"/>
    </xf>
    <xf numFmtId="38" fontId="18" fillId="0" borderId="26" xfId="17" applyFont="1" applyBorder="1" applyAlignment="1">
      <alignment vertical="center"/>
    </xf>
    <xf numFmtId="38" fontId="17" fillId="0" borderId="27" xfId="17" applyFont="1" applyBorder="1" applyAlignment="1">
      <alignment vertical="center"/>
    </xf>
    <xf numFmtId="38" fontId="17" fillId="0" borderId="8" xfId="17" applyFont="1" applyBorder="1" applyAlignment="1">
      <alignment horizontal="distributed" vertical="center"/>
    </xf>
    <xf numFmtId="38" fontId="17" fillId="0" borderId="26" xfId="17" applyFont="1" applyBorder="1" applyAlignment="1">
      <alignment vertical="center"/>
    </xf>
    <xf numFmtId="38" fontId="17" fillId="0" borderId="28" xfId="17" applyFont="1" applyBorder="1" applyAlignment="1">
      <alignment vertical="center"/>
    </xf>
    <xf numFmtId="38" fontId="1" fillId="0" borderId="27" xfId="17" applyFont="1" applyBorder="1" applyAlignment="1">
      <alignment vertical="center"/>
    </xf>
    <xf numFmtId="38" fontId="1" fillId="0" borderId="26" xfId="17" applyFont="1" applyBorder="1" applyAlignment="1">
      <alignment vertical="center"/>
    </xf>
    <xf numFmtId="38" fontId="1" fillId="0" borderId="28" xfId="17" applyFont="1" applyBorder="1" applyAlignment="1">
      <alignment vertical="center"/>
    </xf>
    <xf numFmtId="38" fontId="9" fillId="0" borderId="8" xfId="17" applyFont="1" applyBorder="1" applyAlignment="1">
      <alignment horizontal="distributed" vertical="center"/>
    </xf>
    <xf numFmtId="177" fontId="1" fillId="0" borderId="26" xfId="17" applyNumberFormat="1" applyFont="1" applyBorder="1" applyAlignment="1">
      <alignment horizontal="right" vertical="center"/>
    </xf>
    <xf numFmtId="177" fontId="1" fillId="0" borderId="28" xfId="17" applyNumberFormat="1" applyFont="1" applyBorder="1" applyAlignment="1">
      <alignment horizontal="right" vertical="center"/>
    </xf>
    <xf numFmtId="38" fontId="1" fillId="0" borderId="29" xfId="17" applyFont="1" applyBorder="1" applyAlignment="1">
      <alignment vertical="center"/>
    </xf>
    <xf numFmtId="38" fontId="1" fillId="0" borderId="30" xfId="17" applyFont="1" applyBorder="1" applyAlignment="1">
      <alignment vertical="center"/>
    </xf>
    <xf numFmtId="38" fontId="1" fillId="0" borderId="31" xfId="17" applyFont="1" applyBorder="1" applyAlignment="1">
      <alignment vertical="center"/>
    </xf>
    <xf numFmtId="38" fontId="1" fillId="0" borderId="32" xfId="17" applyFont="1" applyBorder="1" applyAlignment="1">
      <alignment vertical="center"/>
    </xf>
    <xf numFmtId="38" fontId="1" fillId="0" borderId="33" xfId="17" applyFont="1" applyBorder="1" applyAlignment="1">
      <alignment vertical="center"/>
    </xf>
    <xf numFmtId="0" fontId="1" fillId="0" borderId="0" xfId="35" applyFont="1">
      <alignment/>
      <protection/>
    </xf>
    <xf numFmtId="0" fontId="0" fillId="0" borderId="0" xfId="35">
      <alignment/>
      <protection/>
    </xf>
    <xf numFmtId="0" fontId="19" fillId="0" borderId="0" xfId="35" applyFont="1">
      <alignment/>
      <protection/>
    </xf>
    <xf numFmtId="38" fontId="1" fillId="0" borderId="15" xfId="17" applyFont="1" applyBorder="1" applyAlignment="1">
      <alignment horizontal="right" vertical="center"/>
    </xf>
    <xf numFmtId="38" fontId="1" fillId="0" borderId="6" xfId="17" applyFont="1" applyBorder="1" applyAlignment="1" quotePrefix="1">
      <alignment horizontal="right" vertical="center"/>
    </xf>
    <xf numFmtId="187" fontId="1" fillId="0" borderId="6" xfId="17" applyNumberFormat="1" applyFont="1" applyBorder="1" applyAlignment="1">
      <alignment vertical="center"/>
    </xf>
    <xf numFmtId="38" fontId="1" fillId="0" borderId="6" xfId="17" applyFont="1" applyBorder="1" applyAlignment="1">
      <alignment horizontal="right" vertical="center"/>
    </xf>
    <xf numFmtId="188" fontId="1" fillId="0" borderId="6" xfId="17" applyNumberFormat="1" applyFont="1" applyBorder="1" applyAlignment="1" quotePrefix="1">
      <alignment horizontal="right" vertical="center"/>
    </xf>
    <xf numFmtId="181" fontId="1" fillId="0" borderId="16" xfId="17" applyNumberFormat="1" applyFont="1" applyBorder="1" applyAlignment="1">
      <alignment horizontal="right" vertical="center"/>
    </xf>
    <xf numFmtId="0" fontId="1" fillId="0" borderId="0" xfId="35" applyFont="1" applyBorder="1">
      <alignment/>
      <protection/>
    </xf>
    <xf numFmtId="38" fontId="8" fillId="0" borderId="0" xfId="17" applyFont="1" applyBorder="1" applyAlignment="1" quotePrefix="1">
      <alignment horizontal="right" vertical="center"/>
    </xf>
    <xf numFmtId="187" fontId="8" fillId="0" borderId="0" xfId="17" applyNumberFormat="1" applyFont="1" applyBorder="1" applyAlignment="1">
      <alignment vertical="center"/>
    </xf>
    <xf numFmtId="188" fontId="8" fillId="0" borderId="0" xfId="17" applyNumberFormat="1" applyFont="1" applyBorder="1" applyAlignment="1" quotePrefix="1">
      <alignment horizontal="right" vertical="center"/>
    </xf>
    <xf numFmtId="181" fontId="8" fillId="0" borderId="8" xfId="17" applyNumberFormat="1" applyFont="1" applyBorder="1" applyAlignment="1">
      <alignment horizontal="right" vertical="center"/>
    </xf>
    <xf numFmtId="0" fontId="8" fillId="0" borderId="0" xfId="35" applyFont="1" applyBorder="1">
      <alignment/>
      <protection/>
    </xf>
    <xf numFmtId="0" fontId="8" fillId="0" borderId="0" xfId="35" applyFont="1">
      <alignment/>
      <protection/>
    </xf>
    <xf numFmtId="0" fontId="19" fillId="0" borderId="5" xfId="35" applyFont="1" applyBorder="1">
      <alignment/>
      <protection/>
    </xf>
    <xf numFmtId="38" fontId="17" fillId="0" borderId="8" xfId="17" applyFont="1" applyFill="1" applyBorder="1" applyAlignment="1">
      <alignment horizontal="center" vertical="center"/>
    </xf>
    <xf numFmtId="38" fontId="17" fillId="0" borderId="5" xfId="17" applyFont="1" applyBorder="1" applyAlignment="1">
      <alignment horizontal="right" vertical="center"/>
    </xf>
    <xf numFmtId="38" fontId="21" fillId="0" borderId="0" xfId="17" applyFont="1" applyBorder="1" applyAlignment="1" quotePrefix="1">
      <alignment horizontal="right" vertical="center"/>
    </xf>
    <xf numFmtId="187" fontId="1" fillId="0" borderId="0" xfId="17" applyNumberFormat="1" applyFont="1" applyBorder="1" applyAlignment="1">
      <alignment vertical="center"/>
    </xf>
    <xf numFmtId="38" fontId="17" fillId="0" borderId="0" xfId="17" applyFont="1" applyBorder="1" applyAlignment="1">
      <alignment horizontal="right" vertical="center"/>
    </xf>
    <xf numFmtId="188" fontId="21" fillId="0" borderId="0" xfId="17" applyNumberFormat="1" applyFont="1" applyBorder="1" applyAlignment="1" quotePrefix="1">
      <alignment horizontal="right" vertical="center"/>
    </xf>
    <xf numFmtId="181" fontId="1" fillId="0" borderId="8" xfId="17" applyNumberFormat="1" applyFont="1" applyBorder="1" applyAlignment="1">
      <alignment horizontal="right" vertical="center"/>
    </xf>
    <xf numFmtId="0" fontId="19" fillId="0" borderId="0" xfId="35" applyFont="1" applyBorder="1">
      <alignment/>
      <protection/>
    </xf>
    <xf numFmtId="187" fontId="8" fillId="0" borderId="0" xfId="35" applyNumberFormat="1" applyFont="1" applyBorder="1" applyAlignment="1">
      <alignment/>
      <protection/>
    </xf>
    <xf numFmtId="38" fontId="8" fillId="0" borderId="0" xfId="35" applyNumberFormat="1" applyFont="1" applyBorder="1">
      <alignment/>
      <protection/>
    </xf>
    <xf numFmtId="181" fontId="8" fillId="0" borderId="0" xfId="35" applyNumberFormat="1" applyFont="1" applyBorder="1">
      <alignment/>
      <protection/>
    </xf>
    <xf numFmtId="181" fontId="8" fillId="0" borderId="8" xfId="35" applyNumberFormat="1" applyFont="1" applyBorder="1">
      <alignment/>
      <protection/>
    </xf>
    <xf numFmtId="0" fontId="1" fillId="0" borderId="5" xfId="35" applyFont="1" applyBorder="1">
      <alignment/>
      <protection/>
    </xf>
    <xf numFmtId="38" fontId="1" fillId="0" borderId="8" xfId="17" applyFont="1" applyFill="1" applyBorder="1" applyAlignment="1">
      <alignment horizontal="distributed" vertical="center"/>
    </xf>
    <xf numFmtId="181" fontId="1" fillId="0" borderId="0" xfId="35" applyNumberFormat="1" applyFont="1" applyBorder="1">
      <alignment/>
      <protection/>
    </xf>
    <xf numFmtId="38" fontId="1" fillId="0" borderId="0" xfId="35" applyNumberFormat="1" applyFont="1" applyBorder="1">
      <alignment/>
      <protection/>
    </xf>
    <xf numFmtId="38" fontId="1" fillId="0" borderId="0" xfId="17" applyFont="1" applyFill="1" applyBorder="1" applyAlignment="1">
      <alignment horizontal="distributed" vertical="center"/>
    </xf>
    <xf numFmtId="49" fontId="1" fillId="0" borderId="0" xfId="17" applyNumberFormat="1" applyFont="1" applyBorder="1" applyAlignment="1">
      <alignment horizontal="center" vertical="center"/>
    </xf>
    <xf numFmtId="0" fontId="19" fillId="0" borderId="8" xfId="35" applyFont="1" applyBorder="1">
      <alignment/>
      <protection/>
    </xf>
    <xf numFmtId="187" fontId="19" fillId="0" borderId="0" xfId="35" applyNumberFormat="1" applyFont="1" applyBorder="1" applyAlignment="1">
      <alignment/>
      <protection/>
    </xf>
    <xf numFmtId="38" fontId="8" fillId="0" borderId="5" xfId="17" applyFont="1" applyBorder="1" applyAlignment="1">
      <alignment/>
    </xf>
    <xf numFmtId="38" fontId="8" fillId="0" borderId="0" xfId="17" applyFont="1" applyBorder="1" applyAlignment="1">
      <alignment/>
    </xf>
    <xf numFmtId="187" fontId="8" fillId="0" borderId="0" xfId="17" applyNumberFormat="1" applyFont="1" applyBorder="1" applyAlignment="1">
      <alignment/>
    </xf>
    <xf numFmtId="181" fontId="8" fillId="0" borderId="0" xfId="17" applyNumberFormat="1" applyFont="1" applyBorder="1" applyAlignment="1">
      <alignment/>
    </xf>
    <xf numFmtId="181" fontId="8" fillId="0" borderId="8" xfId="17" applyNumberFormat="1" applyFont="1" applyBorder="1" applyAlignment="1">
      <alignment/>
    </xf>
    <xf numFmtId="0" fontId="1" fillId="0" borderId="8" xfId="35" applyFont="1" applyBorder="1" applyAlignment="1">
      <alignment horizontal="distributed" vertical="center"/>
      <protection/>
    </xf>
    <xf numFmtId="38" fontId="1" fillId="0" borderId="5" xfId="17" applyFont="1" applyBorder="1" applyAlignment="1">
      <alignment/>
    </xf>
    <xf numFmtId="187" fontId="1" fillId="0" borderId="0" xfId="17" applyNumberFormat="1" applyFont="1" applyBorder="1" applyAlignment="1">
      <alignment/>
    </xf>
    <xf numFmtId="181" fontId="1" fillId="0" borderId="0" xfId="17" applyNumberFormat="1" applyFont="1" applyBorder="1" applyAlignment="1">
      <alignment/>
    </xf>
    <xf numFmtId="181" fontId="1" fillId="0" borderId="8" xfId="17" applyNumberFormat="1" applyFont="1" applyBorder="1" applyAlignment="1">
      <alignment/>
    </xf>
    <xf numFmtId="181" fontId="11" fillId="0" borderId="0" xfId="17" applyNumberFormat="1" applyFont="1" applyBorder="1" applyAlignment="1">
      <alignment/>
    </xf>
    <xf numFmtId="181" fontId="19" fillId="0" borderId="8" xfId="35" applyNumberFormat="1" applyFont="1" applyBorder="1">
      <alignment/>
      <protection/>
    </xf>
    <xf numFmtId="49" fontId="8" fillId="0" borderId="0" xfId="17" applyNumberFormat="1" applyFont="1" applyBorder="1" applyAlignment="1">
      <alignment horizontal="center" vertical="center"/>
    </xf>
    <xf numFmtId="38" fontId="8" fillId="0" borderId="0" xfId="17" applyFont="1" applyAlignment="1">
      <alignment/>
    </xf>
    <xf numFmtId="38" fontId="1" fillId="0" borderId="5" xfId="17" applyFont="1" applyFill="1" applyBorder="1" applyAlignment="1">
      <alignment horizontal="right" vertical="center"/>
    </xf>
    <xf numFmtId="181" fontId="1" fillId="0" borderId="0" xfId="17" applyNumberFormat="1" applyFont="1" applyFill="1" applyBorder="1" applyAlignment="1">
      <alignment/>
    </xf>
    <xf numFmtId="38" fontId="1" fillId="0" borderId="0" xfId="35" applyNumberFormat="1" applyFont="1" applyFill="1" applyBorder="1">
      <alignment/>
      <protection/>
    </xf>
    <xf numFmtId="181" fontId="1" fillId="0" borderId="8" xfId="17" applyNumberFormat="1" applyFont="1" applyFill="1" applyBorder="1" applyAlignment="1">
      <alignment horizontal="right" vertical="center"/>
    </xf>
    <xf numFmtId="38" fontId="8" fillId="0" borderId="5" xfId="35" applyNumberFormat="1" applyFont="1" applyBorder="1">
      <alignment/>
      <protection/>
    </xf>
    <xf numFmtId="181" fontId="8" fillId="0" borderId="0" xfId="17" applyNumberFormat="1" applyFont="1" applyFill="1" applyBorder="1" applyAlignment="1">
      <alignment/>
    </xf>
    <xf numFmtId="38" fontId="1" fillId="0" borderId="0" xfId="17" applyFont="1" applyBorder="1" applyAlignment="1" quotePrefix="1">
      <alignment horizontal="right" vertical="center"/>
    </xf>
    <xf numFmtId="38" fontId="8" fillId="0" borderId="0" xfId="17" applyFont="1" applyFill="1" applyBorder="1" applyAlignment="1">
      <alignment horizontal="distributed" vertical="center"/>
    </xf>
    <xf numFmtId="38" fontId="21" fillId="0" borderId="0" xfId="17" applyFont="1" applyBorder="1" applyAlignment="1">
      <alignment horizontal="right" vertical="center"/>
    </xf>
    <xf numFmtId="188" fontId="8" fillId="0" borderId="0" xfId="35" applyNumberFormat="1" applyFont="1" applyBorder="1">
      <alignment/>
      <protection/>
    </xf>
    <xf numFmtId="193" fontId="1" fillId="0" borderId="0" xfId="17" applyNumberFormat="1" applyFont="1" applyBorder="1" applyAlignment="1">
      <alignment vertical="center"/>
    </xf>
    <xf numFmtId="0" fontId="11" fillId="0" borderId="5" xfId="35" applyFont="1" applyBorder="1">
      <alignment/>
      <protection/>
    </xf>
    <xf numFmtId="0" fontId="1" fillId="0" borderId="0" xfId="17" applyNumberFormat="1" applyFont="1" applyBorder="1" applyAlignment="1">
      <alignment horizontal="right" vertical="center"/>
    </xf>
    <xf numFmtId="0" fontId="1" fillId="0" borderId="29" xfId="35" applyFont="1" applyBorder="1">
      <alignment/>
      <protection/>
    </xf>
    <xf numFmtId="38" fontId="1" fillId="0" borderId="32" xfId="17" applyFont="1" applyFill="1" applyBorder="1" applyAlignment="1">
      <alignment horizontal="distributed" vertical="center"/>
    </xf>
    <xf numFmtId="38" fontId="1" fillId="0" borderId="29" xfId="17" applyFont="1" applyBorder="1" applyAlignment="1">
      <alignment horizontal="right" vertical="center"/>
    </xf>
    <xf numFmtId="38" fontId="1" fillId="0" borderId="34" xfId="17" applyFont="1" applyBorder="1" applyAlignment="1">
      <alignment horizontal="right" vertical="center"/>
    </xf>
    <xf numFmtId="49" fontId="1" fillId="0" borderId="34" xfId="17" applyNumberFormat="1" applyFont="1" applyBorder="1" applyAlignment="1">
      <alignment horizontal="center" vertical="center"/>
    </xf>
    <xf numFmtId="181" fontId="1" fillId="0" borderId="34" xfId="17" applyNumberFormat="1" applyFont="1" applyBorder="1" applyAlignment="1">
      <alignment/>
    </xf>
    <xf numFmtId="38" fontId="1" fillId="0" borderId="34" xfId="35" applyNumberFormat="1" applyFont="1" applyBorder="1">
      <alignment/>
      <protection/>
    </xf>
    <xf numFmtId="181" fontId="1" fillId="0" borderId="32" xfId="17" applyNumberFormat="1" applyFont="1" applyBorder="1" applyAlignment="1">
      <alignment horizontal="right" vertical="center"/>
    </xf>
    <xf numFmtId="38" fontId="9" fillId="0" borderId="0" xfId="17" applyFont="1" applyAlignment="1">
      <alignment vertical="center"/>
    </xf>
    <xf numFmtId="38" fontId="7" fillId="0" borderId="0" xfId="17" applyFont="1" applyAlignment="1">
      <alignment/>
    </xf>
    <xf numFmtId="38" fontId="1" fillId="0" borderId="0" xfId="17" applyFont="1" applyAlignment="1">
      <alignment/>
    </xf>
    <xf numFmtId="0" fontId="1" fillId="0" borderId="0" xfId="36" applyFont="1">
      <alignment/>
      <protection/>
    </xf>
    <xf numFmtId="38" fontId="1" fillId="0" borderId="0" xfId="17" applyFont="1" applyFill="1" applyAlignment="1">
      <alignment/>
    </xf>
    <xf numFmtId="38" fontId="1" fillId="0" borderId="0" xfId="17" applyFont="1" applyFill="1" applyAlignment="1">
      <alignment horizontal="centerContinuous"/>
    </xf>
    <xf numFmtId="38" fontId="1" fillId="0" borderId="0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Alignment="1">
      <alignment horizontal="right"/>
    </xf>
    <xf numFmtId="38" fontId="1" fillId="0" borderId="21" xfId="17" applyFont="1" applyBorder="1" applyAlignment="1">
      <alignment/>
    </xf>
    <xf numFmtId="38" fontId="9" fillId="0" borderId="0" xfId="17" applyFont="1" applyAlignment="1">
      <alignment horizontal="right"/>
    </xf>
    <xf numFmtId="38" fontId="1" fillId="0" borderId="19" xfId="17" applyFont="1" applyFill="1" applyBorder="1" applyAlignment="1">
      <alignment/>
    </xf>
    <xf numFmtId="38" fontId="1" fillId="0" borderId="23" xfId="17" applyFont="1" applyFill="1" applyBorder="1" applyAlignment="1">
      <alignment/>
    </xf>
    <xf numFmtId="38" fontId="1" fillId="0" borderId="20" xfId="17" applyFont="1" applyFill="1" applyBorder="1" applyAlignment="1">
      <alignment/>
    </xf>
    <xf numFmtId="38" fontId="1" fillId="0" borderId="20" xfId="17" applyFont="1" applyFill="1" applyBorder="1" applyAlignment="1">
      <alignment horizontal="distributed"/>
    </xf>
    <xf numFmtId="38" fontId="1" fillId="0" borderId="9" xfId="17" applyFont="1" applyFill="1" applyBorder="1" applyAlignment="1">
      <alignment horizontal="centerContinuous"/>
    </xf>
    <xf numFmtId="38" fontId="1" fillId="0" borderId="23" xfId="17" applyFont="1" applyFill="1" applyBorder="1" applyAlignment="1">
      <alignment horizontal="centerContinuous"/>
    </xf>
    <xf numFmtId="38" fontId="1" fillId="0" borderId="24" xfId="17" applyFont="1" applyFill="1" applyBorder="1" applyAlignment="1">
      <alignment horizontal="centerContinuous"/>
    </xf>
    <xf numFmtId="38" fontId="1" fillId="0" borderId="5" xfId="17" applyFont="1" applyFill="1" applyBorder="1" applyAlignment="1">
      <alignment horizontal="center"/>
    </xf>
    <xf numFmtId="38" fontId="1" fillId="0" borderId="4" xfId="17" applyFont="1" applyFill="1" applyBorder="1" applyAlignment="1">
      <alignment horizontal="center"/>
    </xf>
    <xf numFmtId="38" fontId="1" fillId="0" borderId="4" xfId="17" applyFont="1" applyFill="1" applyBorder="1" applyAlignment="1">
      <alignment horizontal="center" vertical="center"/>
    </xf>
    <xf numFmtId="38" fontId="1" fillId="0" borderId="4" xfId="17" applyFont="1" applyFill="1" applyBorder="1" applyAlignment="1">
      <alignment horizontal="distributed"/>
    </xf>
    <xf numFmtId="38" fontId="1" fillId="0" borderId="18" xfId="17" applyFont="1" applyFill="1" applyBorder="1" applyAlignment="1">
      <alignment horizontal="center" vertical="center"/>
    </xf>
    <xf numFmtId="38" fontId="1" fillId="0" borderId="16" xfId="17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/>
    </xf>
    <xf numFmtId="38" fontId="1" fillId="0" borderId="11" xfId="17" applyFont="1" applyFill="1" applyBorder="1" applyAlignment="1">
      <alignment/>
    </xf>
    <xf numFmtId="38" fontId="1" fillId="0" borderId="9" xfId="17" applyFont="1" applyFill="1" applyBorder="1" applyAlignment="1">
      <alignment/>
    </xf>
    <xf numFmtId="38" fontId="1" fillId="0" borderId="9" xfId="17" applyFont="1" applyFill="1" applyBorder="1" applyAlignment="1">
      <alignment horizontal="center" vertical="center"/>
    </xf>
    <xf numFmtId="38" fontId="1" fillId="0" borderId="9" xfId="17" applyFont="1" applyFill="1" applyBorder="1" applyAlignment="1">
      <alignment horizontal="distributed"/>
    </xf>
    <xf numFmtId="38" fontId="1" fillId="0" borderId="13" xfId="17" applyFont="1" applyFill="1" applyBorder="1" applyAlignment="1">
      <alignment horizontal="center" vertical="center"/>
    </xf>
    <xf numFmtId="41" fontId="1" fillId="0" borderId="15" xfId="17" applyNumberFormat="1" applyFont="1" applyFill="1" applyBorder="1" applyAlignment="1">
      <alignment horizontal="right"/>
    </xf>
    <xf numFmtId="41" fontId="1" fillId="0" borderId="6" xfId="17" applyNumberFormat="1" applyFont="1" applyFill="1" applyBorder="1" applyAlignment="1">
      <alignment horizontal="right"/>
    </xf>
    <xf numFmtId="41" fontId="1" fillId="0" borderId="16" xfId="17" applyNumberFormat="1" applyFont="1" applyFill="1" applyBorder="1" applyAlignment="1">
      <alignment horizontal="right"/>
    </xf>
    <xf numFmtId="41" fontId="1" fillId="0" borderId="5" xfId="17" applyNumberFormat="1" applyFont="1" applyFill="1" applyBorder="1" applyAlignment="1">
      <alignment horizontal="right"/>
    </xf>
    <xf numFmtId="41" fontId="1" fillId="0" borderId="0" xfId="17" applyNumberFormat="1" applyFont="1" applyFill="1" applyBorder="1" applyAlignment="1">
      <alignment horizontal="right"/>
    </xf>
    <xf numFmtId="41" fontId="1" fillId="0" borderId="8" xfId="17" applyNumberFormat="1" applyFont="1" applyFill="1" applyBorder="1" applyAlignment="1">
      <alignment horizontal="right"/>
    </xf>
    <xf numFmtId="38" fontId="8" fillId="0" borderId="8" xfId="17" applyFont="1" applyBorder="1" applyAlignment="1">
      <alignment/>
    </xf>
    <xf numFmtId="41" fontId="8" fillId="0" borderId="5" xfId="17" applyNumberFormat="1" applyFont="1" applyFill="1" applyBorder="1" applyAlignment="1">
      <alignment horizontal="right"/>
    </xf>
    <xf numFmtId="41" fontId="8" fillId="0" borderId="0" xfId="17" applyNumberFormat="1" applyFont="1" applyFill="1" applyBorder="1" applyAlignment="1">
      <alignment horizontal="right"/>
    </xf>
    <xf numFmtId="41" fontId="8" fillId="0" borderId="8" xfId="17" applyNumberFormat="1" applyFont="1" applyFill="1" applyBorder="1" applyAlignment="1">
      <alignment horizontal="right"/>
    </xf>
    <xf numFmtId="38" fontId="8" fillId="0" borderId="4" xfId="17" applyFont="1" applyFill="1" applyBorder="1" applyAlignment="1">
      <alignment horizontal="center"/>
    </xf>
    <xf numFmtId="0" fontId="13" fillId="0" borderId="8" xfId="36" applyFont="1" applyFill="1" applyBorder="1">
      <alignment/>
      <protection/>
    </xf>
    <xf numFmtId="38" fontId="1" fillId="0" borderId="4" xfId="17" applyFont="1" applyFill="1" applyBorder="1" applyAlignment="1">
      <alignment/>
    </xf>
    <xf numFmtId="38" fontId="1" fillId="0" borderId="4" xfId="17" applyFont="1" applyFill="1" applyBorder="1" applyAlignment="1">
      <alignment horizontal="distributed"/>
    </xf>
    <xf numFmtId="41" fontId="1" fillId="0" borderId="10" xfId="17" applyNumberFormat="1" applyFont="1" applyFill="1" applyBorder="1" applyAlignment="1">
      <alignment horizontal="right"/>
    </xf>
    <xf numFmtId="41" fontId="1" fillId="0" borderId="11" xfId="17" applyNumberFormat="1" applyFont="1" applyFill="1" applyBorder="1" applyAlignment="1">
      <alignment horizontal="right"/>
    </xf>
    <xf numFmtId="41" fontId="1" fillId="0" borderId="13" xfId="17" applyNumberFormat="1" applyFont="1" applyFill="1" applyBorder="1" applyAlignment="1">
      <alignment horizontal="right"/>
    </xf>
    <xf numFmtId="38" fontId="1" fillId="0" borderId="9" xfId="17" applyFont="1" applyFill="1" applyBorder="1" applyAlignment="1">
      <alignment horizontal="distributed"/>
    </xf>
    <xf numFmtId="38" fontId="9" fillId="0" borderId="0" xfId="17" applyFont="1" applyAlignment="1">
      <alignment/>
    </xf>
    <xf numFmtId="38" fontId="9" fillId="0" borderId="0" xfId="17" applyFont="1" applyBorder="1" applyAlignment="1">
      <alignment/>
    </xf>
    <xf numFmtId="38" fontId="1" fillId="0" borderId="0" xfId="17" applyFont="1" applyAlignment="1">
      <alignment horizontal="distributed" vertical="center" wrapText="1"/>
    </xf>
    <xf numFmtId="38" fontId="9" fillId="0" borderId="0" xfId="17" applyFont="1" applyFill="1" applyAlignment="1">
      <alignment/>
    </xf>
    <xf numFmtId="0" fontId="1" fillId="0" borderId="0" xfId="37" applyFont="1">
      <alignment/>
      <protection/>
    </xf>
    <xf numFmtId="0" fontId="7" fillId="0" borderId="0" xfId="37" applyFont="1" applyAlignment="1">
      <alignment/>
      <protection/>
    </xf>
    <xf numFmtId="0" fontId="1" fillId="0" borderId="0" xfId="37" applyFont="1" applyAlignment="1">
      <alignment horizontal="centerContinuous"/>
      <protection/>
    </xf>
    <xf numFmtId="0" fontId="1" fillId="0" borderId="0" xfId="37" applyFont="1" applyAlignment="1">
      <alignment/>
      <protection/>
    </xf>
    <xf numFmtId="0" fontId="1" fillId="0" borderId="0" xfId="37" applyFont="1" applyBorder="1">
      <alignment/>
      <protection/>
    </xf>
    <xf numFmtId="0" fontId="1" fillId="0" borderId="0" xfId="37" applyFont="1" applyBorder="1" applyAlignment="1">
      <alignment horizontal="centerContinuous"/>
      <protection/>
    </xf>
    <xf numFmtId="0" fontId="1" fillId="0" borderId="0" xfId="37" applyFont="1" applyBorder="1" applyAlignment="1">
      <alignment horizontal="right"/>
      <protection/>
    </xf>
    <xf numFmtId="0" fontId="1" fillId="0" borderId="0" xfId="37" applyFont="1" applyAlignment="1">
      <alignment vertical="center"/>
      <protection/>
    </xf>
    <xf numFmtId="0" fontId="1" fillId="0" borderId="18" xfId="37" applyFont="1" applyBorder="1" applyAlignment="1">
      <alignment horizontal="distributed" vertical="center"/>
      <protection/>
    </xf>
    <xf numFmtId="0" fontId="1" fillId="0" borderId="15" xfId="37" applyFont="1" applyBorder="1" applyAlignment="1">
      <alignment horizontal="distributed" vertical="center"/>
      <protection/>
    </xf>
    <xf numFmtId="0" fontId="1" fillId="0" borderId="9" xfId="37" applyFont="1" applyBorder="1" applyAlignment="1">
      <alignment horizontal="distributed" vertical="center"/>
      <protection/>
    </xf>
    <xf numFmtId="0" fontId="1" fillId="0" borderId="10" xfId="37" applyFont="1" applyBorder="1" applyAlignment="1">
      <alignment horizontal="distributed" vertical="center"/>
      <protection/>
    </xf>
    <xf numFmtId="0" fontId="1" fillId="0" borderId="5" xfId="37" applyFont="1" applyBorder="1" applyAlignment="1">
      <alignment horizontal="distributed" vertical="center"/>
      <protection/>
    </xf>
    <xf numFmtId="0" fontId="1" fillId="0" borderId="8" xfId="37" applyFont="1" applyBorder="1" applyAlignment="1">
      <alignment horizontal="distributed" vertical="center"/>
      <protection/>
    </xf>
    <xf numFmtId="194" fontId="1" fillId="0" borderId="5" xfId="17" applyNumberFormat="1" applyFont="1" applyBorder="1" applyAlignment="1">
      <alignment horizontal="right" vertical="center"/>
    </xf>
    <xf numFmtId="194" fontId="1" fillId="0" borderId="6" xfId="17" applyNumberFormat="1" applyFont="1" applyBorder="1" applyAlignment="1">
      <alignment horizontal="right" vertical="center"/>
    </xf>
    <xf numFmtId="194" fontId="1" fillId="0" borderId="6" xfId="17" applyNumberFormat="1" applyFont="1" applyBorder="1" applyAlignment="1">
      <alignment vertical="center"/>
    </xf>
    <xf numFmtId="194" fontId="1" fillId="0" borderId="16" xfId="17" applyNumberFormat="1" applyFont="1" applyBorder="1" applyAlignment="1">
      <alignment vertical="center"/>
    </xf>
    <xf numFmtId="194" fontId="1" fillId="0" borderId="5" xfId="17" applyNumberFormat="1" applyFont="1" applyBorder="1" applyAlignment="1">
      <alignment vertical="center"/>
    </xf>
    <xf numFmtId="194" fontId="1" fillId="0" borderId="0" xfId="17" applyNumberFormat="1" applyFont="1" applyBorder="1" applyAlignment="1">
      <alignment vertical="center"/>
    </xf>
    <xf numFmtId="194" fontId="1" fillId="0" borderId="8" xfId="17" applyNumberFormat="1" applyFont="1" applyBorder="1" applyAlignment="1">
      <alignment vertical="center"/>
    </xf>
    <xf numFmtId="0" fontId="9" fillId="0" borderId="0" xfId="37" applyFont="1" applyAlignment="1">
      <alignment vertical="center"/>
      <protection/>
    </xf>
    <xf numFmtId="0" fontId="8" fillId="0" borderId="8" xfId="37" applyFont="1" applyBorder="1" applyAlignment="1">
      <alignment horizontal="distributed" vertical="center"/>
      <protection/>
    </xf>
    <xf numFmtId="194" fontId="8" fillId="0" borderId="5" xfId="17" applyNumberFormat="1" applyFont="1" applyBorder="1" applyAlignment="1">
      <alignment vertical="center"/>
    </xf>
    <xf numFmtId="194" fontId="8" fillId="0" borderId="0" xfId="17" applyNumberFormat="1" applyFont="1" applyFill="1" applyBorder="1" applyAlignment="1">
      <alignment vertical="center"/>
    </xf>
    <xf numFmtId="194" fontId="8" fillId="0" borderId="0" xfId="17" applyNumberFormat="1" applyFont="1" applyBorder="1" applyAlignment="1">
      <alignment vertical="center"/>
    </xf>
    <xf numFmtId="194" fontId="8" fillId="0" borderId="8" xfId="17" applyNumberFormat="1" applyFont="1" applyBorder="1" applyAlignment="1">
      <alignment vertical="center"/>
    </xf>
    <xf numFmtId="0" fontId="9" fillId="0" borderId="5" xfId="37" applyFont="1" applyBorder="1" applyAlignment="1">
      <alignment horizontal="distributed" vertical="center"/>
      <protection/>
    </xf>
    <xf numFmtId="194" fontId="9" fillId="0" borderId="5" xfId="17" applyNumberFormat="1" applyFont="1" applyBorder="1" applyAlignment="1">
      <alignment vertical="center"/>
    </xf>
    <xf numFmtId="194" fontId="9" fillId="0" borderId="0" xfId="17" applyNumberFormat="1" applyFont="1" applyFill="1" applyBorder="1" applyAlignment="1">
      <alignment vertical="center"/>
    </xf>
    <xf numFmtId="194" fontId="9" fillId="0" borderId="0" xfId="17" applyNumberFormat="1" applyFont="1" applyBorder="1" applyAlignment="1">
      <alignment vertical="center"/>
    </xf>
    <xf numFmtId="194" fontId="9" fillId="0" borderId="8" xfId="17" applyNumberFormat="1" applyFont="1" applyBorder="1" applyAlignment="1">
      <alignment vertical="center"/>
    </xf>
    <xf numFmtId="0" fontId="1" fillId="0" borderId="5" xfId="37" applyFont="1" applyBorder="1" applyAlignment="1">
      <alignment vertical="center"/>
      <protection/>
    </xf>
    <xf numFmtId="0" fontId="1" fillId="0" borderId="8" xfId="37" applyFont="1" applyBorder="1" applyAlignment="1">
      <alignment horizontal="center" vertical="center"/>
      <protection/>
    </xf>
    <xf numFmtId="194" fontId="11" fillId="0" borderId="0" xfId="17" applyNumberFormat="1" applyFont="1" applyFill="1" applyBorder="1" applyAlignment="1">
      <alignment vertical="center"/>
    </xf>
    <xf numFmtId="194" fontId="1" fillId="0" borderId="0" xfId="17" applyNumberFormat="1" applyFont="1" applyBorder="1" applyAlignment="1">
      <alignment horizontal="right" vertical="center"/>
    </xf>
    <xf numFmtId="194" fontId="1" fillId="0" borderId="8" xfId="17" applyNumberFormat="1" applyFont="1" applyBorder="1" applyAlignment="1">
      <alignment horizontal="right" vertical="center"/>
    </xf>
    <xf numFmtId="194" fontId="1" fillId="0" borderId="5" xfId="37" applyNumberFormat="1" applyFont="1" applyBorder="1" applyAlignment="1">
      <alignment horizontal="right" vertical="center"/>
      <protection/>
    </xf>
    <xf numFmtId="194" fontId="1" fillId="0" borderId="0" xfId="37" applyNumberFormat="1" applyFont="1" applyBorder="1" applyAlignment="1">
      <alignment horizontal="right" vertical="center"/>
      <protection/>
    </xf>
    <xf numFmtId="194" fontId="1" fillId="0" borderId="8" xfId="37" applyNumberFormat="1" applyFont="1" applyBorder="1" applyAlignment="1">
      <alignment horizontal="right" vertical="center"/>
      <protection/>
    </xf>
    <xf numFmtId="194" fontId="1" fillId="0" borderId="0" xfId="17" applyNumberFormat="1" applyFont="1" applyFill="1" applyBorder="1" applyAlignment="1">
      <alignment horizontal="right" vertical="center"/>
    </xf>
    <xf numFmtId="194" fontId="1" fillId="0" borderId="0" xfId="17" applyNumberFormat="1" applyFont="1" applyBorder="1" applyAlignment="1">
      <alignment horizontal="center" vertical="center"/>
    </xf>
    <xf numFmtId="194" fontId="1" fillId="0" borderId="8" xfId="17" applyNumberFormat="1" applyFont="1" applyBorder="1" applyAlignment="1">
      <alignment horizontal="center" vertical="center"/>
    </xf>
    <xf numFmtId="0" fontId="1" fillId="0" borderId="10" xfId="37" applyFont="1" applyBorder="1" applyAlignment="1">
      <alignment vertical="center"/>
      <protection/>
    </xf>
    <xf numFmtId="0" fontId="1" fillId="0" borderId="13" xfId="37" applyFont="1" applyBorder="1" applyAlignment="1">
      <alignment horizontal="distributed" vertical="center"/>
      <protection/>
    </xf>
    <xf numFmtId="194" fontId="1" fillId="0" borderId="10" xfId="17" applyNumberFormat="1" applyFont="1" applyBorder="1" applyAlignment="1">
      <alignment horizontal="right" vertical="center"/>
    </xf>
    <xf numFmtId="194" fontId="1" fillId="0" borderId="11" xfId="17" applyNumberFormat="1" applyFont="1" applyBorder="1" applyAlignment="1">
      <alignment horizontal="right" vertical="center"/>
    </xf>
    <xf numFmtId="194" fontId="1" fillId="0" borderId="13" xfId="17" applyNumberFormat="1" applyFont="1" applyBorder="1" applyAlignment="1">
      <alignment horizontal="right" vertical="center"/>
    </xf>
    <xf numFmtId="0" fontId="1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0" fontId="1" fillId="0" borderId="0" xfId="38" applyFont="1" applyFill="1" applyAlignment="1">
      <alignment vertical="center"/>
      <protection/>
    </xf>
    <xf numFmtId="0" fontId="1" fillId="0" borderId="0" xfId="38" applyFont="1" applyAlignment="1">
      <alignment horizontal="right" vertical="center"/>
      <protection/>
    </xf>
    <xf numFmtId="0" fontId="1" fillId="0" borderId="0" xfId="38" applyFont="1" applyBorder="1" applyAlignment="1">
      <alignment vertical="center"/>
      <protection/>
    </xf>
    <xf numFmtId="0" fontId="11" fillId="0" borderId="0" xfId="38" applyFont="1" applyAlignment="1">
      <alignment vertical="center"/>
      <protection/>
    </xf>
    <xf numFmtId="41" fontId="11" fillId="0" borderId="15" xfId="38" applyNumberFormat="1" applyFont="1" applyBorder="1" applyAlignment="1">
      <alignment vertical="center"/>
      <protection/>
    </xf>
    <xf numFmtId="189" fontId="11" fillId="0" borderId="6" xfId="38" applyNumberFormat="1" applyFont="1" applyBorder="1" applyAlignment="1">
      <alignment vertical="center"/>
      <protection/>
    </xf>
    <xf numFmtId="41" fontId="11" fillId="0" borderId="6" xfId="38" applyNumberFormat="1" applyFont="1" applyBorder="1" applyAlignment="1">
      <alignment vertical="center"/>
      <protection/>
    </xf>
    <xf numFmtId="180" fontId="11" fillId="0" borderId="6" xfId="38" applyNumberFormat="1" applyFont="1" applyBorder="1" applyAlignment="1">
      <alignment vertical="center"/>
      <protection/>
    </xf>
    <xf numFmtId="182" fontId="11" fillId="0" borderId="16" xfId="38" applyNumberFormat="1" applyFont="1" applyBorder="1" applyAlignment="1">
      <alignment vertical="center"/>
      <protection/>
    </xf>
    <xf numFmtId="0" fontId="1" fillId="0" borderId="5" xfId="38" applyFont="1" applyBorder="1" applyAlignment="1">
      <alignment vertical="center"/>
      <protection/>
    </xf>
    <xf numFmtId="0" fontId="1" fillId="0" borderId="8" xfId="38" applyFont="1" applyBorder="1" applyAlignment="1">
      <alignment vertical="center"/>
      <protection/>
    </xf>
    <xf numFmtId="41" fontId="1" fillId="0" borderId="5" xfId="38" applyNumberFormat="1" applyFont="1" applyBorder="1" applyAlignment="1">
      <alignment vertical="center"/>
      <protection/>
    </xf>
    <xf numFmtId="189" fontId="1" fillId="0" borderId="0" xfId="38" applyNumberFormat="1" applyFont="1" applyBorder="1" applyAlignment="1">
      <alignment vertical="center"/>
      <protection/>
    </xf>
    <xf numFmtId="41" fontId="1" fillId="0" borderId="0" xfId="38" applyNumberFormat="1" applyFont="1" applyBorder="1" applyAlignment="1">
      <alignment vertical="center"/>
      <protection/>
    </xf>
    <xf numFmtId="180" fontId="1" fillId="0" borderId="0" xfId="38" applyNumberFormat="1" applyFont="1" applyBorder="1" applyAlignment="1">
      <alignment vertical="center"/>
      <protection/>
    </xf>
    <xf numFmtId="182" fontId="1" fillId="0" borderId="8" xfId="38" applyNumberFormat="1" applyFont="1" applyBorder="1" applyAlignment="1">
      <alignment vertical="center"/>
      <protection/>
    </xf>
    <xf numFmtId="0" fontId="1" fillId="0" borderId="0" xfId="38" applyFont="1" applyBorder="1" applyAlignment="1">
      <alignment horizontal="distributed" vertical="center"/>
      <protection/>
    </xf>
    <xf numFmtId="0" fontId="1" fillId="0" borderId="8" xfId="38" applyFont="1" applyBorder="1" applyAlignment="1">
      <alignment horizontal="distributed" vertical="center"/>
      <protection/>
    </xf>
    <xf numFmtId="188" fontId="1" fillId="0" borderId="0" xfId="38" applyNumberFormat="1" applyFont="1" applyBorder="1" applyAlignment="1">
      <alignment vertical="center"/>
      <protection/>
    </xf>
    <xf numFmtId="0" fontId="0" fillId="0" borderId="8" xfId="38" applyBorder="1" applyAlignment="1">
      <alignment vertical="center"/>
      <protection/>
    </xf>
    <xf numFmtId="182" fontId="1" fillId="0" borderId="8" xfId="38" applyNumberFormat="1" applyFont="1" applyBorder="1" applyAlignment="1">
      <alignment horizontal="distributed" vertical="center"/>
      <protection/>
    </xf>
    <xf numFmtId="188" fontId="1" fillId="0" borderId="0" xfId="17" applyNumberFormat="1" applyFont="1" applyBorder="1" applyAlignment="1">
      <alignment vertical="center"/>
    </xf>
    <xf numFmtId="41" fontId="1" fillId="0" borderId="0" xfId="17" applyNumberFormat="1" applyFont="1" applyBorder="1" applyAlignment="1">
      <alignment vertical="center"/>
    </xf>
    <xf numFmtId="189" fontId="1" fillId="0" borderId="0" xfId="17" applyNumberFormat="1" applyFont="1" applyBorder="1" applyAlignment="1">
      <alignment vertical="center"/>
    </xf>
    <xf numFmtId="180" fontId="1" fillId="0" borderId="0" xfId="17" applyNumberFormat="1" applyFont="1" applyBorder="1" applyAlignment="1">
      <alignment vertical="center"/>
    </xf>
    <xf numFmtId="0" fontId="1" fillId="0" borderId="8" xfId="38" applyFont="1" applyBorder="1" applyAlignment="1">
      <alignment horizontal="center" vertical="center"/>
      <protection/>
    </xf>
    <xf numFmtId="0" fontId="1" fillId="0" borderId="10" xfId="38" applyFont="1" applyBorder="1" applyAlignment="1">
      <alignment vertical="center"/>
      <protection/>
    </xf>
    <xf numFmtId="0" fontId="1" fillId="0" borderId="11" xfId="38" applyFont="1" applyBorder="1" applyAlignment="1">
      <alignment horizontal="distributed" vertical="center"/>
      <protection/>
    </xf>
    <xf numFmtId="0" fontId="1" fillId="0" borderId="13" xfId="38" applyFont="1" applyBorder="1" applyAlignment="1">
      <alignment horizontal="distributed" vertical="center"/>
      <protection/>
    </xf>
    <xf numFmtId="188" fontId="1" fillId="0" borderId="11" xfId="17" applyNumberFormat="1" applyFont="1" applyBorder="1" applyAlignment="1">
      <alignment vertical="center"/>
    </xf>
    <xf numFmtId="41" fontId="1" fillId="0" borderId="11" xfId="17" applyNumberFormat="1" applyFont="1" applyBorder="1" applyAlignment="1">
      <alignment vertical="center"/>
    </xf>
    <xf numFmtId="189" fontId="1" fillId="0" borderId="11" xfId="17" applyNumberFormat="1" applyFont="1" applyBorder="1" applyAlignment="1">
      <alignment vertical="center"/>
    </xf>
    <xf numFmtId="180" fontId="1" fillId="0" borderId="11" xfId="17" applyNumberFormat="1" applyFont="1" applyBorder="1" applyAlignment="1">
      <alignment vertical="center"/>
    </xf>
    <xf numFmtId="0" fontId="1" fillId="0" borderId="0" xfId="38" applyFont="1" applyFill="1" applyBorder="1" applyAlignment="1">
      <alignment vertical="center"/>
      <protection/>
    </xf>
    <xf numFmtId="189" fontId="1" fillId="0" borderId="0" xfId="38" applyNumberFormat="1" applyFont="1" applyAlignment="1">
      <alignment vertical="center"/>
      <protection/>
    </xf>
    <xf numFmtId="0" fontId="1" fillId="0" borderId="0" xfId="39" applyFont="1">
      <alignment/>
      <protection/>
    </xf>
    <xf numFmtId="0" fontId="7" fillId="0" borderId="0" xfId="39" applyFont="1" applyAlignment="1">
      <alignment horizontal="left"/>
      <protection/>
    </xf>
    <xf numFmtId="0" fontId="1" fillId="0" borderId="0" xfId="39" applyFont="1" applyAlignment="1">
      <alignment horizontal="centerContinuous"/>
      <protection/>
    </xf>
    <xf numFmtId="0" fontId="1" fillId="0" borderId="0" xfId="39" applyFont="1" applyBorder="1" applyAlignment="1">
      <alignment horizontal="right"/>
      <protection/>
    </xf>
    <xf numFmtId="0" fontId="1" fillId="0" borderId="0" xfId="39" applyFont="1" applyBorder="1">
      <alignment/>
      <protection/>
    </xf>
    <xf numFmtId="0" fontId="1" fillId="0" borderId="20" xfId="39" applyFont="1" applyBorder="1" applyAlignment="1">
      <alignment horizontal="center"/>
      <protection/>
    </xf>
    <xf numFmtId="0" fontId="1" fillId="0" borderId="2" xfId="39" applyFont="1" applyBorder="1" applyAlignment="1">
      <alignment horizontal="centerContinuous" vertical="center"/>
      <protection/>
    </xf>
    <xf numFmtId="0" fontId="1" fillId="0" borderId="35" xfId="39" applyFont="1" applyBorder="1" applyAlignment="1">
      <alignment horizontal="centerContinuous" vertical="center"/>
      <protection/>
    </xf>
    <xf numFmtId="0" fontId="1" fillId="0" borderId="14" xfId="39" applyFont="1" applyBorder="1" applyAlignment="1">
      <alignment horizontal="centerContinuous" vertical="center"/>
      <protection/>
    </xf>
    <xf numFmtId="0" fontId="1" fillId="0" borderId="20" xfId="39" applyFont="1" applyBorder="1" applyAlignment="1">
      <alignment vertical="center"/>
      <protection/>
    </xf>
    <xf numFmtId="0" fontId="1" fillId="0" borderId="20" xfId="39" applyFont="1" applyBorder="1" applyAlignment="1">
      <alignment horizontal="center" vertical="center"/>
      <protection/>
    </xf>
    <xf numFmtId="0" fontId="1" fillId="0" borderId="4" xfId="39" applyFont="1" applyBorder="1" applyAlignment="1">
      <alignment horizontal="center" vertical="center"/>
      <protection/>
    </xf>
    <xf numFmtId="0" fontId="1" fillId="0" borderId="18" xfId="39" applyFont="1" applyBorder="1" applyAlignment="1">
      <alignment horizontal="center" vertical="center"/>
      <protection/>
    </xf>
    <xf numFmtId="0" fontId="1" fillId="0" borderId="8" xfId="39" applyFont="1" applyBorder="1" applyAlignment="1">
      <alignment horizontal="center" vertical="center"/>
      <protection/>
    </xf>
    <xf numFmtId="0" fontId="1" fillId="0" borderId="9" xfId="39" applyFont="1" applyBorder="1" applyAlignment="1">
      <alignment horizontal="center" vertical="center"/>
      <protection/>
    </xf>
    <xf numFmtId="0" fontId="1" fillId="0" borderId="13" xfId="39" applyFont="1" applyBorder="1" applyAlignment="1">
      <alignment horizontal="center" vertical="center"/>
      <protection/>
    </xf>
    <xf numFmtId="0" fontId="1" fillId="0" borderId="9" xfId="39" applyFont="1" applyBorder="1" applyAlignment="1">
      <alignment horizontal="center"/>
      <protection/>
    </xf>
    <xf numFmtId="0" fontId="1" fillId="0" borderId="17" xfId="39" applyFont="1" applyBorder="1" applyAlignment="1">
      <alignment horizontal="center" vertical="center"/>
      <protection/>
    </xf>
    <xf numFmtId="0" fontId="1" fillId="0" borderId="9" xfId="39" applyFont="1" applyBorder="1" applyAlignment="1">
      <alignment vertical="center"/>
      <protection/>
    </xf>
    <xf numFmtId="0" fontId="1" fillId="0" borderId="17" xfId="39" applyFont="1" applyBorder="1" applyAlignment="1">
      <alignment horizontal="center"/>
      <protection/>
    </xf>
    <xf numFmtId="0" fontId="11" fillId="0" borderId="0" xfId="39" applyFont="1" applyBorder="1">
      <alignment/>
      <protection/>
    </xf>
    <xf numFmtId="0" fontId="11" fillId="0" borderId="4" xfId="39" applyFont="1" applyBorder="1" applyAlignment="1">
      <alignment horizontal="distributed"/>
      <protection/>
    </xf>
    <xf numFmtId="0" fontId="11" fillId="0" borderId="0" xfId="39" applyFont="1" applyFill="1" applyBorder="1">
      <alignment/>
      <protection/>
    </xf>
    <xf numFmtId="0" fontId="11" fillId="0" borderId="6" xfId="39" applyFont="1" applyFill="1" applyBorder="1">
      <alignment/>
      <protection/>
    </xf>
    <xf numFmtId="0" fontId="11" fillId="0" borderId="8" xfId="39" applyFont="1" applyFill="1" applyBorder="1">
      <alignment/>
      <protection/>
    </xf>
    <xf numFmtId="0" fontId="11" fillId="0" borderId="0" xfId="39" applyFont="1">
      <alignment/>
      <protection/>
    </xf>
    <xf numFmtId="0" fontId="1" fillId="0" borderId="4" xfId="39" applyFont="1" applyBorder="1" applyAlignment="1">
      <alignment horizontal="center"/>
      <protection/>
    </xf>
    <xf numFmtId="0" fontId="1" fillId="0" borderId="0" xfId="39" applyFont="1" applyFill="1" applyBorder="1">
      <alignment/>
      <protection/>
    </xf>
    <xf numFmtId="0" fontId="1" fillId="0" borderId="8" xfId="39" applyFont="1" applyFill="1" applyBorder="1">
      <alignment/>
      <protection/>
    </xf>
    <xf numFmtId="0" fontId="1" fillId="0" borderId="4" xfId="39" applyFont="1" applyBorder="1" applyAlignment="1">
      <alignment horizontal="distributed"/>
      <protection/>
    </xf>
    <xf numFmtId="0" fontId="1" fillId="0" borderId="0" xfId="39" applyFont="1" applyFill="1" applyBorder="1" applyAlignment="1">
      <alignment horizontal="right"/>
      <protection/>
    </xf>
    <xf numFmtId="0" fontId="1" fillId="0" borderId="8" xfId="39" applyFont="1" applyFill="1" applyBorder="1" applyAlignment="1">
      <alignment horizontal="right"/>
      <protection/>
    </xf>
    <xf numFmtId="0" fontId="1" fillId="0" borderId="9" xfId="39" applyFont="1" applyBorder="1" applyAlignment="1">
      <alignment horizontal="distributed"/>
      <protection/>
    </xf>
    <xf numFmtId="0" fontId="1" fillId="0" borderId="11" xfId="39" applyFont="1" applyFill="1" applyBorder="1" applyAlignment="1">
      <alignment horizontal="right"/>
      <protection/>
    </xf>
    <xf numFmtId="0" fontId="1" fillId="0" borderId="11" xfId="39" applyFont="1" applyFill="1" applyBorder="1">
      <alignment/>
      <protection/>
    </xf>
    <xf numFmtId="0" fontId="1" fillId="0" borderId="13" xfId="39" applyFont="1" applyFill="1" applyBorder="1" applyAlignment="1">
      <alignment horizontal="right"/>
      <protection/>
    </xf>
    <xf numFmtId="38" fontId="23" fillId="0" borderId="0" xfId="17" applyFont="1" applyAlignment="1">
      <alignment horizontal="right" vertical="center"/>
    </xf>
    <xf numFmtId="38" fontId="1" fillId="0" borderId="36" xfId="17" applyFont="1" applyBorder="1" applyAlignment="1">
      <alignment horizontal="center" vertical="center"/>
    </xf>
    <xf numFmtId="38" fontId="8" fillId="0" borderId="8" xfId="17" applyFont="1" applyBorder="1" applyAlignment="1">
      <alignment vertical="center"/>
    </xf>
    <xf numFmtId="38" fontId="8" fillId="0" borderId="0" xfId="17" applyFont="1" applyAlignment="1">
      <alignment vertical="center"/>
    </xf>
    <xf numFmtId="38" fontId="8" fillId="0" borderId="18" xfId="17" applyFont="1" applyBorder="1" applyAlignment="1">
      <alignment vertical="center"/>
    </xf>
    <xf numFmtId="38" fontId="8" fillId="0" borderId="37" xfId="17" applyFont="1" applyBorder="1" applyAlignment="1">
      <alignment vertical="center"/>
    </xf>
    <xf numFmtId="38" fontId="8" fillId="0" borderId="8" xfId="17" applyFont="1" applyBorder="1" applyAlignment="1">
      <alignment horizontal="distributed" vertical="center"/>
    </xf>
    <xf numFmtId="38" fontId="8" fillId="0" borderId="4" xfId="17" applyFont="1" applyBorder="1" applyAlignment="1">
      <alignment vertical="center"/>
    </xf>
    <xf numFmtId="38" fontId="1" fillId="0" borderId="5" xfId="17" applyFont="1" applyBorder="1" applyAlignment="1">
      <alignment horizontal="left" vertical="center"/>
    </xf>
    <xf numFmtId="38" fontId="1" fillId="0" borderId="37" xfId="17" applyFont="1" applyBorder="1" applyAlignment="1">
      <alignment vertical="center"/>
    </xf>
    <xf numFmtId="0" fontId="1" fillId="0" borderId="8" xfId="40" applyFont="1" applyBorder="1" applyAlignment="1">
      <alignment horizontal="distributed" vertical="center"/>
      <protection/>
    </xf>
    <xf numFmtId="0" fontId="1" fillId="0" borderId="0" xfId="40" applyFont="1" applyBorder="1" applyAlignment="1">
      <alignment horizontal="left" vertical="center"/>
      <protection/>
    </xf>
    <xf numFmtId="0" fontId="1" fillId="0" borderId="0" xfId="40" applyFont="1" applyBorder="1" applyAlignment="1">
      <alignment vertical="center"/>
      <protection/>
    </xf>
    <xf numFmtId="38" fontId="1" fillId="0" borderId="8" xfId="17" applyFont="1" applyBorder="1" applyAlignment="1">
      <alignment horizontal="center" vertical="center"/>
    </xf>
    <xf numFmtId="0" fontId="1" fillId="0" borderId="5" xfId="40" applyFont="1" applyBorder="1" applyAlignment="1">
      <alignment vertical="center"/>
      <protection/>
    </xf>
    <xf numFmtId="38" fontId="1" fillId="0" borderId="8" xfId="17" applyFont="1" applyBorder="1" applyAlignment="1">
      <alignment horizontal="left" vertical="center"/>
    </xf>
    <xf numFmtId="0" fontId="1" fillId="0" borderId="0" xfId="40" applyFont="1" applyBorder="1" applyAlignment="1">
      <alignment horizontal="right" vertical="center"/>
      <protection/>
    </xf>
    <xf numFmtId="0" fontId="1" fillId="0" borderId="8" xfId="40" applyFont="1" applyBorder="1" applyAlignment="1">
      <alignment horizontal="left" vertical="center"/>
      <protection/>
    </xf>
    <xf numFmtId="0" fontId="1" fillId="0" borderId="10" xfId="40" applyFont="1" applyBorder="1" applyAlignment="1">
      <alignment vertical="center"/>
      <protection/>
    </xf>
    <xf numFmtId="38" fontId="1" fillId="0" borderId="38" xfId="17" applyFont="1" applyBorder="1" applyAlignment="1">
      <alignment vertical="center"/>
    </xf>
    <xf numFmtId="0" fontId="1" fillId="0" borderId="39" xfId="40" applyFont="1" applyBorder="1" applyAlignment="1">
      <alignment vertical="center"/>
      <protection/>
    </xf>
    <xf numFmtId="0" fontId="1" fillId="0" borderId="11" xfId="40" applyFont="1" applyBorder="1" applyAlignment="1">
      <alignment vertical="center"/>
      <protection/>
    </xf>
    <xf numFmtId="0" fontId="1" fillId="0" borderId="13" xfId="40" applyFont="1" applyBorder="1" applyAlignment="1">
      <alignment horizontal="distributed" vertical="center"/>
      <protection/>
    </xf>
    <xf numFmtId="0" fontId="1" fillId="0" borderId="0" xfId="41" applyFont="1">
      <alignment/>
      <protection/>
    </xf>
    <xf numFmtId="0" fontId="7" fillId="0" borderId="0" xfId="41" applyFont="1">
      <alignment/>
      <protection/>
    </xf>
    <xf numFmtId="0" fontId="9" fillId="0" borderId="0" xfId="41" applyFont="1">
      <alignment/>
      <protection/>
    </xf>
    <xf numFmtId="0" fontId="9" fillId="0" borderId="0" xfId="41" applyFont="1" applyAlignment="1">
      <alignment horizontal="right"/>
      <protection/>
    </xf>
    <xf numFmtId="0" fontId="1" fillId="0" borderId="0" xfId="41" applyFont="1" applyAlignment="1">
      <alignment vertical="center"/>
      <protection/>
    </xf>
    <xf numFmtId="0" fontId="1" fillId="0" borderId="35" xfId="41" applyFont="1" applyBorder="1" applyAlignment="1">
      <alignment horizontal="centerContinuous" vertical="center"/>
      <protection/>
    </xf>
    <xf numFmtId="0" fontId="1" fillId="0" borderId="14" xfId="41" applyFont="1" applyBorder="1" applyAlignment="1">
      <alignment horizontal="centerContinuous" vertical="center"/>
      <protection/>
    </xf>
    <xf numFmtId="0" fontId="1" fillId="0" borderId="8" xfId="41" applyFont="1" applyBorder="1" applyAlignment="1">
      <alignment horizontal="center" vertical="center"/>
      <protection/>
    </xf>
    <xf numFmtId="0" fontId="1" fillId="0" borderId="4" xfId="41" applyFont="1" applyBorder="1" applyAlignment="1">
      <alignment horizontal="center" vertical="center"/>
      <protection/>
    </xf>
    <xf numFmtId="0" fontId="8" fillId="0" borderId="0" xfId="41" applyFont="1" applyAlignment="1">
      <alignment vertical="center"/>
      <protection/>
    </xf>
    <xf numFmtId="3" fontId="8" fillId="0" borderId="15" xfId="41" applyNumberFormat="1" applyFont="1" applyBorder="1" applyAlignment="1">
      <alignment vertical="center"/>
      <protection/>
    </xf>
    <xf numFmtId="185" fontId="8" fillId="0" borderId="6" xfId="41" applyNumberFormat="1" applyFont="1" applyBorder="1" applyAlignment="1">
      <alignment vertical="center"/>
      <protection/>
    </xf>
    <xf numFmtId="3" fontId="8" fillId="0" borderId="6" xfId="41" applyNumberFormat="1" applyFont="1" applyBorder="1" applyAlignment="1">
      <alignment vertical="center"/>
      <protection/>
    </xf>
    <xf numFmtId="185" fontId="8" fillId="0" borderId="16" xfId="41" applyNumberFormat="1" applyFont="1" applyBorder="1" applyAlignment="1">
      <alignment vertical="center"/>
      <protection/>
    </xf>
    <xf numFmtId="0" fontId="1" fillId="0" borderId="5" xfId="41" applyFont="1" applyBorder="1">
      <alignment/>
      <protection/>
    </xf>
    <xf numFmtId="0" fontId="1" fillId="0" borderId="8" xfId="41" applyFont="1" applyBorder="1">
      <alignment/>
      <protection/>
    </xf>
    <xf numFmtId="3" fontId="1" fillId="0" borderId="5" xfId="41" applyNumberFormat="1" applyFont="1" applyBorder="1">
      <alignment/>
      <protection/>
    </xf>
    <xf numFmtId="203" fontId="1" fillId="0" borderId="0" xfId="41" applyNumberFormat="1" applyFont="1" applyBorder="1">
      <alignment/>
      <protection/>
    </xf>
    <xf numFmtId="3" fontId="1" fillId="0" borderId="0" xfId="41" applyNumberFormat="1" applyFont="1" applyBorder="1">
      <alignment/>
      <protection/>
    </xf>
    <xf numFmtId="203" fontId="1" fillId="0" borderId="8" xfId="41" applyNumberFormat="1" applyFont="1" applyBorder="1">
      <alignment/>
      <protection/>
    </xf>
    <xf numFmtId="0" fontId="1" fillId="0" borderId="5" xfId="41" applyFont="1" applyBorder="1" applyAlignment="1">
      <alignment vertical="center"/>
      <protection/>
    </xf>
    <xf numFmtId="0" fontId="1" fillId="0" borderId="8" xfId="41" applyFont="1" applyBorder="1" applyAlignment="1">
      <alignment horizontal="distributed" vertical="center"/>
      <protection/>
    </xf>
    <xf numFmtId="3" fontId="1" fillId="0" borderId="5" xfId="41" applyNumberFormat="1" applyFont="1" applyBorder="1" applyAlignment="1">
      <alignment vertical="center"/>
      <protection/>
    </xf>
    <xf numFmtId="203" fontId="1" fillId="0" borderId="0" xfId="41" applyNumberFormat="1" applyFont="1" applyBorder="1" applyAlignment="1">
      <alignment vertical="center"/>
      <protection/>
    </xf>
    <xf numFmtId="3" fontId="1" fillId="0" borderId="0" xfId="41" applyNumberFormat="1" applyFont="1" applyBorder="1" applyAlignment="1">
      <alignment vertical="center"/>
      <protection/>
    </xf>
    <xf numFmtId="203" fontId="1" fillId="0" borderId="8" xfId="41" applyNumberFormat="1" applyFont="1" applyBorder="1" applyAlignment="1">
      <alignment vertical="center"/>
      <protection/>
    </xf>
    <xf numFmtId="188" fontId="1" fillId="0" borderId="0" xfId="41" applyNumberFormat="1" applyFont="1" applyAlignment="1">
      <alignment vertical="center"/>
      <protection/>
    </xf>
    <xf numFmtId="198" fontId="1" fillId="0" borderId="0" xfId="41" applyNumberFormat="1" applyFont="1" applyAlignment="1">
      <alignment vertical="center"/>
      <protection/>
    </xf>
    <xf numFmtId="3" fontId="1" fillId="0" borderId="5" xfId="41" applyNumberFormat="1" applyFont="1" applyBorder="1" applyAlignment="1">
      <alignment horizontal="right" vertical="center"/>
      <protection/>
    </xf>
    <xf numFmtId="3" fontId="1" fillId="0" borderId="0" xfId="41" applyNumberFormat="1" applyFont="1" applyBorder="1" applyAlignment="1">
      <alignment horizontal="right" vertical="center"/>
      <protection/>
    </xf>
    <xf numFmtId="3" fontId="8" fillId="0" borderId="5" xfId="41" applyNumberFormat="1" applyFont="1" applyBorder="1" applyAlignment="1">
      <alignment vertical="center"/>
      <protection/>
    </xf>
    <xf numFmtId="185" fontId="8" fillId="0" borderId="0" xfId="41" applyNumberFormat="1" applyFont="1" applyBorder="1" applyAlignment="1">
      <alignment vertical="center"/>
      <protection/>
    </xf>
    <xf numFmtId="3" fontId="8" fillId="0" borderId="0" xfId="41" applyNumberFormat="1" applyFont="1" applyBorder="1" applyAlignment="1">
      <alignment vertical="center"/>
      <protection/>
    </xf>
    <xf numFmtId="185" fontId="8" fillId="0" borderId="8" xfId="41" applyNumberFormat="1" applyFont="1" applyBorder="1" applyAlignment="1">
      <alignment vertical="center"/>
      <protection/>
    </xf>
    <xf numFmtId="203" fontId="1" fillId="0" borderId="0" xfId="41" applyNumberFormat="1" applyFont="1" applyBorder="1" applyAlignment="1">
      <alignment horizontal="right" vertical="center"/>
      <protection/>
    </xf>
    <xf numFmtId="203" fontId="1" fillId="0" borderId="8" xfId="41" applyNumberFormat="1" applyFont="1" applyBorder="1" applyAlignment="1">
      <alignment horizontal="right" vertical="center"/>
      <protection/>
    </xf>
    <xf numFmtId="3" fontId="8" fillId="0" borderId="10" xfId="41" applyNumberFormat="1" applyFont="1" applyBorder="1" applyAlignment="1">
      <alignment vertical="center"/>
      <protection/>
    </xf>
    <xf numFmtId="203" fontId="8" fillId="0" borderId="11" xfId="41" applyNumberFormat="1" applyFont="1" applyBorder="1" applyAlignment="1">
      <alignment vertical="center"/>
      <protection/>
    </xf>
    <xf numFmtId="3" fontId="8" fillId="0" borderId="11" xfId="41" applyNumberFormat="1" applyFont="1" applyBorder="1" applyAlignment="1">
      <alignment vertical="center"/>
      <protection/>
    </xf>
    <xf numFmtId="203" fontId="8" fillId="0" borderId="13" xfId="41" applyNumberFormat="1" applyFont="1" applyBorder="1" applyAlignment="1">
      <alignment vertical="center"/>
      <protection/>
    </xf>
    <xf numFmtId="38" fontId="9" fillId="0" borderId="0" xfId="17" applyFont="1" applyFill="1" applyAlignment="1">
      <alignment vertical="center"/>
    </xf>
    <xf numFmtId="207" fontId="7" fillId="0" borderId="0" xfId="17" applyNumberFormat="1" applyFont="1" applyFill="1" applyAlignment="1">
      <alignment horizontal="left" vertical="center"/>
    </xf>
    <xf numFmtId="38" fontId="9" fillId="0" borderId="0" xfId="17" applyFont="1" applyFill="1" applyBorder="1" applyAlignment="1">
      <alignment vertical="center"/>
    </xf>
    <xf numFmtId="38" fontId="9" fillId="0" borderId="0" xfId="17" applyFont="1" applyFill="1" applyBorder="1" applyAlignment="1">
      <alignment horizontal="right" vertical="center"/>
    </xf>
    <xf numFmtId="38" fontId="1" fillId="0" borderId="0" xfId="17" applyFont="1" applyFill="1" applyAlignment="1">
      <alignment vertical="center"/>
    </xf>
    <xf numFmtId="38" fontId="1" fillId="0" borderId="20" xfId="17" applyFont="1" applyFill="1" applyBorder="1" applyAlignment="1">
      <alignment horizontal="center" vertical="center"/>
    </xf>
    <xf numFmtId="38" fontId="1" fillId="0" borderId="20" xfId="17" applyFont="1" applyFill="1" applyBorder="1" applyAlignment="1">
      <alignment vertical="center"/>
    </xf>
    <xf numFmtId="0" fontId="1" fillId="0" borderId="20" xfId="42" applyFont="1" applyFill="1" applyBorder="1" applyAlignment="1">
      <alignment horizontal="center" vertical="center"/>
      <protection/>
    </xf>
    <xf numFmtId="0" fontId="1" fillId="0" borderId="20" xfId="42" applyFont="1" applyFill="1" applyBorder="1" applyAlignment="1">
      <alignment vertical="center"/>
      <protection/>
    </xf>
    <xf numFmtId="38" fontId="1" fillId="0" borderId="35" xfId="17" applyFont="1" applyFill="1" applyBorder="1" applyAlignment="1">
      <alignment horizontal="centerContinuous" vertical="center"/>
    </xf>
    <xf numFmtId="38" fontId="1" fillId="0" borderId="14" xfId="17" applyFont="1" applyFill="1" applyBorder="1" applyAlignment="1">
      <alignment horizontal="centerContinuous" vertical="center"/>
    </xf>
    <xf numFmtId="38" fontId="1" fillId="0" borderId="35" xfId="17" applyFont="1" applyFill="1" applyBorder="1" applyAlignment="1">
      <alignment vertical="center"/>
    </xf>
    <xf numFmtId="38" fontId="1" fillId="0" borderId="14" xfId="17" applyFont="1" applyFill="1" applyBorder="1" applyAlignment="1">
      <alignment vertical="center"/>
    </xf>
    <xf numFmtId="38" fontId="1" fillId="0" borderId="2" xfId="17" applyFont="1" applyFill="1" applyBorder="1" applyAlignment="1">
      <alignment horizontal="centerContinuous" vertical="center"/>
    </xf>
    <xf numFmtId="38" fontId="1" fillId="0" borderId="4" xfId="17" applyFont="1" applyFill="1" applyBorder="1" applyAlignment="1">
      <alignment vertical="center"/>
    </xf>
    <xf numFmtId="38" fontId="1" fillId="0" borderId="16" xfId="17" applyFont="1" applyFill="1" applyBorder="1" applyAlignment="1">
      <alignment vertical="center"/>
    </xf>
    <xf numFmtId="38" fontId="1" fillId="0" borderId="18" xfId="17" applyFont="1" applyFill="1" applyBorder="1" applyAlignment="1">
      <alignment vertical="center"/>
    </xf>
    <xf numFmtId="38" fontId="1" fillId="0" borderId="4" xfId="17" applyFont="1" applyBorder="1" applyAlignment="1">
      <alignment horizontal="center" vertical="center"/>
    </xf>
    <xf numFmtId="38" fontId="1" fillId="0" borderId="9" xfId="17" applyFont="1" applyFill="1" applyBorder="1" applyAlignment="1">
      <alignment vertical="center"/>
    </xf>
    <xf numFmtId="196" fontId="1" fillId="0" borderId="9" xfId="17" applyNumberFormat="1" applyFont="1" applyFill="1" applyBorder="1" applyAlignment="1" quotePrefix="1">
      <alignment horizontal="center" vertical="center"/>
    </xf>
    <xf numFmtId="38" fontId="11" fillId="0" borderId="9" xfId="17" applyFont="1" applyFill="1" applyBorder="1" applyAlignment="1">
      <alignment horizontal="center" vertical="center"/>
    </xf>
    <xf numFmtId="38" fontId="1" fillId="0" borderId="13" xfId="17" applyFont="1" applyBorder="1" applyAlignment="1">
      <alignment horizontal="center" vertical="center"/>
    </xf>
    <xf numFmtId="38" fontId="1" fillId="0" borderId="9" xfId="17" applyFont="1" applyBorder="1" applyAlignment="1">
      <alignment horizontal="center" vertical="center"/>
    </xf>
    <xf numFmtId="38" fontId="1" fillId="0" borderId="4" xfId="17" applyFont="1" applyFill="1" applyBorder="1" applyAlignment="1">
      <alignment horizontal="distributed" vertical="center"/>
    </xf>
    <xf numFmtId="38" fontId="1" fillId="0" borderId="5" xfId="17" applyFont="1" applyFill="1" applyBorder="1" applyAlignment="1">
      <alignment horizontal="right" vertical="center" shrinkToFit="1"/>
    </xf>
    <xf numFmtId="38" fontId="1" fillId="0" borderId="6" xfId="17" applyFont="1" applyFill="1" applyBorder="1" applyAlignment="1">
      <alignment horizontal="right" vertical="center" shrinkToFit="1"/>
    </xf>
    <xf numFmtId="38" fontId="1" fillId="0" borderId="6" xfId="17" applyFont="1" applyFill="1" applyBorder="1" applyAlignment="1">
      <alignment vertical="center"/>
    </xf>
    <xf numFmtId="38" fontId="1" fillId="0" borderId="6" xfId="17" applyFont="1" applyBorder="1" applyAlignment="1">
      <alignment horizontal="right" vertical="center" shrinkToFit="1"/>
    </xf>
    <xf numFmtId="38" fontId="1" fillId="0" borderId="16" xfId="17" applyFont="1" applyBorder="1" applyAlignment="1">
      <alignment horizontal="right" vertical="center" shrinkToFit="1"/>
    </xf>
    <xf numFmtId="38" fontId="1" fillId="0" borderId="0" xfId="17" applyFont="1" applyFill="1" applyBorder="1" applyAlignment="1">
      <alignment horizontal="right" vertical="center" shrinkToFit="1"/>
    </xf>
    <xf numFmtId="38" fontId="1" fillId="0" borderId="0" xfId="17" applyFont="1" applyBorder="1" applyAlignment="1">
      <alignment horizontal="right" vertical="center" shrinkToFit="1"/>
    </xf>
    <xf numFmtId="38" fontId="1" fillId="0" borderId="8" xfId="17" applyFont="1" applyBorder="1" applyAlignment="1">
      <alignment horizontal="right" vertical="center" shrinkToFit="1"/>
    </xf>
    <xf numFmtId="38" fontId="8" fillId="0" borderId="0" xfId="17" applyFont="1" applyFill="1" applyAlignment="1">
      <alignment vertical="center"/>
    </xf>
    <xf numFmtId="38" fontId="8" fillId="0" borderId="5" xfId="17" applyFont="1" applyFill="1" applyBorder="1" applyAlignment="1">
      <alignment horizontal="right" vertical="center" shrinkToFit="1"/>
    </xf>
    <xf numFmtId="38" fontId="8" fillId="0" borderId="0" xfId="17" applyFont="1" applyFill="1" applyBorder="1" applyAlignment="1">
      <alignment horizontal="right" vertical="center" shrinkToFit="1"/>
    </xf>
    <xf numFmtId="38" fontId="8" fillId="0" borderId="0" xfId="17" applyFont="1" applyBorder="1" applyAlignment="1">
      <alignment horizontal="right" vertical="center" shrinkToFit="1"/>
    </xf>
    <xf numFmtId="38" fontId="8" fillId="0" borderId="8" xfId="17" applyFont="1" applyBorder="1" applyAlignment="1">
      <alignment horizontal="right" vertical="center" shrinkToFit="1"/>
    </xf>
    <xf numFmtId="38" fontId="11" fillId="0" borderId="4" xfId="17" applyFont="1" applyFill="1" applyBorder="1" applyAlignment="1">
      <alignment horizontal="distributed" vertical="center"/>
    </xf>
    <xf numFmtId="38" fontId="11" fillId="0" borderId="5" xfId="17" applyFont="1" applyFill="1" applyBorder="1" applyAlignment="1">
      <alignment horizontal="right" vertical="center" shrinkToFit="1"/>
    </xf>
    <xf numFmtId="38" fontId="11" fillId="0" borderId="0" xfId="17" applyFont="1" applyFill="1" applyBorder="1" applyAlignment="1">
      <alignment horizontal="right" vertical="center" shrinkToFit="1"/>
    </xf>
    <xf numFmtId="38" fontId="11" fillId="0" borderId="0" xfId="17" applyFont="1" applyFill="1" applyBorder="1" applyAlignment="1">
      <alignment vertical="center"/>
    </xf>
    <xf numFmtId="41" fontId="1" fillId="0" borderId="0" xfId="17" applyNumberFormat="1" applyFont="1" applyFill="1" applyBorder="1" applyAlignment="1">
      <alignment horizontal="right" vertical="center" shrinkToFit="1"/>
    </xf>
    <xf numFmtId="38" fontId="1" fillId="0" borderId="9" xfId="17" applyFont="1" applyFill="1" applyBorder="1" applyAlignment="1">
      <alignment horizontal="distributed" vertical="center"/>
    </xf>
    <xf numFmtId="38" fontId="1" fillId="0" borderId="10" xfId="17" applyFont="1" applyFill="1" applyBorder="1" applyAlignment="1">
      <alignment horizontal="right" vertical="center" shrinkToFit="1"/>
    </xf>
    <xf numFmtId="38" fontId="1" fillId="0" borderId="11" xfId="17" applyFont="1" applyFill="1" applyBorder="1" applyAlignment="1">
      <alignment horizontal="right" vertical="center" shrinkToFit="1"/>
    </xf>
    <xf numFmtId="38" fontId="1" fillId="0" borderId="11" xfId="17" applyFont="1" applyBorder="1" applyAlignment="1">
      <alignment horizontal="right" vertical="center" shrinkToFit="1"/>
    </xf>
    <xf numFmtId="38" fontId="1" fillId="0" borderId="13" xfId="17" applyFont="1" applyBorder="1" applyAlignment="1">
      <alignment horizontal="right" vertical="center" shrinkToFit="1"/>
    </xf>
    <xf numFmtId="0" fontId="1" fillId="0" borderId="0" xfId="43" applyFont="1" applyAlignment="1">
      <alignment vertical="center"/>
      <protection/>
    </xf>
    <xf numFmtId="0" fontId="7" fillId="0" borderId="0" xfId="43" applyFont="1" applyAlignment="1">
      <alignment vertical="center"/>
      <protection/>
    </xf>
    <xf numFmtId="0" fontId="1" fillId="0" borderId="21" xfId="43" applyFont="1" applyBorder="1" applyAlignment="1">
      <alignment vertical="center"/>
      <protection/>
    </xf>
    <xf numFmtId="0" fontId="1" fillId="0" borderId="0" xfId="43" applyFont="1" applyBorder="1" applyAlignment="1">
      <alignment vertical="center"/>
      <protection/>
    </xf>
    <xf numFmtId="0" fontId="9" fillId="0" borderId="0" xfId="43" applyFont="1" applyAlignment="1">
      <alignment horizontal="right" vertical="center"/>
      <protection/>
    </xf>
    <xf numFmtId="0" fontId="1" fillId="0" borderId="5" xfId="43" applyFont="1" applyBorder="1" applyAlignment="1">
      <alignment horizontal="centerContinuous" vertical="center"/>
      <protection/>
    </xf>
    <xf numFmtId="0" fontId="1" fillId="0" borderId="23" xfId="43" applyFont="1" applyBorder="1" applyAlignment="1">
      <alignment horizontal="centerContinuous" vertical="center"/>
      <protection/>
    </xf>
    <xf numFmtId="0" fontId="1" fillId="0" borderId="40" xfId="43" applyFont="1" applyBorder="1" applyAlignment="1">
      <alignment horizontal="centerContinuous" vertical="center"/>
      <protection/>
    </xf>
    <xf numFmtId="0" fontId="1" fillId="0" borderId="20" xfId="43" applyFont="1" applyBorder="1" applyAlignment="1">
      <alignment horizontal="center" vertical="center"/>
      <protection/>
    </xf>
    <xf numFmtId="0" fontId="1" fillId="0" borderId="6" xfId="43" applyFont="1" applyBorder="1" applyAlignment="1">
      <alignment horizontal="distributed" vertical="center"/>
      <protection/>
    </xf>
    <xf numFmtId="0" fontId="1" fillId="0" borderId="15" xfId="43" applyNumberFormat="1" applyFont="1" applyBorder="1" applyAlignment="1">
      <alignment vertical="center"/>
      <protection/>
    </xf>
    <xf numFmtId="0" fontId="1" fillId="0" borderId="6" xfId="43" applyNumberFormat="1" applyFont="1" applyBorder="1" applyAlignment="1">
      <alignment vertical="center"/>
      <protection/>
    </xf>
    <xf numFmtId="0" fontId="1" fillId="0" borderId="0" xfId="43" applyFont="1" applyBorder="1" applyAlignment="1">
      <alignment horizontal="distributed" vertical="center"/>
      <protection/>
    </xf>
    <xf numFmtId="2" fontId="1" fillId="0" borderId="5" xfId="43" applyNumberFormat="1" applyFont="1" applyBorder="1" applyAlignment="1">
      <alignment vertical="center"/>
      <protection/>
    </xf>
    <xf numFmtId="208" fontId="1" fillId="0" borderId="0" xfId="43" applyNumberFormat="1" applyFont="1" applyBorder="1" applyAlignment="1">
      <alignment vertical="center"/>
      <protection/>
    </xf>
    <xf numFmtId="2" fontId="1" fillId="0" borderId="0" xfId="43" applyNumberFormat="1" applyFont="1" applyBorder="1" applyAlignment="1">
      <alignment vertical="center"/>
      <protection/>
    </xf>
    <xf numFmtId="0" fontId="1" fillId="0" borderId="0" xfId="43" applyNumberFormat="1" applyFont="1" applyBorder="1" applyAlignment="1">
      <alignment vertical="center"/>
      <protection/>
    </xf>
    <xf numFmtId="2" fontId="1" fillId="0" borderId="8" xfId="43" applyNumberFormat="1" applyFont="1" applyBorder="1" applyAlignment="1">
      <alignment vertical="center"/>
      <protection/>
    </xf>
    <xf numFmtId="0" fontId="1" fillId="0" borderId="5" xfId="43" applyNumberFormat="1" applyFont="1" applyBorder="1" applyAlignment="1">
      <alignment vertical="center"/>
      <protection/>
    </xf>
    <xf numFmtId="0" fontId="1" fillId="0" borderId="8" xfId="43" applyNumberFormat="1" applyFont="1" applyBorder="1" applyAlignment="1">
      <alignment vertical="center"/>
      <protection/>
    </xf>
    <xf numFmtId="0" fontId="1" fillId="0" borderId="11" xfId="43" applyFont="1" applyBorder="1" applyAlignment="1">
      <alignment vertical="center"/>
      <protection/>
    </xf>
    <xf numFmtId="0" fontId="1" fillId="0" borderId="10" xfId="43" applyNumberFormat="1" applyFont="1" applyBorder="1" applyAlignment="1">
      <alignment vertical="center"/>
      <protection/>
    </xf>
    <xf numFmtId="0" fontId="1" fillId="0" borderId="11" xfId="43" applyNumberFormat="1" applyFont="1" applyBorder="1" applyAlignment="1">
      <alignment vertical="center"/>
      <protection/>
    </xf>
    <xf numFmtId="182" fontId="1" fillId="0" borderId="11" xfId="43" applyNumberFormat="1" applyFont="1" applyBorder="1" applyAlignment="1">
      <alignment vertical="center"/>
      <protection/>
    </xf>
    <xf numFmtId="188" fontId="1" fillId="0" borderId="11" xfId="43" applyNumberFormat="1" applyFont="1" applyBorder="1" applyAlignment="1">
      <alignment vertical="center"/>
      <protection/>
    </xf>
    <xf numFmtId="0" fontId="1" fillId="0" borderId="13" xfId="43" applyNumberFormat="1" applyFont="1" applyFill="1" applyBorder="1" applyAlignment="1">
      <alignment vertical="center"/>
      <protection/>
    </xf>
    <xf numFmtId="0" fontId="8" fillId="0" borderId="6" xfId="43" applyFont="1" applyBorder="1" applyAlignment="1">
      <alignment horizontal="distributed" vertical="center"/>
      <protection/>
    </xf>
    <xf numFmtId="3" fontId="8" fillId="0" borderId="15" xfId="43" applyNumberFormat="1" applyFont="1" applyFill="1" applyBorder="1" applyAlignment="1">
      <alignment vertical="center"/>
      <protection/>
    </xf>
    <xf numFmtId="3" fontId="8" fillId="0" borderId="6" xfId="43" applyNumberFormat="1" applyFont="1" applyFill="1" applyBorder="1" applyAlignment="1">
      <alignment vertical="center"/>
      <protection/>
    </xf>
    <xf numFmtId="3" fontId="8" fillId="0" borderId="16" xfId="43" applyNumberFormat="1" applyFont="1" applyFill="1" applyBorder="1" applyAlignment="1">
      <alignment vertical="center"/>
      <protection/>
    </xf>
    <xf numFmtId="0" fontId="8" fillId="0" borderId="0" xfId="43" applyFont="1" applyAlignment="1">
      <alignment vertical="center"/>
      <protection/>
    </xf>
    <xf numFmtId="0" fontId="8" fillId="0" borderId="5" xfId="43" applyFont="1" applyBorder="1" applyAlignment="1">
      <alignment horizontal="left" vertical="center"/>
      <protection/>
    </xf>
    <xf numFmtId="0" fontId="8" fillId="0" borderId="0" xfId="43" applyFont="1" applyBorder="1" applyAlignment="1">
      <alignment horizontal="distributed" vertical="center"/>
      <protection/>
    </xf>
    <xf numFmtId="3" fontId="8" fillId="0" borderId="5" xfId="43" applyNumberFormat="1" applyFont="1" applyBorder="1" applyAlignment="1">
      <alignment vertical="center"/>
      <protection/>
    </xf>
    <xf numFmtId="3" fontId="8" fillId="0" borderId="0" xfId="43" applyNumberFormat="1" applyFont="1" applyBorder="1" applyAlignment="1">
      <alignment vertical="center"/>
      <protection/>
    </xf>
    <xf numFmtId="3" fontId="8" fillId="0" borderId="8" xfId="43" applyNumberFormat="1" applyFont="1" applyBorder="1" applyAlignment="1">
      <alignment vertical="center"/>
      <protection/>
    </xf>
    <xf numFmtId="0" fontId="8" fillId="0" borderId="0" xfId="43" applyFont="1" applyBorder="1" applyAlignment="1">
      <alignment horizontal="left" vertical="center"/>
      <protection/>
    </xf>
    <xf numFmtId="3" fontId="8" fillId="0" borderId="5" xfId="43" applyNumberFormat="1" applyFont="1" applyFill="1" applyBorder="1" applyAlignment="1">
      <alignment vertical="center"/>
      <protection/>
    </xf>
    <xf numFmtId="3" fontId="8" fillId="0" borderId="0" xfId="43" applyNumberFormat="1" applyFont="1" applyFill="1" applyBorder="1" applyAlignment="1">
      <alignment vertical="center"/>
      <protection/>
    </xf>
    <xf numFmtId="3" fontId="8" fillId="0" borderId="8" xfId="43" applyNumberFormat="1" applyFont="1" applyFill="1" applyBorder="1" applyAlignment="1">
      <alignment vertical="center"/>
      <protection/>
    </xf>
    <xf numFmtId="0" fontId="1" fillId="0" borderId="5" xfId="43" applyFont="1" applyBorder="1" applyAlignment="1">
      <alignment horizontal="left" vertical="center"/>
      <protection/>
    </xf>
    <xf numFmtId="0" fontId="1" fillId="0" borderId="0" xfId="43" applyFont="1" applyBorder="1" applyAlignment="1">
      <alignment horizontal="left" vertical="center"/>
      <protection/>
    </xf>
    <xf numFmtId="3" fontId="1" fillId="0" borderId="5" xfId="43" applyNumberFormat="1" applyFont="1" applyFill="1" applyBorder="1" applyAlignment="1">
      <alignment vertical="center"/>
      <protection/>
    </xf>
    <xf numFmtId="3" fontId="1" fillId="0" borderId="0" xfId="43" applyNumberFormat="1" applyFont="1" applyFill="1" applyBorder="1" applyAlignment="1">
      <alignment vertical="center"/>
      <protection/>
    </xf>
    <xf numFmtId="3" fontId="1" fillId="0" borderId="8" xfId="43" applyNumberFormat="1" applyFont="1" applyFill="1" applyBorder="1" applyAlignment="1">
      <alignment vertical="center"/>
      <protection/>
    </xf>
    <xf numFmtId="3" fontId="1" fillId="0" borderId="5" xfId="43" applyNumberFormat="1" applyFont="1" applyBorder="1" applyAlignment="1">
      <alignment vertical="center"/>
      <protection/>
    </xf>
    <xf numFmtId="3" fontId="1" fillId="0" borderId="0" xfId="43" applyNumberFormat="1" applyFont="1" applyBorder="1" applyAlignment="1">
      <alignment vertical="center"/>
      <protection/>
    </xf>
    <xf numFmtId="3" fontId="1" fillId="0" borderId="8" xfId="43" applyNumberFormat="1" applyFont="1" applyBorder="1" applyAlignment="1">
      <alignment vertical="center"/>
      <protection/>
    </xf>
    <xf numFmtId="0" fontId="1" fillId="0" borderId="5" xfId="43" applyFont="1" applyBorder="1" applyAlignment="1">
      <alignment vertical="center"/>
      <protection/>
    </xf>
    <xf numFmtId="0" fontId="8" fillId="0" borderId="5" xfId="43" applyFont="1" applyBorder="1" applyAlignment="1">
      <alignment vertical="center"/>
      <protection/>
    </xf>
    <xf numFmtId="0" fontId="8" fillId="0" borderId="0" xfId="43" applyFont="1" applyBorder="1" applyAlignment="1">
      <alignment vertical="center"/>
      <protection/>
    </xf>
    <xf numFmtId="0" fontId="8" fillId="0" borderId="10" xfId="43" applyFont="1" applyBorder="1" applyAlignment="1">
      <alignment vertical="center"/>
      <protection/>
    </xf>
    <xf numFmtId="0" fontId="8" fillId="0" borderId="11" xfId="43" applyFont="1" applyBorder="1" applyAlignment="1">
      <alignment horizontal="distributed" vertical="center"/>
      <protection/>
    </xf>
    <xf numFmtId="3" fontId="8" fillId="0" borderId="10" xfId="43" applyNumberFormat="1" applyFont="1" applyBorder="1" applyAlignment="1">
      <alignment vertical="center"/>
      <protection/>
    </xf>
    <xf numFmtId="3" fontId="8" fillId="0" borderId="11" xfId="43" applyNumberFormat="1" applyFont="1" applyBorder="1" applyAlignment="1">
      <alignment vertical="center"/>
      <protection/>
    </xf>
    <xf numFmtId="3" fontId="8" fillId="0" borderId="13" xfId="43" applyNumberFormat="1" applyFont="1" applyBorder="1" applyAlignment="1">
      <alignment vertical="center"/>
      <protection/>
    </xf>
    <xf numFmtId="3" fontId="8" fillId="0" borderId="15" xfId="43" applyNumberFormat="1" applyFont="1" applyBorder="1" applyAlignment="1">
      <alignment vertical="center"/>
      <protection/>
    </xf>
    <xf numFmtId="3" fontId="8" fillId="0" borderId="6" xfId="43" applyNumberFormat="1" applyFont="1" applyBorder="1" applyAlignment="1">
      <alignment vertical="center"/>
      <protection/>
    </xf>
    <xf numFmtId="3" fontId="8" fillId="0" borderId="16" xfId="43" applyNumberFormat="1" applyFont="1" applyBorder="1" applyAlignment="1">
      <alignment vertical="center"/>
      <protection/>
    </xf>
    <xf numFmtId="0" fontId="1" fillId="0" borderId="41" xfId="43" applyFont="1" applyBorder="1" applyAlignment="1">
      <alignment horizontal="distributed" vertical="center"/>
      <protection/>
    </xf>
    <xf numFmtId="3" fontId="1" fillId="0" borderId="22" xfId="43" applyNumberFormat="1" applyFont="1" applyBorder="1" applyAlignment="1">
      <alignment vertical="center"/>
      <protection/>
    </xf>
    <xf numFmtId="3" fontId="1" fillId="0" borderId="41" xfId="43" applyNumberFormat="1" applyFont="1" applyBorder="1" applyAlignment="1">
      <alignment vertical="center"/>
      <protection/>
    </xf>
    <xf numFmtId="3" fontId="1" fillId="0" borderId="42" xfId="43" applyNumberFormat="1" applyFont="1" applyBorder="1" applyAlignment="1">
      <alignment vertical="center"/>
      <protection/>
    </xf>
    <xf numFmtId="0" fontId="9" fillId="0" borderId="0" xfId="43" applyFont="1" applyAlignment="1">
      <alignment vertical="center"/>
      <protection/>
    </xf>
    <xf numFmtId="3" fontId="1" fillId="0" borderId="43" xfId="43" applyNumberFormat="1" applyFont="1" applyBorder="1" applyAlignment="1">
      <alignment vertical="center"/>
      <protection/>
    </xf>
    <xf numFmtId="38" fontId="1" fillId="0" borderId="20" xfId="17" applyFont="1" applyBorder="1" applyAlignment="1">
      <alignment horizontal="center" vertical="center"/>
    </xf>
    <xf numFmtId="0" fontId="1" fillId="0" borderId="19" xfId="17" applyNumberFormat="1" applyFont="1" applyBorder="1" applyAlignment="1">
      <alignment horizontal="distributed" vertical="center"/>
    </xf>
    <xf numFmtId="0" fontId="1" fillId="0" borderId="20" xfId="17" applyNumberFormat="1" applyFont="1" applyBorder="1" applyAlignment="1">
      <alignment horizontal="distributed" vertical="center"/>
    </xf>
    <xf numFmtId="0" fontId="13" fillId="0" borderId="5" xfId="44" applyNumberFormat="1" applyFont="1" applyBorder="1" applyAlignment="1">
      <alignment horizontal="distributed" vertical="center"/>
      <protection/>
    </xf>
    <xf numFmtId="0" fontId="1" fillId="0" borderId="4" xfId="17" applyNumberFormat="1" applyFont="1" applyBorder="1" applyAlignment="1">
      <alignment horizontal="distributed" vertical="center"/>
    </xf>
    <xf numFmtId="0" fontId="1" fillId="0" borderId="4" xfId="17" applyNumberFormat="1" applyFont="1" applyBorder="1" applyAlignment="1">
      <alignment horizontal="center" vertical="center"/>
    </xf>
    <xf numFmtId="0" fontId="13" fillId="0" borderId="10" xfId="44" applyNumberFormat="1" applyFont="1" applyBorder="1" applyAlignment="1">
      <alignment horizontal="distributed" vertical="center"/>
      <protection/>
    </xf>
    <xf numFmtId="181" fontId="1" fillId="0" borderId="9" xfId="17" applyNumberFormat="1" applyFont="1" applyBorder="1" applyAlignment="1">
      <alignment horizontal="center" vertical="center"/>
    </xf>
    <xf numFmtId="0" fontId="1" fillId="0" borderId="9" xfId="17" applyNumberFormat="1" applyFont="1" applyBorder="1" applyAlignment="1">
      <alignment horizontal="distributed" vertical="center"/>
    </xf>
    <xf numFmtId="0" fontId="1" fillId="0" borderId="9" xfId="17" applyNumberFormat="1" applyFont="1" applyBorder="1" applyAlignment="1">
      <alignment vertical="center"/>
    </xf>
    <xf numFmtId="0" fontId="1" fillId="0" borderId="8" xfId="44" applyFont="1" applyBorder="1" applyAlignment="1">
      <alignment vertical="center"/>
      <protection/>
    </xf>
    <xf numFmtId="41" fontId="1" fillId="0" borderId="15" xfId="44" applyNumberFormat="1" applyFont="1" applyBorder="1" applyAlignment="1">
      <alignment vertical="center"/>
      <protection/>
    </xf>
    <xf numFmtId="189" fontId="1" fillId="0" borderId="6" xfId="17" applyNumberFormat="1" applyFont="1" applyBorder="1" applyAlignment="1">
      <alignment vertical="center"/>
    </xf>
    <xf numFmtId="41" fontId="1" fillId="0" borderId="6" xfId="17" applyNumberFormat="1" applyFont="1" applyBorder="1" applyAlignment="1">
      <alignment vertical="center"/>
    </xf>
    <xf numFmtId="209" fontId="1" fillId="0" borderId="6" xfId="17" applyNumberFormat="1" applyFont="1" applyBorder="1" applyAlignment="1">
      <alignment vertical="center"/>
    </xf>
    <xf numFmtId="41" fontId="1" fillId="0" borderId="16" xfId="17" applyNumberFormat="1" applyFont="1" applyBorder="1" applyAlignment="1">
      <alignment vertical="center"/>
    </xf>
    <xf numFmtId="0" fontId="1" fillId="0" borderId="8" xfId="44" applyFont="1" applyBorder="1" applyAlignment="1">
      <alignment horizontal="center" vertical="center"/>
      <protection/>
    </xf>
    <xf numFmtId="41" fontId="1" fillId="0" borderId="5" xfId="44" applyNumberFormat="1" applyFont="1" applyBorder="1" applyAlignment="1">
      <alignment vertical="center"/>
      <protection/>
    </xf>
    <xf numFmtId="209" fontId="1" fillId="0" borderId="0" xfId="17" applyNumberFormat="1" applyFont="1" applyBorder="1" applyAlignment="1">
      <alignment vertical="center"/>
    </xf>
    <xf numFmtId="38" fontId="11" fillId="0" borderId="9" xfId="17" applyFont="1" applyBorder="1" applyAlignment="1">
      <alignment vertical="center"/>
    </xf>
    <xf numFmtId="41" fontId="11" fillId="0" borderId="10" xfId="17" applyNumberFormat="1" applyFont="1" applyBorder="1" applyAlignment="1">
      <alignment vertical="center"/>
    </xf>
    <xf numFmtId="189" fontId="11" fillId="0" borderId="11" xfId="17" applyNumberFormat="1" applyFont="1" applyBorder="1" applyAlignment="1">
      <alignment vertical="center"/>
    </xf>
    <xf numFmtId="41" fontId="11" fillId="0" borderId="11" xfId="17" applyNumberFormat="1" applyFont="1" applyBorder="1" applyAlignment="1">
      <alignment vertical="center"/>
    </xf>
    <xf numFmtId="209" fontId="11" fillId="0" borderId="11" xfId="17" applyNumberFormat="1" applyFont="1" applyBorder="1" applyAlignment="1">
      <alignment vertical="center"/>
    </xf>
    <xf numFmtId="41" fontId="11" fillId="0" borderId="13" xfId="17" applyNumberFormat="1" applyFont="1" applyBorder="1" applyAlignment="1">
      <alignment vertical="center"/>
    </xf>
    <xf numFmtId="41" fontId="13" fillId="0" borderId="0" xfId="17" applyNumberFormat="1" applyFont="1" applyAlignment="1">
      <alignment vertical="center"/>
    </xf>
    <xf numFmtId="41" fontId="7" fillId="0" borderId="0" xfId="17" applyNumberFormat="1" applyFont="1" applyAlignment="1">
      <alignment vertical="center"/>
    </xf>
    <xf numFmtId="41" fontId="13" fillId="0" borderId="0" xfId="17" applyNumberFormat="1" applyFont="1" applyAlignment="1">
      <alignment horizontal="centerContinuous" vertical="center"/>
    </xf>
    <xf numFmtId="41" fontId="1" fillId="0" borderId="0" xfId="17" applyNumberFormat="1" applyFont="1" applyAlignment="1">
      <alignment vertical="center"/>
    </xf>
    <xf numFmtId="41" fontId="11" fillId="0" borderId="8" xfId="17" applyNumberFormat="1" applyFont="1" applyBorder="1" applyAlignment="1">
      <alignment vertical="center"/>
    </xf>
    <xf numFmtId="41" fontId="11" fillId="0" borderId="15" xfId="17" applyNumberFormat="1" applyFont="1" applyBorder="1" applyAlignment="1">
      <alignment vertical="center"/>
    </xf>
    <xf numFmtId="41" fontId="11" fillId="0" borderId="6" xfId="17" applyNumberFormat="1" applyFont="1" applyBorder="1" applyAlignment="1">
      <alignment vertical="center"/>
    </xf>
    <xf numFmtId="41" fontId="11" fillId="0" borderId="16" xfId="17" applyNumberFormat="1" applyFont="1" applyBorder="1" applyAlignment="1">
      <alignment vertical="center"/>
    </xf>
    <xf numFmtId="41" fontId="11" fillId="0" borderId="0" xfId="17" applyNumberFormat="1" applyFont="1" applyAlignment="1">
      <alignment vertical="center"/>
    </xf>
    <xf numFmtId="41" fontId="1" fillId="0" borderId="0" xfId="17" applyNumberFormat="1" applyFont="1" applyBorder="1" applyAlignment="1">
      <alignment horizontal="distributed" vertical="center"/>
    </xf>
    <xf numFmtId="0" fontId="1" fillId="0" borderId="8" xfId="17" applyNumberFormat="1" applyFont="1" applyBorder="1" applyAlignment="1">
      <alignment horizontal="distributed" vertical="center"/>
    </xf>
    <xf numFmtId="0" fontId="19" fillId="0" borderId="8" xfId="17" applyNumberFormat="1" applyFont="1" applyBorder="1" applyAlignment="1">
      <alignment horizontal="distributed" vertical="center"/>
    </xf>
    <xf numFmtId="41" fontId="1" fillId="0" borderId="11" xfId="17" applyNumberFormat="1" applyFont="1" applyBorder="1" applyAlignment="1">
      <alignment horizontal="distributed" vertical="center"/>
    </xf>
    <xf numFmtId="0" fontId="1" fillId="0" borderId="13" xfId="17" applyNumberFormat="1" applyFont="1" applyBorder="1" applyAlignment="1">
      <alignment horizontal="distributed" vertical="center"/>
    </xf>
    <xf numFmtId="38" fontId="1" fillId="0" borderId="2" xfId="17" applyFont="1" applyBorder="1" applyAlignment="1">
      <alignment horizontal="centerContinuous" vertical="center"/>
    </xf>
    <xf numFmtId="38" fontId="1" fillId="0" borderId="35" xfId="17" applyFont="1" applyBorder="1" applyAlignment="1">
      <alignment horizontal="centerContinuous" vertical="center"/>
    </xf>
    <xf numFmtId="38" fontId="1" fillId="0" borderId="14" xfId="17" applyFont="1" applyBorder="1" applyAlignment="1">
      <alignment horizontal="centerContinuous" vertical="center"/>
    </xf>
    <xf numFmtId="38" fontId="1" fillId="0" borderId="23" xfId="17" applyFont="1" applyBorder="1" applyAlignment="1">
      <alignment horizontal="centerContinuous" vertical="center"/>
    </xf>
    <xf numFmtId="38" fontId="1" fillId="0" borderId="24" xfId="17" applyFont="1" applyBorder="1" applyAlignment="1">
      <alignment horizontal="centerContinuous" vertical="center"/>
    </xf>
    <xf numFmtId="38" fontId="1" fillId="0" borderId="5" xfId="17" applyFont="1" applyBorder="1" applyAlignment="1">
      <alignment horizontal="center" vertical="center"/>
    </xf>
    <xf numFmtId="38" fontId="1" fillId="0" borderId="22" xfId="17" applyFont="1" applyBorder="1" applyAlignment="1">
      <alignment horizontal="centerContinuous" vertical="center"/>
    </xf>
    <xf numFmtId="38" fontId="1" fillId="0" borderId="42" xfId="17" applyFont="1" applyBorder="1" applyAlignment="1">
      <alignment horizontal="centerContinuous" vertical="center"/>
    </xf>
    <xf numFmtId="38" fontId="1" fillId="0" borderId="0" xfId="17" applyFont="1" applyBorder="1" applyAlignment="1">
      <alignment horizontal="centerContinuous" vertical="center"/>
    </xf>
    <xf numFmtId="38" fontId="1" fillId="0" borderId="17" xfId="17" applyFont="1" applyBorder="1" applyAlignment="1">
      <alignment horizontal="centerContinuous" vertical="center"/>
    </xf>
    <xf numFmtId="38" fontId="1" fillId="0" borderId="10" xfId="17" applyFont="1" applyBorder="1" applyAlignment="1">
      <alignment horizontal="center" vertical="center"/>
    </xf>
    <xf numFmtId="38" fontId="1" fillId="0" borderId="11" xfId="17" applyFont="1" applyBorder="1" applyAlignment="1">
      <alignment horizontal="center" vertical="center"/>
    </xf>
    <xf numFmtId="38" fontId="1" fillId="0" borderId="22" xfId="17" applyFont="1" applyBorder="1" applyAlignment="1">
      <alignment horizontal="center" vertical="center"/>
    </xf>
    <xf numFmtId="181" fontId="8" fillId="0" borderId="18" xfId="17" applyNumberFormat="1" applyFont="1" applyBorder="1" applyAlignment="1">
      <alignment vertical="center"/>
    </xf>
    <xf numFmtId="181" fontId="1" fillId="0" borderId="4" xfId="17" applyNumberFormat="1" applyFont="1" applyBorder="1" applyAlignment="1">
      <alignment vertical="center"/>
    </xf>
    <xf numFmtId="181" fontId="1" fillId="0" borderId="9" xfId="17" applyNumberFormat="1" applyFont="1" applyBorder="1" applyAlignment="1">
      <alignment vertical="center"/>
    </xf>
    <xf numFmtId="38" fontId="1" fillId="0" borderId="21" xfId="17" applyFont="1" applyBorder="1" applyAlignment="1">
      <alignment horizontal="right" vertical="center"/>
    </xf>
    <xf numFmtId="38" fontId="9" fillId="0" borderId="11" xfId="17" applyFont="1" applyBorder="1" applyAlignment="1">
      <alignment horizontal="distributed" vertical="center" wrapText="1"/>
    </xf>
    <xf numFmtId="38" fontId="9" fillId="0" borderId="17" xfId="17" applyFont="1" applyBorder="1" applyAlignment="1">
      <alignment horizontal="distributed" vertical="center" wrapText="1"/>
    </xf>
    <xf numFmtId="41" fontId="1" fillId="0" borderId="18" xfId="17" applyNumberFormat="1" applyFont="1" applyBorder="1" applyAlignment="1">
      <alignment vertical="center"/>
    </xf>
    <xf numFmtId="41" fontId="1" fillId="0" borderId="4" xfId="17" applyNumberFormat="1" applyFont="1" applyBorder="1" applyAlignment="1">
      <alignment vertical="center"/>
    </xf>
    <xf numFmtId="41" fontId="8" fillId="0" borderId="4" xfId="17" applyNumberFormat="1" applyFont="1" applyBorder="1" applyAlignment="1">
      <alignment vertical="center"/>
    </xf>
    <xf numFmtId="41" fontId="1" fillId="0" borderId="4" xfId="17" applyNumberFormat="1" applyFont="1" applyBorder="1" applyAlignment="1">
      <alignment horizontal="right" vertical="center"/>
    </xf>
    <xf numFmtId="41" fontId="8" fillId="0" borderId="4" xfId="17" applyNumberFormat="1" applyFont="1" applyBorder="1" applyAlignment="1">
      <alignment horizontal="right" vertical="center"/>
    </xf>
    <xf numFmtId="41" fontId="1" fillId="0" borderId="9" xfId="17" applyNumberFormat="1" applyFont="1" applyBorder="1" applyAlignment="1">
      <alignment horizontal="right" vertical="center"/>
    </xf>
    <xf numFmtId="38" fontId="7" fillId="0" borderId="0" xfId="17" applyFont="1" applyFill="1" applyAlignment="1">
      <alignment/>
    </xf>
    <xf numFmtId="38" fontId="13" fillId="0" borderId="0" xfId="17" applyFont="1" applyFill="1" applyBorder="1" applyAlignment="1">
      <alignment/>
    </xf>
    <xf numFmtId="38" fontId="9" fillId="0" borderId="0" xfId="17" applyFont="1" applyFill="1" applyBorder="1" applyAlignment="1">
      <alignment horizontal="right"/>
    </xf>
    <xf numFmtId="38" fontId="1" fillId="0" borderId="19" xfId="17" applyFont="1" applyFill="1" applyBorder="1" applyAlignment="1">
      <alignment horizontal="center" vertical="center"/>
    </xf>
    <xf numFmtId="38" fontId="1" fillId="0" borderId="24" xfId="17" applyFont="1" applyFill="1" applyBorder="1" applyAlignment="1">
      <alignment vertical="center"/>
    </xf>
    <xf numFmtId="38" fontId="1" fillId="0" borderId="1" xfId="17" applyFont="1" applyFill="1" applyBorder="1" applyAlignment="1">
      <alignment horizontal="centerContinuous" vertical="center"/>
    </xf>
    <xf numFmtId="38" fontId="1" fillId="0" borderId="11" xfId="17" applyFont="1" applyFill="1" applyBorder="1" applyAlignment="1">
      <alignment horizontal="center" vertical="center"/>
    </xf>
    <xf numFmtId="38" fontId="1" fillId="0" borderId="13" xfId="17" applyFont="1" applyFill="1" applyBorder="1" applyAlignment="1">
      <alignment vertical="center"/>
    </xf>
    <xf numFmtId="38" fontId="1" fillId="0" borderId="17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center" vertical="center"/>
    </xf>
    <xf numFmtId="38" fontId="1" fillId="0" borderId="6" xfId="17" applyFont="1" applyFill="1" applyBorder="1" applyAlignment="1">
      <alignment horizontal="center" vertical="center"/>
    </xf>
    <xf numFmtId="38" fontId="1" fillId="0" borderId="8" xfId="17" applyFont="1" applyFill="1" applyBorder="1" applyAlignment="1">
      <alignment horizontal="center" vertical="center"/>
    </xf>
    <xf numFmtId="38" fontId="25" fillId="0" borderId="8" xfId="17" applyFont="1" applyFill="1" applyBorder="1" applyAlignment="1">
      <alignment horizontal="distributed" vertical="center"/>
    </xf>
    <xf numFmtId="38" fontId="8" fillId="0" borderId="0" xfId="17" applyFont="1" applyFill="1" applyBorder="1" applyAlignment="1">
      <alignment horizontal="center" vertical="center"/>
    </xf>
    <xf numFmtId="38" fontId="8" fillId="0" borderId="8" xfId="17" applyFont="1" applyFill="1" applyBorder="1" applyAlignment="1" quotePrefix="1">
      <alignment horizontal="left" vertical="center"/>
    </xf>
    <xf numFmtId="38" fontId="1" fillId="0" borderId="0" xfId="17" applyFont="1" applyFill="1" applyBorder="1" applyAlignment="1">
      <alignment horizontal="left" vertical="center"/>
    </xf>
    <xf numFmtId="38" fontId="1" fillId="0" borderId="8" xfId="17" applyFont="1" applyFill="1" applyBorder="1" applyAlignment="1">
      <alignment horizontal="left" vertical="center"/>
    </xf>
    <xf numFmtId="38" fontId="1" fillId="0" borderId="8" xfId="17" applyFont="1" applyFill="1" applyBorder="1" applyAlignment="1" quotePrefix="1">
      <alignment horizontal="left" vertical="center"/>
    </xf>
    <xf numFmtId="38" fontId="9" fillId="0" borderId="5" xfId="17" applyFont="1" applyFill="1" applyBorder="1" applyAlignment="1">
      <alignment horizontal="distributed" vertical="center"/>
    </xf>
    <xf numFmtId="38" fontId="9" fillId="0" borderId="8" xfId="17" applyFont="1" applyFill="1" applyBorder="1" applyAlignment="1">
      <alignment horizontal="distributed" vertical="center"/>
    </xf>
    <xf numFmtId="38" fontId="9" fillId="0" borderId="0" xfId="17" applyFont="1" applyFill="1" applyBorder="1" applyAlignment="1">
      <alignment horizontal="distributed" vertical="center"/>
    </xf>
    <xf numFmtId="38" fontId="9" fillId="0" borderId="10" xfId="17" applyFont="1" applyFill="1" applyBorder="1" applyAlignment="1">
      <alignment horizontal="distributed" vertical="center"/>
    </xf>
    <xf numFmtId="38" fontId="9" fillId="0" borderId="13" xfId="17" applyFont="1" applyFill="1" applyBorder="1" applyAlignment="1">
      <alignment horizontal="distributed" vertical="center"/>
    </xf>
    <xf numFmtId="38" fontId="1" fillId="0" borderId="11" xfId="17" applyFont="1" applyFill="1" applyBorder="1" applyAlignment="1">
      <alignment vertical="center"/>
    </xf>
    <xf numFmtId="38" fontId="1" fillId="0" borderId="0" xfId="17" applyFont="1" applyFill="1" applyBorder="1" applyAlignment="1">
      <alignment horizontal="centerContinuous"/>
    </xf>
    <xf numFmtId="38" fontId="1" fillId="0" borderId="0" xfId="17" applyFont="1" applyFill="1" applyBorder="1" applyAlignment="1">
      <alignment horizontal="right"/>
    </xf>
    <xf numFmtId="38" fontId="1" fillId="0" borderId="8" xfId="17" applyFont="1" applyFill="1" applyBorder="1" applyAlignment="1">
      <alignment/>
    </xf>
    <xf numFmtId="38" fontId="1" fillId="0" borderId="9" xfId="17" applyFont="1" applyFill="1" applyBorder="1" applyAlignment="1">
      <alignment horizontal="center"/>
    </xf>
    <xf numFmtId="41" fontId="1" fillId="0" borderId="5" xfId="17" applyNumberFormat="1" applyFont="1" applyFill="1" applyBorder="1" applyAlignment="1">
      <alignment horizontal="distributed" vertical="center"/>
    </xf>
    <xf numFmtId="41" fontId="1" fillId="0" borderId="6" xfId="17" applyNumberFormat="1" applyFont="1" applyFill="1" applyBorder="1" applyAlignment="1">
      <alignment vertical="center"/>
    </xf>
    <xf numFmtId="41" fontId="1" fillId="0" borderId="6" xfId="17" applyNumberFormat="1" applyFont="1" applyFill="1" applyBorder="1" applyAlignment="1">
      <alignment/>
    </xf>
    <xf numFmtId="41" fontId="1" fillId="0" borderId="16" xfId="17" applyNumberFormat="1" applyFont="1" applyFill="1" applyBorder="1" applyAlignment="1">
      <alignment/>
    </xf>
    <xf numFmtId="38" fontId="8" fillId="0" borderId="8" xfId="17" applyFont="1" applyFill="1" applyBorder="1" applyAlignment="1">
      <alignment/>
    </xf>
    <xf numFmtId="38" fontId="8" fillId="0" borderId="8" xfId="17" applyFont="1" applyFill="1" applyBorder="1" applyAlignment="1">
      <alignment horizontal="distributed" vertical="center"/>
    </xf>
    <xf numFmtId="41" fontId="8" fillId="0" borderId="5" xfId="17" applyNumberFormat="1" applyFont="1" applyFill="1" applyBorder="1" applyAlignment="1">
      <alignment horizontal="distributed" vertical="center"/>
    </xf>
    <xf numFmtId="210" fontId="11" fillId="0" borderId="0" xfId="17" applyNumberFormat="1" applyFont="1" applyFill="1" applyBorder="1" applyAlignment="1">
      <alignment vertical="center"/>
    </xf>
    <xf numFmtId="38" fontId="8" fillId="0" borderId="0" xfId="17" applyFont="1" applyFill="1" applyAlignment="1">
      <alignment/>
    </xf>
    <xf numFmtId="41" fontId="8" fillId="0" borderId="5" xfId="17" applyNumberFormat="1" applyFont="1" applyFill="1" applyBorder="1" applyAlignment="1">
      <alignment horizontal="right" vertical="center"/>
    </xf>
    <xf numFmtId="176" fontId="8" fillId="0" borderId="0" xfId="17" applyNumberFormat="1" applyFont="1" applyFill="1" applyBorder="1" applyAlignment="1">
      <alignment horizontal="right" vertical="center"/>
    </xf>
    <xf numFmtId="41" fontId="1" fillId="0" borderId="0" xfId="17" applyNumberFormat="1" applyFont="1" applyFill="1" applyBorder="1" applyAlignment="1">
      <alignment/>
    </xf>
    <xf numFmtId="41" fontId="1" fillId="0" borderId="8" xfId="17" applyNumberFormat="1" applyFont="1" applyFill="1" applyBorder="1" applyAlignment="1">
      <alignment/>
    </xf>
    <xf numFmtId="196" fontId="8" fillId="0" borderId="0" xfId="17" applyNumberFormat="1" applyFont="1" applyFill="1" applyBorder="1" applyAlignment="1">
      <alignment horizontal="right" vertical="center"/>
    </xf>
    <xf numFmtId="41" fontId="1" fillId="0" borderId="0" xfId="17" applyNumberFormat="1" applyFont="1" applyFill="1" applyBorder="1" applyAlignment="1">
      <alignment horizontal="right" vertical="top"/>
    </xf>
    <xf numFmtId="210" fontId="8" fillId="0" borderId="0" xfId="17" applyNumberFormat="1" applyFont="1" applyFill="1" applyBorder="1" applyAlignment="1">
      <alignment horizontal="right" vertical="center"/>
    </xf>
    <xf numFmtId="210" fontId="1" fillId="0" borderId="0" xfId="17" applyNumberFormat="1" applyFont="1" applyFill="1" applyBorder="1" applyAlignment="1">
      <alignment horizontal="right" vertical="center"/>
    </xf>
    <xf numFmtId="41" fontId="8" fillId="0" borderId="0" xfId="17" applyNumberFormat="1" applyFont="1" applyFill="1" applyBorder="1" applyAlignment="1">
      <alignment/>
    </xf>
    <xf numFmtId="0" fontId="1" fillId="0" borderId="0" xfId="47" applyFont="1" applyAlignment="1">
      <alignment vertical="center"/>
      <protection/>
    </xf>
    <xf numFmtId="0" fontId="1" fillId="0" borderId="17" xfId="47" applyFont="1" applyBorder="1" applyAlignment="1">
      <alignment horizontal="distributed" vertical="center"/>
      <protection/>
    </xf>
    <xf numFmtId="41" fontId="1" fillId="0" borderId="15" xfId="17" applyNumberFormat="1" applyFont="1" applyBorder="1" applyAlignment="1">
      <alignment vertical="center"/>
    </xf>
    <xf numFmtId="41" fontId="8" fillId="0" borderId="5" xfId="17" applyNumberFormat="1" applyFont="1" applyBorder="1" applyAlignment="1">
      <alignment vertical="center"/>
    </xf>
    <xf numFmtId="41" fontId="8" fillId="0" borderId="0" xfId="17" applyNumberFormat="1" applyFont="1" applyBorder="1" applyAlignment="1">
      <alignment vertical="center"/>
    </xf>
    <xf numFmtId="41" fontId="8" fillId="0" borderId="8" xfId="17" applyNumberFormat="1" applyFont="1" applyBorder="1" applyAlignment="1">
      <alignment vertical="center"/>
    </xf>
    <xf numFmtId="41" fontId="8" fillId="0" borderId="0" xfId="17" applyNumberFormat="1" applyFont="1" applyFill="1" applyBorder="1" applyAlignment="1">
      <alignment vertical="center"/>
    </xf>
    <xf numFmtId="41" fontId="9" fillId="0" borderId="5" xfId="17" applyNumberFormat="1" applyFont="1" applyBorder="1" applyAlignment="1">
      <alignment vertical="center"/>
    </xf>
    <xf numFmtId="41" fontId="9" fillId="0" borderId="0" xfId="17" applyNumberFormat="1" applyFont="1" applyBorder="1" applyAlignment="1">
      <alignment vertical="center"/>
    </xf>
    <xf numFmtId="41" fontId="9" fillId="0" borderId="8" xfId="17" applyNumberFormat="1" applyFont="1" applyBorder="1" applyAlignment="1">
      <alignment vertical="center"/>
    </xf>
    <xf numFmtId="38" fontId="9" fillId="0" borderId="5" xfId="17" applyFont="1" applyBorder="1" applyAlignment="1">
      <alignment horizontal="left" vertical="center"/>
    </xf>
    <xf numFmtId="41" fontId="9" fillId="0" borderId="0" xfId="17" applyNumberFormat="1" applyFont="1" applyFill="1" applyBorder="1" applyAlignment="1">
      <alignment vertical="center"/>
    </xf>
    <xf numFmtId="41" fontId="9" fillId="0" borderId="8" xfId="17" applyNumberFormat="1" applyFont="1" applyFill="1" applyBorder="1" applyAlignment="1">
      <alignment vertical="center"/>
    </xf>
    <xf numFmtId="41" fontId="1" fillId="0" borderId="5" xfId="17" applyNumberFormat="1" applyFont="1" applyFill="1" applyBorder="1" applyAlignment="1">
      <alignment vertical="center"/>
    </xf>
    <xf numFmtId="41" fontId="1" fillId="0" borderId="10" xfId="17" applyNumberFormat="1" applyFont="1" applyFill="1" applyBorder="1" applyAlignment="1">
      <alignment vertical="center"/>
    </xf>
    <xf numFmtId="0" fontId="9" fillId="0" borderId="0" xfId="48" applyFont="1" applyAlignment="1">
      <alignment vertical="center"/>
      <protection/>
    </xf>
    <xf numFmtId="0" fontId="9" fillId="0" borderId="0" xfId="48" applyFont="1" applyBorder="1" applyAlignment="1">
      <alignment vertical="center"/>
      <protection/>
    </xf>
    <xf numFmtId="38" fontId="9" fillId="0" borderId="0" xfId="17" applyFont="1" applyBorder="1" applyAlignment="1">
      <alignment horizontal="right" vertical="center"/>
    </xf>
    <xf numFmtId="38" fontId="9" fillId="0" borderId="0" xfId="17" applyFont="1" applyAlignment="1">
      <alignment vertical="center" shrinkToFit="1"/>
    </xf>
    <xf numFmtId="38" fontId="9" fillId="0" borderId="4" xfId="17" applyFont="1" applyBorder="1" applyAlignment="1">
      <alignment horizontal="center" vertical="center" shrinkToFit="1"/>
    </xf>
    <xf numFmtId="38" fontId="1" fillId="0" borderId="17" xfId="17" applyFont="1" applyBorder="1" applyAlignment="1">
      <alignment horizontal="distributed" vertical="center" shrinkToFit="1"/>
    </xf>
    <xf numFmtId="38" fontId="1" fillId="0" borderId="17" xfId="17" applyFont="1" applyBorder="1" applyAlignment="1">
      <alignment horizontal="center" vertical="center" shrinkToFit="1"/>
    </xf>
    <xf numFmtId="38" fontId="9" fillId="0" borderId="9" xfId="17" applyFont="1" applyBorder="1" applyAlignment="1">
      <alignment vertical="center" shrinkToFit="1"/>
    </xf>
    <xf numFmtId="38" fontId="1" fillId="0" borderId="8" xfId="17" applyFont="1" applyBorder="1" applyAlignment="1">
      <alignment horizontal="distributed" vertical="center" shrinkToFit="1"/>
    </xf>
    <xf numFmtId="38" fontId="1" fillId="0" borderId="0" xfId="17" applyFont="1" applyAlignment="1">
      <alignment vertical="center" shrinkToFit="1"/>
    </xf>
    <xf numFmtId="38" fontId="11" fillId="0" borderId="8" xfId="17" applyFont="1" applyBorder="1" applyAlignment="1">
      <alignment horizontal="distributed" vertical="center" shrinkToFit="1"/>
    </xf>
    <xf numFmtId="41" fontId="8" fillId="0" borderId="5" xfId="17" applyNumberFormat="1" applyFont="1" applyFill="1" applyBorder="1" applyAlignment="1">
      <alignment vertical="center"/>
    </xf>
    <xf numFmtId="41" fontId="8" fillId="0" borderId="8" xfId="17" applyNumberFormat="1" applyFont="1" applyFill="1" applyBorder="1" applyAlignment="1">
      <alignment vertical="center"/>
    </xf>
    <xf numFmtId="38" fontId="8" fillId="0" borderId="0" xfId="17" applyFont="1" applyAlignment="1">
      <alignment vertical="center" shrinkToFit="1"/>
    </xf>
    <xf numFmtId="41" fontId="9" fillId="0" borderId="5" xfId="17" applyNumberFormat="1" applyFont="1" applyFill="1" applyBorder="1" applyAlignment="1">
      <alignment vertical="center"/>
    </xf>
    <xf numFmtId="38" fontId="1" fillId="0" borderId="13" xfId="17" applyFont="1" applyBorder="1" applyAlignment="1">
      <alignment horizontal="distributed" vertical="center" shrinkToFit="1"/>
    </xf>
    <xf numFmtId="38" fontId="7" fillId="0" borderId="0" xfId="17" applyFont="1" applyAlignment="1">
      <alignment horizontal="center" vertical="center"/>
    </xf>
    <xf numFmtId="38" fontId="1" fillId="0" borderId="0" xfId="17" applyFont="1" applyAlignment="1">
      <alignment horizontal="center" vertical="center"/>
    </xf>
    <xf numFmtId="38" fontId="9" fillId="0" borderId="17" xfId="17" applyFont="1" applyBorder="1" applyAlignment="1">
      <alignment horizontal="distributed" vertical="center"/>
    </xf>
    <xf numFmtId="38" fontId="9" fillId="0" borderId="15" xfId="17" applyFont="1" applyBorder="1" applyAlignment="1">
      <alignment horizontal="distributed" vertical="center"/>
    </xf>
    <xf numFmtId="38" fontId="9" fillId="0" borderId="6" xfId="17" applyFont="1" applyBorder="1" applyAlignment="1">
      <alignment horizontal="distributed" vertical="center"/>
    </xf>
    <xf numFmtId="38" fontId="9" fillId="0" borderId="16" xfId="17" applyFont="1" applyBorder="1" applyAlignment="1">
      <alignment horizontal="distributed" vertical="center"/>
    </xf>
    <xf numFmtId="38" fontId="18" fillId="0" borderId="0" xfId="17" applyFont="1" applyAlignment="1">
      <alignment vertical="center"/>
    </xf>
    <xf numFmtId="38" fontId="16" fillId="0" borderId="4" xfId="17" applyFont="1" applyBorder="1" applyAlignment="1">
      <alignment horizontal="distributed" vertical="center"/>
    </xf>
    <xf numFmtId="38" fontId="16" fillId="0" borderId="5" xfId="17" applyFont="1" applyBorder="1" applyAlignment="1">
      <alignment horizontal="right" vertical="center"/>
    </xf>
    <xf numFmtId="38" fontId="16" fillId="0" borderId="0" xfId="17" applyFont="1" applyBorder="1" applyAlignment="1">
      <alignment horizontal="right" vertical="center"/>
    </xf>
    <xf numFmtId="38" fontId="16" fillId="0" borderId="8" xfId="17" applyFont="1" applyBorder="1" applyAlignment="1">
      <alignment horizontal="right" vertical="center"/>
    </xf>
    <xf numFmtId="38" fontId="26" fillId="0" borderId="4" xfId="17" applyFont="1" applyBorder="1" applyAlignment="1">
      <alignment horizontal="distributed" vertical="center"/>
    </xf>
    <xf numFmtId="38" fontId="26" fillId="0" borderId="5" xfId="17" applyFont="1" applyBorder="1" applyAlignment="1">
      <alignment horizontal="right" vertical="center"/>
    </xf>
    <xf numFmtId="38" fontId="26" fillId="0" borderId="0" xfId="17" applyFont="1" applyBorder="1" applyAlignment="1">
      <alignment horizontal="right" vertical="center"/>
    </xf>
    <xf numFmtId="38" fontId="26" fillId="0" borderId="8" xfId="17" applyFont="1" applyBorder="1" applyAlignment="1">
      <alignment horizontal="right" vertical="center"/>
    </xf>
    <xf numFmtId="38" fontId="1" fillId="0" borderId="8" xfId="17" applyFont="1" applyBorder="1" applyAlignment="1">
      <alignment horizontal="right" vertical="center"/>
    </xf>
    <xf numFmtId="38" fontId="1" fillId="0" borderId="10" xfId="17" applyFont="1" applyBorder="1" applyAlignment="1">
      <alignment horizontal="right" vertical="center"/>
    </xf>
    <xf numFmtId="38" fontId="1" fillId="0" borderId="11" xfId="17" applyNumberFormat="1" applyFont="1" applyBorder="1" applyAlignment="1">
      <alignment vertical="center"/>
    </xf>
    <xf numFmtId="49" fontId="1" fillId="0" borderId="0" xfId="17" applyNumberFormat="1" applyFont="1" applyAlignment="1">
      <alignment vertical="center"/>
    </xf>
    <xf numFmtId="0" fontId="1" fillId="0" borderId="0" xfId="49" applyFont="1">
      <alignment/>
      <protection/>
    </xf>
    <xf numFmtId="0" fontId="9" fillId="0" borderId="0" xfId="49" applyFont="1">
      <alignment/>
      <protection/>
    </xf>
    <xf numFmtId="38" fontId="9" fillId="0" borderId="0" xfId="17" applyFont="1" applyAlignment="1">
      <alignment horizontal="center" vertical="center"/>
    </xf>
    <xf numFmtId="38" fontId="1" fillId="0" borderId="26" xfId="17" applyFont="1" applyBorder="1" applyAlignment="1">
      <alignment horizontal="centerContinuous" vertical="center"/>
    </xf>
    <xf numFmtId="38" fontId="1" fillId="0" borderId="43" xfId="17" applyFont="1" applyBorder="1" applyAlignment="1">
      <alignment horizontal="centerContinuous" vertical="center"/>
    </xf>
    <xf numFmtId="38" fontId="1" fillId="0" borderId="8" xfId="17" applyFont="1" applyBorder="1" applyAlignment="1">
      <alignment horizontal="centerContinuous" vertical="center"/>
    </xf>
    <xf numFmtId="38" fontId="1" fillId="0" borderId="44" xfId="17" applyFont="1" applyBorder="1" applyAlignment="1">
      <alignment horizontal="distributed" vertical="center"/>
    </xf>
    <xf numFmtId="38" fontId="1" fillId="0" borderId="45" xfId="17" applyFont="1" applyBorder="1" applyAlignment="1">
      <alignment horizontal="distributed" vertical="center"/>
    </xf>
    <xf numFmtId="38" fontId="11" fillId="0" borderId="4" xfId="17" applyFont="1" applyBorder="1" applyAlignment="1">
      <alignment horizontal="center" vertical="center"/>
    </xf>
    <xf numFmtId="38" fontId="11" fillId="0" borderId="8" xfId="17" applyFont="1" applyBorder="1" applyAlignment="1">
      <alignment vertical="center"/>
    </xf>
    <xf numFmtId="38" fontId="1" fillId="0" borderId="4" xfId="17" applyFont="1" applyBorder="1" applyAlignment="1">
      <alignment horizontal="right" vertical="center"/>
    </xf>
    <xf numFmtId="38" fontId="1" fillId="0" borderId="4" xfId="17" applyFont="1" applyBorder="1" applyAlignment="1" quotePrefix="1">
      <alignment horizontal="right" vertical="center"/>
    </xf>
    <xf numFmtId="38" fontId="1" fillId="0" borderId="46" xfId="17" applyFont="1" applyBorder="1" applyAlignment="1">
      <alignment horizontal="right" vertical="center"/>
    </xf>
    <xf numFmtId="38" fontId="1" fillId="0" borderId="47" xfId="17" applyFont="1" applyBorder="1" applyAlignment="1">
      <alignment horizontal="distributed" vertical="center"/>
    </xf>
    <xf numFmtId="38" fontId="1" fillId="0" borderId="48" xfId="17" applyFont="1" applyBorder="1" applyAlignment="1">
      <alignment horizontal="distributed" vertical="center"/>
    </xf>
    <xf numFmtId="38" fontId="1" fillId="0" borderId="48" xfId="17" applyFont="1" applyBorder="1" applyAlignment="1">
      <alignment horizontal="center" vertical="center"/>
    </xf>
    <xf numFmtId="38" fontId="1" fillId="0" borderId="49" xfId="17" applyFont="1" applyBorder="1" applyAlignment="1">
      <alignment horizontal="center" vertical="center"/>
    </xf>
    <xf numFmtId="38" fontId="1" fillId="0" borderId="44" xfId="17" applyFont="1" applyBorder="1" applyAlignment="1">
      <alignment horizontal="center" vertical="center"/>
    </xf>
    <xf numFmtId="38" fontId="1" fillId="0" borderId="16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" fillId="0" borderId="13" xfId="17" applyFont="1" applyBorder="1" applyAlignment="1">
      <alignment horizontal="right" vertical="center"/>
    </xf>
    <xf numFmtId="0" fontId="7" fillId="0" borderId="0" xfId="50" applyFont="1" applyAlignment="1">
      <alignment vertical="center"/>
      <protection/>
    </xf>
    <xf numFmtId="38" fontId="1" fillId="0" borderId="20" xfId="17" applyFont="1" applyBorder="1" applyAlignment="1">
      <alignment horizontal="right" vertical="center"/>
    </xf>
    <xf numFmtId="38" fontId="1" fillId="0" borderId="50" xfId="17" applyFont="1" applyBorder="1" applyAlignment="1">
      <alignment horizontal="centerContinuous" vertical="center"/>
    </xf>
    <xf numFmtId="38" fontId="1" fillId="0" borderId="51" xfId="17" applyFont="1" applyBorder="1" applyAlignment="1">
      <alignment horizontal="centerContinuous" vertical="center"/>
    </xf>
    <xf numFmtId="38" fontId="1" fillId="0" borderId="52" xfId="17" applyFont="1" applyBorder="1" applyAlignment="1">
      <alignment horizontal="centerContinuous" vertical="center"/>
    </xf>
    <xf numFmtId="38" fontId="1" fillId="0" borderId="53" xfId="17" applyFont="1" applyBorder="1" applyAlignment="1">
      <alignment horizontal="distributed" vertical="center"/>
    </xf>
    <xf numFmtId="180" fontId="8" fillId="0" borderId="5" xfId="17" applyNumberFormat="1" applyFont="1" applyBorder="1" applyAlignment="1">
      <alignment vertical="center"/>
    </xf>
    <xf numFmtId="180" fontId="8" fillId="0" borderId="0" xfId="17" applyNumberFormat="1" applyFont="1" applyBorder="1" applyAlignment="1">
      <alignment vertical="center"/>
    </xf>
    <xf numFmtId="180" fontId="8" fillId="0" borderId="8" xfId="17" applyNumberFormat="1" applyFont="1" applyBorder="1" applyAlignment="1">
      <alignment vertical="center"/>
    </xf>
    <xf numFmtId="38" fontId="9" fillId="0" borderId="8" xfId="17" applyFont="1" applyBorder="1" applyAlignment="1">
      <alignment vertical="center"/>
    </xf>
    <xf numFmtId="180" fontId="9" fillId="0" borderId="5" xfId="17" applyNumberFormat="1" applyFont="1" applyBorder="1" applyAlignment="1">
      <alignment vertical="center"/>
    </xf>
    <xf numFmtId="180" fontId="9" fillId="0" borderId="0" xfId="17" applyNumberFormat="1" applyFont="1" applyBorder="1" applyAlignment="1">
      <alignment vertical="center"/>
    </xf>
    <xf numFmtId="180" fontId="9" fillId="0" borderId="8" xfId="17" applyNumberFormat="1" applyFont="1" applyBorder="1" applyAlignment="1">
      <alignment vertical="center"/>
    </xf>
    <xf numFmtId="180" fontId="11" fillId="0" borderId="8" xfId="17" applyNumberFormat="1" applyFont="1" applyBorder="1" applyAlignment="1">
      <alignment vertical="center"/>
    </xf>
    <xf numFmtId="180" fontId="1" fillId="0" borderId="5" xfId="17" applyNumberFormat="1" applyFont="1" applyBorder="1" applyAlignment="1">
      <alignment vertical="center"/>
    </xf>
    <xf numFmtId="180" fontId="1" fillId="0" borderId="8" xfId="17" applyNumberFormat="1" applyFont="1" applyBorder="1" applyAlignment="1">
      <alignment vertical="center"/>
    </xf>
    <xf numFmtId="180" fontId="1" fillId="0" borderId="10" xfId="17" applyNumberFormat="1" applyFont="1" applyBorder="1" applyAlignment="1">
      <alignment vertical="center"/>
    </xf>
    <xf numFmtId="180" fontId="1" fillId="0" borderId="13" xfId="17" applyNumberFormat="1" applyFont="1" applyBorder="1" applyAlignment="1">
      <alignment vertical="center"/>
    </xf>
    <xf numFmtId="0" fontId="1" fillId="0" borderId="2" xfId="25" applyFont="1" applyBorder="1" applyAlignment="1">
      <alignment horizontal="center" vertical="distributed"/>
      <protection/>
    </xf>
    <xf numFmtId="0" fontId="1" fillId="0" borderId="2" xfId="25" applyFont="1" applyFill="1" applyBorder="1" applyAlignment="1">
      <alignment horizontal="center" vertical="distributed"/>
      <protection/>
    </xf>
    <xf numFmtId="0" fontId="1" fillId="0" borderId="35" xfId="25" applyFont="1" applyFill="1" applyBorder="1" applyAlignment="1">
      <alignment horizontal="center" vertical="distributed"/>
      <protection/>
    </xf>
    <xf numFmtId="0" fontId="1" fillId="0" borderId="14" xfId="25" applyFont="1" applyFill="1" applyBorder="1" applyAlignment="1">
      <alignment horizontal="center" vertical="distributed"/>
      <protection/>
    </xf>
    <xf numFmtId="0" fontId="1" fillId="0" borderId="2" xfId="25" applyFont="1" applyFill="1" applyBorder="1" applyAlignment="1">
      <alignment horizontal="center" vertical="center"/>
      <protection/>
    </xf>
    <xf numFmtId="0" fontId="1" fillId="0" borderId="35" xfId="25" applyFont="1" applyFill="1" applyBorder="1" applyAlignment="1">
      <alignment horizontal="center" vertical="center"/>
      <protection/>
    </xf>
    <xf numFmtId="0" fontId="1" fillId="0" borderId="14" xfId="25" applyFont="1" applyFill="1" applyBorder="1" applyAlignment="1">
      <alignment horizontal="center" vertical="center"/>
      <protection/>
    </xf>
    <xf numFmtId="0" fontId="1" fillId="0" borderId="20" xfId="25" applyFont="1" applyBorder="1" applyAlignment="1">
      <alignment horizontal="distributed" vertical="center"/>
      <protection/>
    </xf>
    <xf numFmtId="0" fontId="1" fillId="0" borderId="4" xfId="25" applyFont="1" applyBorder="1" applyAlignment="1">
      <alignment vertical="center"/>
      <protection/>
    </xf>
    <xf numFmtId="0" fontId="1" fillId="0" borderId="4" xfId="25" applyFont="1" applyBorder="1" applyAlignment="1">
      <alignment horizontal="distributed" vertical="center"/>
      <protection/>
    </xf>
    <xf numFmtId="0" fontId="1" fillId="0" borderId="9" xfId="25" applyFont="1" applyBorder="1" applyAlignment="1">
      <alignment vertical="center"/>
      <protection/>
    </xf>
    <xf numFmtId="0" fontId="1" fillId="0" borderId="2" xfId="25" applyFont="1" applyFill="1" applyBorder="1" applyAlignment="1">
      <alignment/>
      <protection/>
    </xf>
    <xf numFmtId="0" fontId="1" fillId="0" borderId="14" xfId="25" applyFont="1" applyFill="1" applyBorder="1" applyAlignment="1">
      <alignment/>
      <protection/>
    </xf>
    <xf numFmtId="0" fontId="1" fillId="0" borderId="15" xfId="25" applyFont="1" applyBorder="1" applyAlignment="1">
      <alignment horizontal="distributed" vertical="center" wrapText="1"/>
      <protection/>
    </xf>
    <xf numFmtId="0" fontId="1" fillId="0" borderId="16" xfId="25" applyFont="1" applyBorder="1" applyAlignment="1">
      <alignment horizontal="distributed" vertical="center" wrapText="1"/>
      <protection/>
    </xf>
    <xf numFmtId="0" fontId="1" fillId="0" borderId="10" xfId="25" applyFont="1" applyBorder="1" applyAlignment="1">
      <alignment horizontal="distributed" vertical="center" wrapText="1"/>
      <protection/>
    </xf>
    <xf numFmtId="0" fontId="1" fillId="0" borderId="13" xfId="25" applyFont="1" applyBorder="1" applyAlignment="1">
      <alignment horizontal="distributed" vertical="center" wrapText="1"/>
      <protection/>
    </xf>
    <xf numFmtId="0" fontId="1" fillId="0" borderId="17" xfId="25" applyFont="1" applyBorder="1" applyAlignment="1">
      <alignment horizontal="distributed" vertical="center" wrapText="1"/>
      <protection/>
    </xf>
    <xf numFmtId="0" fontId="1" fillId="0" borderId="17" xfId="25" applyFont="1" applyBorder="1" applyAlignment="1">
      <alignment vertical="center"/>
      <protection/>
    </xf>
    <xf numFmtId="0" fontId="1" fillId="0" borderId="17" xfId="25" applyFont="1" applyBorder="1" applyAlignment="1">
      <alignment horizontal="center" vertical="center"/>
      <protection/>
    </xf>
    <xf numFmtId="0" fontId="1" fillId="0" borderId="42" xfId="25" applyFont="1" applyFill="1" applyBorder="1" applyAlignment="1">
      <alignment horizontal="center" vertical="center"/>
      <protection/>
    </xf>
    <xf numFmtId="0" fontId="1" fillId="0" borderId="4" xfId="25" applyFont="1" applyFill="1" applyBorder="1" applyAlignment="1">
      <alignment horizontal="center" vertical="center"/>
      <protection/>
    </xf>
    <xf numFmtId="0" fontId="1" fillId="0" borderId="22" xfId="25" applyFont="1" applyFill="1" applyBorder="1" applyAlignment="1">
      <alignment horizontal="center"/>
      <protection/>
    </xf>
    <xf numFmtId="0" fontId="1" fillId="0" borderId="42" xfId="25" applyFont="1" applyFill="1" applyBorder="1" applyAlignment="1">
      <alignment horizontal="center"/>
      <protection/>
    </xf>
    <xf numFmtId="0" fontId="1" fillId="0" borderId="41" xfId="25" applyFont="1" applyBorder="1" applyAlignment="1">
      <alignment vertical="center"/>
      <protection/>
    </xf>
    <xf numFmtId="0" fontId="1" fillId="0" borderId="42" xfId="25" applyFont="1" applyBorder="1" applyAlignment="1">
      <alignment vertical="center"/>
      <protection/>
    </xf>
    <xf numFmtId="0" fontId="1" fillId="0" borderId="22" xfId="25" applyFont="1" applyFill="1" applyBorder="1" applyAlignment="1">
      <alignment horizontal="center" vertical="center"/>
      <protection/>
    </xf>
    <xf numFmtId="0" fontId="1" fillId="0" borderId="18" xfId="25" applyFont="1" applyFill="1" applyBorder="1" applyAlignment="1">
      <alignment horizontal="center" vertical="center"/>
      <protection/>
    </xf>
    <xf numFmtId="0" fontId="1" fillId="0" borderId="9" xfId="25" applyFont="1" applyFill="1" applyBorder="1" applyAlignment="1">
      <alignment horizontal="center" vertical="center"/>
      <protection/>
    </xf>
    <xf numFmtId="0" fontId="1" fillId="0" borderId="4" xfId="25" applyFont="1" applyBorder="1" applyAlignment="1">
      <alignment horizontal="center" vertical="center"/>
      <protection/>
    </xf>
    <xf numFmtId="0" fontId="1" fillId="0" borderId="9" xfId="25" applyFont="1" applyBorder="1" applyAlignment="1">
      <alignment horizontal="center" vertical="center"/>
      <protection/>
    </xf>
    <xf numFmtId="0" fontId="1" fillId="0" borderId="18" xfId="25" applyFont="1" applyBorder="1" applyAlignment="1">
      <alignment horizontal="center" vertical="center"/>
      <protection/>
    </xf>
    <xf numFmtId="0" fontId="1" fillId="0" borderId="10" xfId="25" applyFont="1" applyBorder="1" applyAlignment="1">
      <alignment vertical="center" wrapText="1"/>
      <protection/>
    </xf>
    <xf numFmtId="0" fontId="1" fillId="0" borderId="13" xfId="25" applyFont="1" applyBorder="1" applyAlignment="1">
      <alignment vertical="center" wrapText="1"/>
      <protection/>
    </xf>
    <xf numFmtId="0" fontId="1" fillId="0" borderId="41" xfId="25" applyFont="1" applyBorder="1" applyAlignment="1">
      <alignment horizontal="center" vertical="center"/>
      <protection/>
    </xf>
    <xf numFmtId="0" fontId="1" fillId="0" borderId="22" xfId="25" applyFont="1" applyBorder="1" applyAlignment="1">
      <alignment horizontal="center" vertical="center"/>
      <protection/>
    </xf>
    <xf numFmtId="0" fontId="1" fillId="0" borderId="42" xfId="25" applyFont="1" applyBorder="1" applyAlignment="1">
      <alignment horizontal="center" vertical="center"/>
      <protection/>
    </xf>
    <xf numFmtId="0" fontId="0" fillId="0" borderId="17" xfId="23" applyBorder="1" applyAlignment="1">
      <alignment horizontal="distributed" vertical="center"/>
      <protection/>
    </xf>
    <xf numFmtId="38" fontId="9" fillId="0" borderId="18" xfId="17" applyFont="1" applyBorder="1" applyAlignment="1">
      <alignment horizontal="distributed" vertical="top" wrapText="1"/>
    </xf>
    <xf numFmtId="0" fontId="0" fillId="0" borderId="4" xfId="23" applyBorder="1" applyAlignment="1">
      <alignment horizontal="distributed" vertical="top" wrapText="1"/>
      <protection/>
    </xf>
    <xf numFmtId="0" fontId="1" fillId="0" borderId="2" xfId="24" applyFont="1" applyBorder="1" applyAlignment="1">
      <alignment horizontal="center"/>
      <protection/>
    </xf>
    <xf numFmtId="0" fontId="1" fillId="0" borderId="14" xfId="24" applyFont="1" applyBorder="1" applyAlignment="1">
      <alignment horizontal="center"/>
      <protection/>
    </xf>
    <xf numFmtId="0" fontId="1" fillId="0" borderId="20" xfId="24" applyFont="1" applyBorder="1" applyAlignment="1">
      <alignment horizontal="distributed" vertical="center"/>
      <protection/>
    </xf>
    <xf numFmtId="0" fontId="13" fillId="0" borderId="9" xfId="24" applyFont="1" applyBorder="1" applyAlignment="1">
      <alignment horizontal="distributed" vertical="center"/>
      <protection/>
    </xf>
    <xf numFmtId="0" fontId="1" fillId="0" borderId="19" xfId="24" applyFont="1" applyBorder="1" applyAlignment="1">
      <alignment horizontal="center"/>
      <protection/>
    </xf>
    <xf numFmtId="0" fontId="1" fillId="0" borderId="23" xfId="24" applyFont="1" applyBorder="1" applyAlignment="1">
      <alignment horizontal="center"/>
      <protection/>
    </xf>
    <xf numFmtId="0" fontId="1" fillId="0" borderId="0" xfId="22" applyFont="1" applyBorder="1" applyAlignment="1">
      <alignment horizontal="center"/>
      <protection/>
    </xf>
    <xf numFmtId="0" fontId="1" fillId="0" borderId="5" xfId="22" applyFont="1" applyBorder="1" applyAlignment="1">
      <alignment horizontal="distributed"/>
      <protection/>
    </xf>
    <xf numFmtId="0" fontId="1" fillId="0" borderId="0" xfId="22" applyFont="1" applyBorder="1" applyAlignment="1">
      <alignment horizontal="distributed"/>
      <protection/>
    </xf>
    <xf numFmtId="38" fontId="1" fillId="0" borderId="20" xfId="17" applyFont="1" applyBorder="1" applyAlignment="1">
      <alignment horizontal="distributed" vertical="center"/>
    </xf>
    <xf numFmtId="0" fontId="0" fillId="0" borderId="4" xfId="23" applyBorder="1" applyAlignment="1">
      <alignment horizontal="distributed" vertical="center"/>
      <protection/>
    </xf>
    <xf numFmtId="0" fontId="0" fillId="0" borderId="9" xfId="23" applyBorder="1" applyAlignment="1">
      <alignment horizontal="distributed" vertical="center"/>
      <protection/>
    </xf>
    <xf numFmtId="38" fontId="1" fillId="0" borderId="19" xfId="17" applyFont="1" applyBorder="1" applyAlignment="1">
      <alignment horizontal="center" vertical="center"/>
    </xf>
    <xf numFmtId="0" fontId="0" fillId="0" borderId="23" xfId="23" applyBorder="1" applyAlignment="1">
      <alignment horizontal="center" vertical="center"/>
      <protection/>
    </xf>
    <xf numFmtId="0" fontId="0" fillId="0" borderId="24" xfId="23" applyBorder="1" applyAlignment="1">
      <alignment horizontal="center" vertical="center"/>
      <protection/>
    </xf>
    <xf numFmtId="38" fontId="1" fillId="0" borderId="17" xfId="17" applyFont="1" applyBorder="1" applyAlignment="1">
      <alignment horizontal="distributed" vertical="center"/>
    </xf>
    <xf numFmtId="38" fontId="1" fillId="0" borderId="19" xfId="17" applyFont="1" applyFill="1" applyBorder="1" applyAlignment="1">
      <alignment horizontal="distributed" vertical="center"/>
    </xf>
    <xf numFmtId="0" fontId="0" fillId="0" borderId="24" xfId="22" applyFont="1" applyFill="1" applyBorder="1" applyAlignment="1">
      <alignment horizontal="distributed"/>
      <protection/>
    </xf>
    <xf numFmtId="0" fontId="0" fillId="0" borderId="10" xfId="22" applyFont="1" applyFill="1" applyBorder="1" applyAlignment="1">
      <alignment horizontal="distributed"/>
      <protection/>
    </xf>
    <xf numFmtId="0" fontId="0" fillId="0" borderId="13" xfId="22" applyFont="1" applyFill="1" applyBorder="1" applyAlignment="1">
      <alignment horizontal="distributed"/>
      <protection/>
    </xf>
    <xf numFmtId="0" fontId="1" fillId="0" borderId="5" xfId="22" applyFont="1" applyBorder="1" applyAlignment="1">
      <alignment horizontal="center"/>
      <protection/>
    </xf>
    <xf numFmtId="0" fontId="0" fillId="0" borderId="13" xfId="22" applyBorder="1" applyAlignment="1">
      <alignment horizontal="distributed" vertical="center"/>
      <protection/>
    </xf>
    <xf numFmtId="0" fontId="1" fillId="0" borderId="20" xfId="22" applyFont="1" applyBorder="1" applyAlignment="1">
      <alignment horizontal="distributed" vertical="center"/>
      <protection/>
    </xf>
    <xf numFmtId="0" fontId="0" fillId="0" borderId="9" xfId="22" applyBorder="1" applyAlignment="1">
      <alignment horizontal="distributed" vertical="center"/>
      <protection/>
    </xf>
    <xf numFmtId="0" fontId="1" fillId="0" borderId="19" xfId="22" applyFont="1" applyBorder="1" applyAlignment="1">
      <alignment horizontal="distributed" vertical="center"/>
      <protection/>
    </xf>
    <xf numFmtId="0" fontId="0" fillId="0" borderId="24" xfId="22" applyBorder="1" applyAlignment="1">
      <alignment horizontal="distributed" vertical="center"/>
      <protection/>
    </xf>
    <xf numFmtId="0" fontId="0" fillId="0" borderId="5" xfId="22" applyBorder="1" applyAlignment="1">
      <alignment horizontal="distributed" vertical="center"/>
      <protection/>
    </xf>
    <xf numFmtId="0" fontId="0" fillId="0" borderId="8" xfId="22" applyBorder="1" applyAlignment="1">
      <alignment horizontal="distributed" vertical="center"/>
      <protection/>
    </xf>
    <xf numFmtId="0" fontId="0" fillId="0" borderId="10" xfId="22" applyBorder="1" applyAlignment="1">
      <alignment horizontal="distributed" vertical="center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11" fillId="0" borderId="15" xfId="21" applyFont="1" applyBorder="1" applyAlignment="1">
      <alignment horizontal="distributed" vertical="center"/>
      <protection/>
    </xf>
    <xf numFmtId="0" fontId="11" fillId="0" borderId="16" xfId="21" applyFont="1" applyBorder="1" applyAlignment="1">
      <alignment horizontal="distributed" vertical="center"/>
      <protection/>
    </xf>
    <xf numFmtId="38" fontId="11" fillId="0" borderId="5" xfId="17" applyFont="1" applyBorder="1" applyAlignment="1">
      <alignment horizontal="distributed" vertical="center"/>
    </xf>
    <xf numFmtId="38" fontId="11" fillId="0" borderId="8" xfId="17" applyFont="1" applyBorder="1" applyAlignment="1">
      <alignment horizontal="distributed" vertical="center"/>
    </xf>
    <xf numFmtId="38" fontId="11" fillId="0" borderId="5" xfId="17" applyFont="1" applyBorder="1" applyAlignment="1">
      <alignment horizontal="center" vertical="center"/>
    </xf>
    <xf numFmtId="38" fontId="11" fillId="0" borderId="0" xfId="17" applyFont="1" applyBorder="1" applyAlignment="1">
      <alignment horizontal="center" vertical="center"/>
    </xf>
    <xf numFmtId="38" fontId="11" fillId="0" borderId="8" xfId="17" applyFont="1" applyBorder="1" applyAlignment="1">
      <alignment horizontal="center" vertical="center"/>
    </xf>
    <xf numFmtId="38" fontId="1" fillId="0" borderId="19" xfId="17" applyFont="1" applyBorder="1" applyAlignment="1">
      <alignment horizontal="distributed" vertical="center"/>
    </xf>
    <xf numFmtId="0" fontId="0" fillId="0" borderId="24" xfId="22" applyBorder="1" applyAlignment="1">
      <alignment horizontal="distributed"/>
      <protection/>
    </xf>
    <xf numFmtId="0" fontId="0" fillId="0" borderId="10" xfId="22" applyBorder="1" applyAlignment="1">
      <alignment horizontal="distributed"/>
      <protection/>
    </xf>
    <xf numFmtId="0" fontId="0" fillId="0" borderId="13" xfId="22" applyBorder="1" applyAlignment="1">
      <alignment horizontal="distributed"/>
      <protection/>
    </xf>
    <xf numFmtId="0" fontId="11" fillId="0" borderId="15" xfId="22" applyFont="1" applyBorder="1" applyAlignment="1">
      <alignment horizontal="center" vertical="center"/>
      <protection/>
    </xf>
    <xf numFmtId="0" fontId="11" fillId="0" borderId="6" xfId="22" applyFont="1" applyBorder="1" applyAlignment="1">
      <alignment horizontal="center" vertical="center"/>
      <protection/>
    </xf>
    <xf numFmtId="38" fontId="11" fillId="0" borderId="0" xfId="17" applyFont="1" applyBorder="1" applyAlignment="1">
      <alignment horizontal="distributed" vertical="center"/>
    </xf>
    <xf numFmtId="0" fontId="1" fillId="0" borderId="14" xfId="25" applyFont="1" applyBorder="1" applyAlignment="1">
      <alignment horizontal="center" vertical="distributed"/>
      <protection/>
    </xf>
    <xf numFmtId="0" fontId="1" fillId="0" borderId="5" xfId="27" applyFont="1" applyBorder="1" applyAlignment="1">
      <alignment horizontal="distributed" vertical="center"/>
      <protection/>
    </xf>
    <xf numFmtId="0" fontId="1" fillId="0" borderId="0" xfId="27" applyFont="1" applyBorder="1" applyAlignment="1">
      <alignment horizontal="distributed" vertical="center"/>
      <protection/>
    </xf>
    <xf numFmtId="0" fontId="1" fillId="0" borderId="8" xfId="27" applyFont="1" applyBorder="1" applyAlignment="1">
      <alignment horizontal="distributed" vertical="center"/>
      <protection/>
    </xf>
    <xf numFmtId="0" fontId="1" fillId="0" borderId="18" xfId="27" applyFont="1" applyBorder="1" applyAlignment="1">
      <alignment horizontal="left" vertical="center" wrapText="1"/>
      <protection/>
    </xf>
    <xf numFmtId="0" fontId="1" fillId="0" borderId="4" xfId="27" applyFont="1" applyBorder="1" applyAlignment="1">
      <alignment horizontal="left" vertical="center" wrapText="1"/>
      <protection/>
    </xf>
    <xf numFmtId="0" fontId="1" fillId="0" borderId="9" xfId="27" applyFont="1" applyBorder="1" applyAlignment="1">
      <alignment horizontal="left" vertical="center" wrapText="1"/>
      <protection/>
    </xf>
    <xf numFmtId="0" fontId="1" fillId="0" borderId="18" xfId="27" applyFont="1" applyBorder="1" applyAlignment="1">
      <alignment horizontal="distributed" vertical="center"/>
      <protection/>
    </xf>
    <xf numFmtId="0" fontId="1" fillId="0" borderId="4" xfId="27" applyFont="1" applyBorder="1" applyAlignment="1">
      <alignment horizontal="distributed" vertical="center"/>
      <protection/>
    </xf>
    <xf numFmtId="0" fontId="1" fillId="0" borderId="9" xfId="27" applyFont="1" applyBorder="1" applyAlignment="1">
      <alignment horizontal="distributed" vertical="center"/>
      <protection/>
    </xf>
    <xf numFmtId="0" fontId="1" fillId="0" borderId="15" xfId="27" applyFont="1" applyBorder="1" applyAlignment="1">
      <alignment horizontal="distributed" vertical="center"/>
      <protection/>
    </xf>
    <xf numFmtId="0" fontId="1" fillId="0" borderId="10" xfId="27" applyFont="1" applyBorder="1" applyAlignment="1">
      <alignment horizontal="distributed" vertical="center"/>
      <protection/>
    </xf>
    <xf numFmtId="0" fontId="1" fillId="0" borderId="4" xfId="27" applyFont="1" applyBorder="1" applyAlignment="1">
      <alignment horizontal="center" wrapText="1"/>
      <protection/>
    </xf>
    <xf numFmtId="0" fontId="1" fillId="0" borderId="9" xfId="27" applyFont="1" applyBorder="1" applyAlignment="1">
      <alignment horizontal="center" wrapText="1"/>
      <protection/>
    </xf>
    <xf numFmtId="0" fontId="1" fillId="0" borderId="0" xfId="27" applyFont="1" applyBorder="1" applyAlignment="1">
      <alignment/>
      <protection/>
    </xf>
    <xf numFmtId="0" fontId="1" fillId="0" borderId="8" xfId="27" applyFont="1" applyBorder="1" applyAlignment="1">
      <alignment/>
      <protection/>
    </xf>
    <xf numFmtId="0" fontId="1" fillId="0" borderId="18" xfId="27" applyFont="1" applyBorder="1" applyAlignment="1">
      <alignment horizontal="center" vertical="center" wrapText="1"/>
      <protection/>
    </xf>
    <xf numFmtId="0" fontId="1" fillId="0" borderId="4" xfId="27" applyFont="1" applyBorder="1" applyAlignment="1">
      <alignment horizontal="center" vertical="center" wrapText="1"/>
      <protection/>
    </xf>
    <xf numFmtId="0" fontId="1" fillId="0" borderId="9" xfId="27" applyFont="1" applyBorder="1" applyAlignment="1">
      <alignment horizontal="center" vertical="center" wrapText="1"/>
      <protection/>
    </xf>
    <xf numFmtId="38" fontId="1" fillId="0" borderId="4" xfId="17" applyFont="1" applyBorder="1" applyAlignment="1">
      <alignment horizontal="distributed" vertical="center"/>
    </xf>
    <xf numFmtId="38" fontId="1" fillId="0" borderId="9" xfId="17" applyFont="1" applyBorder="1" applyAlignment="1">
      <alignment horizontal="distributed" vertical="center"/>
    </xf>
    <xf numFmtId="38" fontId="1" fillId="0" borderId="18" xfId="17" applyFont="1" applyBorder="1" applyAlignment="1">
      <alignment horizontal="distributed" vertical="center"/>
    </xf>
    <xf numFmtId="38" fontId="1" fillId="0" borderId="41" xfId="17" applyFont="1" applyBorder="1" applyAlignment="1">
      <alignment horizontal="distributed" vertical="center"/>
    </xf>
    <xf numFmtId="38" fontId="1" fillId="0" borderId="42" xfId="17" applyFont="1" applyBorder="1" applyAlignment="1">
      <alignment horizontal="distributed" vertical="center"/>
    </xf>
    <xf numFmtId="38" fontId="1" fillId="0" borderId="5" xfId="17" applyFont="1" applyBorder="1" applyAlignment="1">
      <alignment horizontal="distributed" vertical="center"/>
    </xf>
    <xf numFmtId="38" fontId="1" fillId="0" borderId="0" xfId="17" applyFont="1" applyBorder="1" applyAlignment="1">
      <alignment horizontal="distributed" vertical="center"/>
    </xf>
    <xf numFmtId="38" fontId="1" fillId="0" borderId="8" xfId="17" applyFont="1" applyBorder="1" applyAlignment="1">
      <alignment horizontal="distributed" vertical="center"/>
    </xf>
    <xf numFmtId="38" fontId="1" fillId="0" borderId="10" xfId="17" applyFont="1" applyBorder="1" applyAlignment="1">
      <alignment horizontal="distributed" vertical="center"/>
    </xf>
    <xf numFmtId="38" fontId="1" fillId="0" borderId="11" xfId="17" applyFont="1" applyBorder="1" applyAlignment="1">
      <alignment horizontal="distributed" vertical="center"/>
    </xf>
    <xf numFmtId="38" fontId="1" fillId="0" borderId="13" xfId="17" applyFont="1" applyBorder="1" applyAlignment="1">
      <alignment horizontal="distributed" vertical="center"/>
    </xf>
    <xf numFmtId="38" fontId="1" fillId="0" borderId="4" xfId="17" applyFont="1" applyBorder="1" applyAlignment="1">
      <alignment horizontal="distributed" vertical="center" wrapText="1"/>
    </xf>
    <xf numFmtId="38" fontId="1" fillId="0" borderId="9" xfId="17" applyFont="1" applyBorder="1" applyAlignment="1">
      <alignment horizontal="distributed" vertical="center" wrapText="1"/>
    </xf>
    <xf numFmtId="38" fontId="9" fillId="0" borderId="18" xfId="17" applyFont="1" applyBorder="1" applyAlignment="1">
      <alignment horizontal="distributed" vertical="center" wrapText="1"/>
    </xf>
    <xf numFmtId="38" fontId="9" fillId="0" borderId="4" xfId="17" applyFont="1" applyBorder="1" applyAlignment="1">
      <alignment horizontal="distributed" vertical="center" wrapText="1"/>
    </xf>
    <xf numFmtId="38" fontId="9" fillId="0" borderId="9" xfId="17" applyFont="1" applyBorder="1" applyAlignment="1">
      <alignment horizontal="distributed" vertical="center" wrapText="1"/>
    </xf>
    <xf numFmtId="38" fontId="1" fillId="0" borderId="22" xfId="17" applyFont="1" applyBorder="1" applyAlignment="1">
      <alignment horizontal="distributed" vertical="center"/>
    </xf>
    <xf numFmtId="0" fontId="0" fillId="0" borderId="41" xfId="28" applyBorder="1" applyAlignment="1">
      <alignment horizontal="distributed" vertical="center"/>
      <protection/>
    </xf>
    <xf numFmtId="0" fontId="0" fillId="0" borderId="42" xfId="28" applyBorder="1" applyAlignment="1">
      <alignment horizontal="distributed" vertical="center"/>
      <protection/>
    </xf>
    <xf numFmtId="38" fontId="1" fillId="0" borderId="2" xfId="17" applyFont="1" applyBorder="1" applyAlignment="1">
      <alignment horizontal="distributed" vertical="center"/>
    </xf>
    <xf numFmtId="38" fontId="1" fillId="0" borderId="35" xfId="17" applyFont="1" applyBorder="1" applyAlignment="1">
      <alignment horizontal="distributed" vertical="center"/>
    </xf>
    <xf numFmtId="0" fontId="0" fillId="0" borderId="35" xfId="28" applyBorder="1" applyAlignment="1">
      <alignment horizontal="distributed" vertical="center"/>
      <protection/>
    </xf>
    <xf numFmtId="0" fontId="0" fillId="0" borderId="14" xfId="28" applyBorder="1" applyAlignment="1">
      <alignment horizontal="distributed" vertical="center"/>
      <protection/>
    </xf>
    <xf numFmtId="38" fontId="1" fillId="0" borderId="41" xfId="17" applyFont="1" applyBorder="1" applyAlignment="1">
      <alignment horizontal="distributed" vertical="center"/>
    </xf>
    <xf numFmtId="38" fontId="1" fillId="0" borderId="42" xfId="17" applyFont="1" applyBorder="1" applyAlignment="1">
      <alignment horizontal="distributed" vertical="center"/>
    </xf>
    <xf numFmtId="0" fontId="1" fillId="0" borderId="20" xfId="29" applyFont="1" applyBorder="1" applyAlignment="1">
      <alignment horizontal="center" vertical="center"/>
      <protection/>
    </xf>
    <xf numFmtId="0" fontId="0" fillId="0" borderId="4" xfId="29" applyBorder="1" applyAlignment="1">
      <alignment horizontal="center" vertical="center"/>
      <protection/>
    </xf>
    <xf numFmtId="0" fontId="1" fillId="0" borderId="4" xfId="29" applyFont="1" applyBorder="1" applyAlignment="1">
      <alignment horizontal="center" vertical="center"/>
      <protection/>
    </xf>
    <xf numFmtId="0" fontId="0" fillId="0" borderId="9" xfId="29" applyBorder="1" applyAlignment="1">
      <alignment horizontal="center" vertical="center"/>
      <protection/>
    </xf>
    <xf numFmtId="0" fontId="1" fillId="0" borderId="2" xfId="29" applyFont="1" applyBorder="1" applyAlignment="1">
      <alignment horizontal="distributed" vertical="center"/>
      <protection/>
    </xf>
    <xf numFmtId="0" fontId="0" fillId="0" borderId="35" xfId="29" applyBorder="1" applyAlignment="1">
      <alignment horizontal="distributed" vertical="center"/>
      <protection/>
    </xf>
    <xf numFmtId="0" fontId="0" fillId="0" borderId="14" xfId="29" applyBorder="1" applyAlignment="1">
      <alignment horizontal="distributed" vertical="center"/>
      <protection/>
    </xf>
    <xf numFmtId="185" fontId="1" fillId="0" borderId="5" xfId="30" applyNumberFormat="1" applyFont="1" applyFill="1" applyBorder="1" applyAlignment="1">
      <alignment vertical="center"/>
      <protection/>
    </xf>
    <xf numFmtId="185" fontId="1" fillId="0" borderId="8" xfId="30" applyNumberFormat="1" applyFont="1" applyFill="1" applyBorder="1" applyAlignment="1">
      <alignment vertical="center"/>
      <protection/>
    </xf>
    <xf numFmtId="0" fontId="11" fillId="0" borderId="18" xfId="30" applyFont="1" applyFill="1" applyBorder="1" applyAlignment="1">
      <alignment horizontal="distributed" vertical="center"/>
      <protection/>
    </xf>
    <xf numFmtId="0" fontId="1" fillId="0" borderId="1" xfId="30" applyFont="1" applyFill="1" applyBorder="1" applyAlignment="1">
      <alignment horizontal="distributed" vertical="center"/>
      <protection/>
    </xf>
    <xf numFmtId="0" fontId="1" fillId="0" borderId="4" xfId="30" applyFont="1" applyFill="1" applyBorder="1" applyAlignment="1">
      <alignment vertical="center"/>
      <protection/>
    </xf>
    <xf numFmtId="0" fontId="1" fillId="0" borderId="2" xfId="31" applyFont="1" applyBorder="1" applyAlignment="1">
      <alignment horizontal="distributed" vertical="center" wrapText="1"/>
      <protection/>
    </xf>
    <xf numFmtId="0" fontId="0" fillId="0" borderId="14" xfId="31" applyBorder="1" applyAlignment="1">
      <alignment horizontal="distributed" vertical="center" wrapText="1"/>
      <protection/>
    </xf>
    <xf numFmtId="0" fontId="8" fillId="0" borderId="5" xfId="31" applyFont="1" applyBorder="1" applyAlignment="1" quotePrefix="1">
      <alignment horizontal="center" vertical="center"/>
      <protection/>
    </xf>
    <xf numFmtId="0" fontId="15" fillId="0" borderId="8" xfId="31" applyFont="1" applyBorder="1" applyAlignment="1">
      <alignment horizontal="center"/>
      <protection/>
    </xf>
    <xf numFmtId="0" fontId="1" fillId="0" borderId="5" xfId="31" applyFont="1" applyBorder="1" applyAlignment="1" quotePrefix="1">
      <alignment horizontal="center" vertical="center"/>
      <protection/>
    </xf>
    <xf numFmtId="0" fontId="0" fillId="0" borderId="8" xfId="31" applyBorder="1" applyAlignment="1">
      <alignment horizontal="center"/>
      <protection/>
    </xf>
    <xf numFmtId="0" fontId="1" fillId="0" borderId="5" xfId="31" applyFont="1" applyBorder="1" applyAlignment="1">
      <alignment vertical="center"/>
      <protection/>
    </xf>
    <xf numFmtId="0" fontId="0" fillId="0" borderId="8" xfId="31" applyBorder="1" applyAlignment="1">
      <alignment/>
      <protection/>
    </xf>
    <xf numFmtId="0" fontId="1" fillId="0" borderId="20" xfId="32" applyFont="1" applyFill="1" applyBorder="1" applyAlignment="1">
      <alignment horizontal="distributed" vertical="center"/>
      <protection/>
    </xf>
    <xf numFmtId="0" fontId="1" fillId="0" borderId="4" xfId="32" applyFont="1" applyFill="1" applyBorder="1" applyAlignment="1">
      <alignment horizontal="distributed" vertical="center"/>
      <protection/>
    </xf>
    <xf numFmtId="0" fontId="1" fillId="0" borderId="9" xfId="32" applyFont="1" applyFill="1" applyBorder="1" applyAlignment="1">
      <alignment horizontal="distributed" vertical="center"/>
      <protection/>
    </xf>
    <xf numFmtId="0" fontId="1" fillId="0" borderId="9" xfId="32" applyFont="1" applyFill="1" applyBorder="1" applyAlignment="1">
      <alignment horizontal="center" vertical="center"/>
      <protection/>
    </xf>
    <xf numFmtId="0" fontId="1" fillId="0" borderId="1" xfId="32" applyFont="1" applyFill="1" applyBorder="1" applyAlignment="1">
      <alignment horizontal="center" vertical="center"/>
      <protection/>
    </xf>
    <xf numFmtId="0" fontId="9" fillId="0" borderId="22" xfId="32" applyFont="1" applyFill="1" applyBorder="1" applyAlignment="1">
      <alignment horizontal="distributed" vertical="center" wrapText="1"/>
      <protection/>
    </xf>
    <xf numFmtId="0" fontId="0" fillId="0" borderId="42" xfId="32" applyFill="1" applyBorder="1" applyAlignment="1">
      <alignment horizontal="distributed" vertical="center" wrapText="1"/>
      <protection/>
    </xf>
    <xf numFmtId="0" fontId="1" fillId="0" borderId="2" xfId="32" applyFont="1" applyFill="1" applyBorder="1" applyAlignment="1">
      <alignment horizontal="center" vertical="center"/>
      <protection/>
    </xf>
    <xf numFmtId="0" fontId="1" fillId="0" borderId="35" xfId="32" applyFont="1" applyFill="1" applyBorder="1" applyAlignment="1">
      <alignment horizontal="center" vertical="center"/>
      <protection/>
    </xf>
    <xf numFmtId="0" fontId="1" fillId="0" borderId="14" xfId="32" applyFont="1" applyFill="1" applyBorder="1" applyAlignment="1">
      <alignment horizontal="center" vertical="center"/>
      <protection/>
    </xf>
    <xf numFmtId="0" fontId="1" fillId="0" borderId="18" xfId="32" applyFont="1" applyFill="1" applyBorder="1" applyAlignment="1">
      <alignment horizontal="distributed" vertical="center"/>
      <protection/>
    </xf>
    <xf numFmtId="0" fontId="0" fillId="0" borderId="9" xfId="32" applyFill="1" applyBorder="1" applyAlignment="1">
      <alignment horizontal="distributed" vertical="center"/>
      <protection/>
    </xf>
    <xf numFmtId="0" fontId="1" fillId="0" borderId="22" xfId="32" applyFont="1" applyFill="1" applyBorder="1" applyAlignment="1">
      <alignment horizontal="center" vertical="center"/>
      <protection/>
    </xf>
    <xf numFmtId="0" fontId="1" fillId="0" borderId="41" xfId="32" applyFont="1" applyFill="1" applyBorder="1" applyAlignment="1">
      <alignment horizontal="center" vertical="center"/>
      <protection/>
    </xf>
    <xf numFmtId="0" fontId="1" fillId="0" borderId="42" xfId="32" applyFont="1" applyFill="1" applyBorder="1" applyAlignment="1">
      <alignment horizontal="center" vertical="center"/>
      <protection/>
    </xf>
    <xf numFmtId="0" fontId="0" fillId="0" borderId="35" xfId="32" applyBorder="1" applyAlignment="1">
      <alignment horizontal="center" vertical="center"/>
      <protection/>
    </xf>
    <xf numFmtId="0" fontId="0" fillId="0" borderId="14" xfId="32" applyBorder="1" applyAlignment="1">
      <alignment horizontal="center" vertical="center"/>
      <protection/>
    </xf>
    <xf numFmtId="0" fontId="1" fillId="0" borderId="9" xfId="32" applyFont="1" applyFill="1" applyBorder="1" applyAlignment="1">
      <alignment horizontal="distributed" vertical="center"/>
      <protection/>
    </xf>
    <xf numFmtId="0" fontId="1" fillId="0" borderId="20" xfId="32" applyFont="1" applyFill="1" applyBorder="1" applyAlignment="1">
      <alignment horizontal="distributed" vertical="distributed" wrapText="1"/>
      <protection/>
    </xf>
    <xf numFmtId="0" fontId="0" fillId="0" borderId="4" xfId="32" applyBorder="1" applyAlignment="1">
      <alignment horizontal="distributed" vertical="distributed" wrapText="1"/>
      <protection/>
    </xf>
    <xf numFmtId="0" fontId="0" fillId="0" borderId="9" xfId="32" applyBorder="1" applyAlignment="1">
      <alignment horizontal="distributed" vertical="distributed" wrapText="1"/>
      <protection/>
    </xf>
    <xf numFmtId="0" fontId="1" fillId="0" borderId="19" xfId="33" applyFont="1" applyFill="1" applyBorder="1" applyAlignment="1">
      <alignment horizontal="center" vertical="center"/>
      <protection/>
    </xf>
    <xf numFmtId="0" fontId="1" fillId="0" borderId="23" xfId="33" applyFont="1" applyFill="1" applyBorder="1" applyAlignment="1">
      <alignment horizontal="center" vertical="center"/>
      <protection/>
    </xf>
    <xf numFmtId="0" fontId="1" fillId="0" borderId="24" xfId="33" applyFont="1" applyFill="1" applyBorder="1" applyAlignment="1">
      <alignment horizontal="center" vertical="center"/>
      <protection/>
    </xf>
    <xf numFmtId="0" fontId="1" fillId="0" borderId="10" xfId="33" applyFont="1" applyFill="1" applyBorder="1" applyAlignment="1">
      <alignment horizontal="center" vertical="center"/>
      <protection/>
    </xf>
    <xf numFmtId="0" fontId="1" fillId="0" borderId="11" xfId="33" applyFont="1" applyFill="1" applyBorder="1" applyAlignment="1">
      <alignment horizontal="center" vertical="center"/>
      <protection/>
    </xf>
    <xf numFmtId="0" fontId="1" fillId="0" borderId="13" xfId="33" applyFont="1" applyFill="1" applyBorder="1" applyAlignment="1">
      <alignment horizontal="center" vertical="center"/>
      <protection/>
    </xf>
    <xf numFmtId="0" fontId="1" fillId="0" borderId="5" xfId="33" applyFont="1" applyBorder="1" applyAlignment="1">
      <alignment horizontal="center" vertical="center"/>
      <protection/>
    </xf>
    <xf numFmtId="0" fontId="1" fillId="0" borderId="0" xfId="33" applyFont="1" applyBorder="1" applyAlignment="1">
      <alignment horizontal="center" vertical="center"/>
      <protection/>
    </xf>
    <xf numFmtId="0" fontId="1" fillId="0" borderId="8" xfId="33" applyFont="1" applyBorder="1" applyAlignment="1">
      <alignment horizontal="center" vertical="center"/>
      <protection/>
    </xf>
    <xf numFmtId="0" fontId="8" fillId="0" borderId="5" xfId="33" applyFont="1" applyBorder="1" applyAlignment="1">
      <alignment horizontal="distributed" vertical="center"/>
      <protection/>
    </xf>
    <xf numFmtId="0" fontId="8" fillId="0" borderId="0" xfId="33" applyFont="1" applyBorder="1" applyAlignment="1">
      <alignment horizontal="distributed" vertical="center"/>
      <protection/>
    </xf>
    <xf numFmtId="0" fontId="8" fillId="0" borderId="8" xfId="33" applyFont="1" applyBorder="1" applyAlignment="1">
      <alignment horizontal="distributed" vertical="center"/>
      <protection/>
    </xf>
    <xf numFmtId="0" fontId="1" fillId="0" borderId="5" xfId="33" applyFont="1" applyBorder="1" applyAlignment="1">
      <alignment horizontal="left" vertical="center"/>
      <protection/>
    </xf>
    <xf numFmtId="0" fontId="1" fillId="0" borderId="0" xfId="33" applyFont="1" applyBorder="1" applyAlignment="1">
      <alignment horizontal="left" vertical="center"/>
      <protection/>
    </xf>
    <xf numFmtId="0" fontId="1" fillId="0" borderId="8" xfId="33" applyFont="1" applyBorder="1" applyAlignment="1">
      <alignment horizontal="left" vertical="center"/>
      <protection/>
    </xf>
    <xf numFmtId="0" fontId="11" fillId="0" borderId="0" xfId="33" applyFont="1" applyBorder="1" applyAlignment="1">
      <alignment horizontal="distributed" vertical="center"/>
      <protection/>
    </xf>
    <xf numFmtId="0" fontId="11" fillId="0" borderId="8" xfId="33" applyFont="1" applyBorder="1" applyAlignment="1">
      <alignment horizontal="distributed" vertical="center"/>
      <protection/>
    </xf>
    <xf numFmtId="0" fontId="1" fillId="0" borderId="0" xfId="33" applyFont="1" applyBorder="1" applyAlignment="1">
      <alignment horizontal="distributed" vertical="center"/>
      <protection/>
    </xf>
    <xf numFmtId="0" fontId="1" fillId="0" borderId="8" xfId="33" applyFont="1" applyBorder="1" applyAlignment="1">
      <alignment horizontal="distributed" vertical="center"/>
      <protection/>
    </xf>
    <xf numFmtId="0" fontId="1" fillId="0" borderId="0" xfId="33" applyFont="1" applyBorder="1" applyAlignment="1">
      <alignment horizontal="center" vertical="center" textRotation="255"/>
      <protection/>
    </xf>
    <xf numFmtId="38" fontId="1" fillId="0" borderId="2" xfId="17" applyFont="1" applyBorder="1" applyAlignment="1">
      <alignment horizontal="distributed" vertical="center"/>
    </xf>
    <xf numFmtId="0" fontId="0" fillId="0" borderId="35" xfId="34" applyBorder="1" applyAlignment="1">
      <alignment horizontal="distributed" vertical="center"/>
      <protection/>
    </xf>
    <xf numFmtId="0" fontId="0" fillId="0" borderId="14" xfId="34" applyBorder="1" applyAlignment="1">
      <alignment horizontal="distributed" vertical="center"/>
      <protection/>
    </xf>
    <xf numFmtId="38" fontId="1" fillId="0" borderId="54" xfId="17" applyFont="1" applyBorder="1" applyAlignment="1">
      <alignment horizontal="distributed" vertical="center"/>
    </xf>
    <xf numFmtId="38" fontId="1" fillId="0" borderId="15" xfId="17" applyFont="1" applyBorder="1" applyAlignment="1">
      <alignment horizontal="center"/>
    </xf>
    <xf numFmtId="38" fontId="1" fillId="0" borderId="6" xfId="17" applyFont="1" applyBorder="1" applyAlignment="1">
      <alignment horizontal="center"/>
    </xf>
    <xf numFmtId="38" fontId="1" fillId="0" borderId="16" xfId="17" applyFont="1" applyBorder="1" applyAlignment="1">
      <alignment horizontal="center"/>
    </xf>
    <xf numFmtId="38" fontId="16" fillId="0" borderId="5" xfId="17" applyFont="1" applyBorder="1" applyAlignment="1">
      <alignment horizontal="distributed" vertical="center"/>
    </xf>
    <xf numFmtId="0" fontId="0" fillId="0" borderId="0" xfId="34" applyBorder="1" applyAlignment="1">
      <alignment horizontal="distributed" vertical="center"/>
      <protection/>
    </xf>
    <xf numFmtId="0" fontId="0" fillId="0" borderId="8" xfId="34" applyBorder="1" applyAlignment="1">
      <alignment horizontal="distributed" vertical="center"/>
      <protection/>
    </xf>
    <xf numFmtId="38" fontId="16" fillId="0" borderId="27" xfId="17" applyFont="1" applyBorder="1" applyAlignment="1">
      <alignment horizontal="distributed" vertical="center"/>
    </xf>
    <xf numFmtId="38" fontId="16" fillId="0" borderId="5" xfId="17" applyFont="1" applyBorder="1" applyAlignment="1">
      <alignment horizontal="center" vertical="center"/>
    </xf>
    <xf numFmtId="38" fontId="16" fillId="0" borderId="0" xfId="17" applyFont="1" applyBorder="1" applyAlignment="1">
      <alignment horizontal="center" vertical="center"/>
    </xf>
    <xf numFmtId="38" fontId="16" fillId="0" borderId="8" xfId="17" applyFont="1" applyBorder="1" applyAlignment="1">
      <alignment horizontal="center" vertical="center"/>
    </xf>
    <xf numFmtId="38" fontId="1" fillId="0" borderId="0" xfId="17" applyFont="1" applyBorder="1" applyAlignment="1">
      <alignment horizontal="distributed" vertical="center"/>
    </xf>
    <xf numFmtId="38" fontId="1" fillId="0" borderId="8" xfId="17" applyFont="1" applyBorder="1" applyAlignment="1">
      <alignment horizontal="distributed" vertical="center"/>
    </xf>
    <xf numFmtId="38" fontId="1" fillId="0" borderId="34" xfId="17" applyFont="1" applyBorder="1" applyAlignment="1">
      <alignment horizontal="distributed" vertical="center"/>
    </xf>
    <xf numFmtId="0" fontId="0" fillId="0" borderId="32" xfId="34" applyBorder="1" applyAlignment="1">
      <alignment horizontal="distributed" vertical="center"/>
      <protection/>
    </xf>
    <xf numFmtId="38" fontId="1" fillId="0" borderId="19" xfId="17" applyFont="1" applyBorder="1" applyAlignment="1">
      <alignment horizontal="center" vertical="center" wrapText="1"/>
    </xf>
    <xf numFmtId="0" fontId="19" fillId="0" borderId="10" xfId="35" applyFont="1" applyBorder="1" applyAlignment="1">
      <alignment vertical="center" wrapText="1"/>
      <protection/>
    </xf>
    <xf numFmtId="38" fontId="1" fillId="0" borderId="20" xfId="17" applyFont="1" applyBorder="1" applyAlignment="1">
      <alignment horizontal="center" vertical="center" wrapText="1"/>
    </xf>
    <xf numFmtId="0" fontId="19" fillId="0" borderId="9" xfId="35" applyFont="1" applyBorder="1" applyAlignment="1">
      <alignment vertical="center" wrapText="1"/>
      <protection/>
    </xf>
    <xf numFmtId="0" fontId="19" fillId="0" borderId="9" xfId="35" applyFont="1" applyBorder="1" applyAlignment="1">
      <alignment horizontal="center" vertical="center" wrapText="1"/>
      <protection/>
    </xf>
    <xf numFmtId="38" fontId="1" fillId="0" borderId="19" xfId="17" applyFont="1" applyFill="1" applyBorder="1" applyAlignment="1">
      <alignment horizontal="center" vertical="center" wrapText="1"/>
    </xf>
    <xf numFmtId="38" fontId="1" fillId="0" borderId="24" xfId="17" applyFont="1" applyFill="1" applyBorder="1" applyAlignment="1">
      <alignment horizontal="center" vertical="center" wrapText="1"/>
    </xf>
    <xf numFmtId="38" fontId="1" fillId="0" borderId="10" xfId="17" applyFont="1" applyFill="1" applyBorder="1" applyAlignment="1">
      <alignment horizontal="center" vertical="center" wrapText="1"/>
    </xf>
    <xf numFmtId="38" fontId="1" fillId="0" borderId="13" xfId="17" applyFont="1" applyFill="1" applyBorder="1" applyAlignment="1">
      <alignment horizontal="center" vertical="center" wrapText="1"/>
    </xf>
    <xf numFmtId="38" fontId="1" fillId="0" borderId="5" xfId="17" applyFont="1" applyFill="1" applyBorder="1" applyAlignment="1">
      <alignment horizontal="distributed" vertical="center"/>
    </xf>
    <xf numFmtId="0" fontId="19" fillId="0" borderId="8" xfId="35" applyFont="1" applyBorder="1" applyAlignment="1">
      <alignment horizontal="distributed" vertical="center"/>
      <protection/>
    </xf>
    <xf numFmtId="38" fontId="8" fillId="0" borderId="5" xfId="17" applyFont="1" applyFill="1" applyBorder="1" applyAlignment="1">
      <alignment horizontal="distributed" vertical="center"/>
    </xf>
    <xf numFmtId="0" fontId="20" fillId="0" borderId="8" xfId="35" applyFont="1" applyBorder="1" applyAlignment="1">
      <alignment horizontal="distributed" vertical="center"/>
      <protection/>
    </xf>
    <xf numFmtId="0" fontId="8" fillId="0" borderId="5" xfId="35" applyFont="1" applyBorder="1" applyAlignment="1">
      <alignment horizontal="distributed" vertical="center"/>
      <protection/>
    </xf>
    <xf numFmtId="38" fontId="8" fillId="0" borderId="5" xfId="17" applyFont="1" applyBorder="1" applyAlignment="1">
      <alignment horizontal="distributed" vertical="center"/>
    </xf>
    <xf numFmtId="38" fontId="1" fillId="0" borderId="5" xfId="17" applyFont="1" applyFill="1" applyBorder="1" applyAlignment="1">
      <alignment horizontal="distributed"/>
    </xf>
    <xf numFmtId="0" fontId="13" fillId="0" borderId="8" xfId="36" applyFont="1" applyFill="1" applyBorder="1" applyAlignment="1">
      <alignment horizontal="distributed"/>
      <protection/>
    </xf>
    <xf numFmtId="38" fontId="1" fillId="0" borderId="5" xfId="17" applyFont="1" applyFill="1" applyBorder="1" applyAlignment="1">
      <alignment horizontal="center"/>
    </xf>
    <xf numFmtId="38" fontId="1" fillId="0" borderId="0" xfId="17" applyFont="1" applyFill="1" applyBorder="1" applyAlignment="1">
      <alignment horizontal="center"/>
    </xf>
    <xf numFmtId="0" fontId="0" fillId="0" borderId="8" xfId="36" applyBorder="1" applyAlignment="1">
      <alignment horizontal="distributed"/>
      <protection/>
    </xf>
    <xf numFmtId="38" fontId="9" fillId="0" borderId="18" xfId="17" applyFont="1" applyFill="1" applyBorder="1" applyAlignment="1">
      <alignment horizontal="center" vertical="center"/>
    </xf>
    <xf numFmtId="38" fontId="9" fillId="0" borderId="9" xfId="17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 horizontal="distributed" vertical="center"/>
    </xf>
    <xf numFmtId="0" fontId="13" fillId="0" borderId="13" xfId="36" applyFont="1" applyBorder="1" applyAlignment="1">
      <alignment horizontal="distributed" vertical="center"/>
      <protection/>
    </xf>
    <xf numFmtId="38" fontId="1" fillId="0" borderId="18" xfId="17" applyFont="1" applyFill="1" applyBorder="1" applyAlignment="1">
      <alignment horizontal="center" vertical="center"/>
    </xf>
    <xf numFmtId="38" fontId="1" fillId="0" borderId="9" xfId="17" applyFont="1" applyFill="1" applyBorder="1" applyAlignment="1">
      <alignment horizontal="center" vertical="center"/>
    </xf>
    <xf numFmtId="38" fontId="8" fillId="0" borderId="5" xfId="17" applyFont="1" applyFill="1" applyBorder="1" applyAlignment="1">
      <alignment horizontal="distributed"/>
    </xf>
    <xf numFmtId="0" fontId="8" fillId="0" borderId="8" xfId="36" applyFont="1" applyFill="1" applyBorder="1" applyAlignment="1">
      <alignment horizontal="distributed"/>
      <protection/>
    </xf>
    <xf numFmtId="38" fontId="1" fillId="0" borderId="5" xfId="17" applyFont="1" applyFill="1" applyBorder="1" applyAlignment="1">
      <alignment horizontal="distributed" vertical="center"/>
    </xf>
    <xf numFmtId="0" fontId="13" fillId="0" borderId="8" xfId="36" applyFont="1" applyBorder="1" applyAlignment="1">
      <alignment horizontal="distributed" vertical="center"/>
      <protection/>
    </xf>
    <xf numFmtId="38" fontId="1" fillId="0" borderId="4" xfId="17" applyFont="1" applyFill="1" applyBorder="1" applyAlignment="1">
      <alignment horizontal="center" vertical="center"/>
    </xf>
    <xf numFmtId="38" fontId="1" fillId="0" borderId="4" xfId="17" applyFont="1" applyFill="1" applyBorder="1" applyAlignment="1">
      <alignment horizontal="distributed" vertical="center" wrapText="1"/>
    </xf>
    <xf numFmtId="0" fontId="0" fillId="0" borderId="9" xfId="36" applyBorder="1" applyAlignment="1">
      <alignment horizontal="distributed" vertical="center" wrapText="1"/>
      <protection/>
    </xf>
    <xf numFmtId="38" fontId="1" fillId="0" borderId="16" xfId="17" applyFont="1" applyFill="1" applyBorder="1" applyAlignment="1">
      <alignment horizontal="center" vertical="center"/>
    </xf>
    <xf numFmtId="38" fontId="1" fillId="0" borderId="13" xfId="17" applyFont="1" applyFill="1" applyBorder="1" applyAlignment="1">
      <alignment horizontal="center" vertical="center"/>
    </xf>
    <xf numFmtId="38" fontId="1" fillId="0" borderId="18" xfId="17" applyFont="1" applyFill="1" applyBorder="1" applyAlignment="1">
      <alignment horizontal="distributed" vertical="center" wrapText="1"/>
    </xf>
    <xf numFmtId="38" fontId="1" fillId="0" borderId="9" xfId="17" applyFont="1" applyFill="1" applyBorder="1" applyAlignment="1">
      <alignment horizontal="distributed" vertical="center" wrapText="1"/>
    </xf>
    <xf numFmtId="38" fontId="1" fillId="0" borderId="2" xfId="17" applyFont="1" applyFill="1" applyBorder="1" applyAlignment="1">
      <alignment horizontal="distributed"/>
    </xf>
    <xf numFmtId="0" fontId="0" fillId="0" borderId="35" xfId="36" applyBorder="1" applyAlignment="1">
      <alignment horizontal="distributed"/>
      <protection/>
    </xf>
    <xf numFmtId="0" fontId="0" fillId="0" borderId="14" xfId="36" applyBorder="1" applyAlignment="1">
      <alignment horizontal="distributed"/>
      <protection/>
    </xf>
    <xf numFmtId="38" fontId="1" fillId="0" borderId="20" xfId="17" applyFont="1" applyFill="1" applyBorder="1" applyAlignment="1">
      <alignment horizontal="distributed" vertical="center"/>
    </xf>
    <xf numFmtId="0" fontId="0" fillId="0" borderId="4" xfId="36" applyBorder="1" applyAlignment="1">
      <alignment horizontal="distributed" vertical="center"/>
      <protection/>
    </xf>
    <xf numFmtId="0" fontId="0" fillId="0" borderId="9" xfId="36" applyBorder="1" applyAlignment="1">
      <alignment horizontal="distributed" vertical="center"/>
      <protection/>
    </xf>
    <xf numFmtId="38" fontId="9" fillId="0" borderId="4" xfId="17" applyFont="1" applyFill="1" applyBorder="1" applyAlignment="1">
      <alignment horizontal="center" vertical="center"/>
    </xf>
    <xf numFmtId="38" fontId="9" fillId="0" borderId="18" xfId="17" applyFont="1" applyFill="1" applyBorder="1" applyAlignment="1">
      <alignment horizontal="distributed" vertical="center" wrapText="1"/>
    </xf>
    <xf numFmtId="38" fontId="9" fillId="0" borderId="9" xfId="17" applyFont="1" applyFill="1" applyBorder="1" applyAlignment="1">
      <alignment horizontal="distributed" vertical="center" wrapText="1"/>
    </xf>
    <xf numFmtId="38" fontId="1" fillId="0" borderId="2" xfId="17" applyFont="1" applyFill="1" applyBorder="1" applyAlignment="1">
      <alignment horizontal="distributed" vertical="center"/>
    </xf>
    <xf numFmtId="0" fontId="0" fillId="0" borderId="35" xfId="36" applyBorder="1" applyAlignment="1">
      <alignment horizontal="distributed" vertical="center"/>
      <protection/>
    </xf>
    <xf numFmtId="0" fontId="0" fillId="0" borderId="14" xfId="36" applyBorder="1" applyAlignment="1">
      <alignment horizontal="distributed" vertical="center"/>
      <protection/>
    </xf>
    <xf numFmtId="0" fontId="1" fillId="0" borderId="18" xfId="37" applyFont="1" applyBorder="1" applyAlignment="1">
      <alignment horizontal="center" vertical="center"/>
      <protection/>
    </xf>
    <xf numFmtId="0" fontId="13" fillId="0" borderId="9" xfId="37" applyFont="1" applyBorder="1" applyAlignment="1">
      <alignment horizontal="center" vertical="center"/>
      <protection/>
    </xf>
    <xf numFmtId="0" fontId="0" fillId="0" borderId="9" xfId="37" applyBorder="1" applyAlignment="1">
      <alignment horizontal="center" vertical="center"/>
      <protection/>
    </xf>
    <xf numFmtId="0" fontId="1" fillId="0" borderId="19" xfId="37" applyFont="1" applyBorder="1" applyAlignment="1">
      <alignment horizontal="center" vertical="center"/>
      <protection/>
    </xf>
    <xf numFmtId="0" fontId="1" fillId="0" borderId="24" xfId="37" applyFont="1" applyBorder="1" applyAlignment="1">
      <alignment horizontal="center" vertical="center"/>
      <protection/>
    </xf>
    <xf numFmtId="0" fontId="1" fillId="0" borderId="5" xfId="37" applyFont="1" applyBorder="1" applyAlignment="1">
      <alignment horizontal="center" vertical="center"/>
      <protection/>
    </xf>
    <xf numFmtId="0" fontId="1" fillId="0" borderId="8" xfId="37" applyFont="1" applyBorder="1" applyAlignment="1">
      <alignment horizontal="center" vertical="center"/>
      <protection/>
    </xf>
    <xf numFmtId="0" fontId="1" fillId="0" borderId="10" xfId="37" applyFont="1" applyBorder="1" applyAlignment="1">
      <alignment horizontal="center" vertical="center"/>
      <protection/>
    </xf>
    <xf numFmtId="0" fontId="1" fillId="0" borderId="13" xfId="37" applyFont="1" applyBorder="1" applyAlignment="1">
      <alignment horizontal="center" vertical="center"/>
      <protection/>
    </xf>
    <xf numFmtId="0" fontId="1" fillId="0" borderId="17" xfId="37" applyFont="1" applyBorder="1" applyAlignment="1">
      <alignment horizontal="distributed" vertical="center"/>
      <protection/>
    </xf>
    <xf numFmtId="0" fontId="13" fillId="0" borderId="17" xfId="37" applyFont="1" applyBorder="1" applyAlignment="1">
      <alignment horizontal="distributed" vertical="center"/>
      <protection/>
    </xf>
    <xf numFmtId="0" fontId="1" fillId="0" borderId="2" xfId="37" applyFont="1" applyBorder="1" applyAlignment="1">
      <alignment horizontal="distributed" vertical="center"/>
      <protection/>
    </xf>
    <xf numFmtId="0" fontId="0" fillId="0" borderId="35" xfId="37" applyBorder="1" applyAlignment="1">
      <alignment horizontal="distributed" vertical="center"/>
      <protection/>
    </xf>
    <xf numFmtId="0" fontId="0" fillId="0" borderId="14" xfId="37" applyBorder="1" applyAlignment="1">
      <alignment horizontal="distributed" vertical="center"/>
      <protection/>
    </xf>
    <xf numFmtId="0" fontId="1" fillId="0" borderId="1" xfId="37" applyFont="1" applyBorder="1" applyAlignment="1">
      <alignment horizontal="distributed" vertical="center"/>
      <protection/>
    </xf>
    <xf numFmtId="0" fontId="13" fillId="0" borderId="1" xfId="37" applyFont="1" applyBorder="1" applyAlignment="1">
      <alignment horizontal="distributed" vertical="center"/>
      <protection/>
    </xf>
    <xf numFmtId="0" fontId="1" fillId="0" borderId="5" xfId="37" applyFont="1" applyBorder="1" applyAlignment="1">
      <alignment horizontal="distributed" vertical="center"/>
      <protection/>
    </xf>
    <xf numFmtId="0" fontId="1" fillId="0" borderId="8" xfId="37" applyFont="1" applyBorder="1" applyAlignment="1">
      <alignment horizontal="distributed" vertical="center"/>
      <protection/>
    </xf>
    <xf numFmtId="0" fontId="22" fillId="0" borderId="5" xfId="37" applyFont="1" applyBorder="1" applyAlignment="1">
      <alignment horizontal="distributed" vertical="center"/>
      <protection/>
    </xf>
    <xf numFmtId="0" fontId="8" fillId="0" borderId="8" xfId="37" applyFont="1" applyBorder="1" applyAlignment="1">
      <alignment horizontal="distributed" vertical="center"/>
      <protection/>
    </xf>
    <xf numFmtId="0" fontId="8" fillId="0" borderId="5" xfId="37" applyFont="1" applyBorder="1" applyAlignment="1">
      <alignment horizontal="distributed" vertical="center"/>
      <protection/>
    </xf>
    <xf numFmtId="0" fontId="11" fillId="0" borderId="15" xfId="38" applyFont="1" applyBorder="1" applyAlignment="1">
      <alignment horizontal="left" vertical="center"/>
      <protection/>
    </xf>
    <xf numFmtId="0" fontId="11" fillId="0" borderId="6" xfId="38" applyFont="1" applyBorder="1" applyAlignment="1">
      <alignment horizontal="left" vertical="center"/>
      <protection/>
    </xf>
    <xf numFmtId="0" fontId="11" fillId="0" borderId="16" xfId="38" applyFont="1" applyBorder="1" applyAlignment="1">
      <alignment horizontal="left" vertical="center"/>
      <protection/>
    </xf>
    <xf numFmtId="0" fontId="1" fillId="0" borderId="19" xfId="38" applyFont="1" applyBorder="1" applyAlignment="1">
      <alignment horizontal="center" vertical="center"/>
      <protection/>
    </xf>
    <xf numFmtId="0" fontId="1" fillId="0" borderId="23" xfId="38" applyFont="1" applyBorder="1" applyAlignment="1">
      <alignment horizontal="center" vertical="center"/>
      <protection/>
    </xf>
    <xf numFmtId="0" fontId="1" fillId="0" borderId="24" xfId="38" applyFont="1" applyBorder="1" applyAlignment="1">
      <alignment horizontal="center" vertical="center"/>
      <protection/>
    </xf>
    <xf numFmtId="0" fontId="1" fillId="0" borderId="5" xfId="38" applyFont="1" applyBorder="1" applyAlignment="1">
      <alignment horizontal="center" vertical="center"/>
      <protection/>
    </xf>
    <xf numFmtId="0" fontId="1" fillId="0" borderId="0" xfId="38" applyFont="1" applyBorder="1" applyAlignment="1">
      <alignment horizontal="center" vertical="center"/>
      <protection/>
    </xf>
    <xf numFmtId="0" fontId="1" fillId="0" borderId="8" xfId="38" applyFont="1" applyBorder="1" applyAlignment="1">
      <alignment horizontal="center" vertical="center"/>
      <protection/>
    </xf>
    <xf numFmtId="0" fontId="1" fillId="0" borderId="10" xfId="38" applyFont="1" applyBorder="1" applyAlignment="1">
      <alignment horizontal="center" vertical="center"/>
      <protection/>
    </xf>
    <xf numFmtId="0" fontId="1" fillId="0" borderId="11" xfId="38" applyFont="1" applyBorder="1" applyAlignment="1">
      <alignment horizontal="center" vertical="center"/>
      <protection/>
    </xf>
    <xf numFmtId="0" fontId="1" fillId="0" borderId="13" xfId="38" applyFont="1" applyBorder="1" applyAlignment="1">
      <alignment horizontal="center" vertical="center"/>
      <protection/>
    </xf>
    <xf numFmtId="0" fontId="1" fillId="0" borderId="0" xfId="38" applyFont="1" applyBorder="1" applyAlignment="1">
      <alignment horizontal="distributed" vertical="center"/>
      <protection/>
    </xf>
    <xf numFmtId="0" fontId="0" fillId="0" borderId="8" xfId="38" applyBorder="1" applyAlignment="1">
      <alignment vertical="center"/>
      <protection/>
    </xf>
    <xf numFmtId="0" fontId="1" fillId="0" borderId="8" xfId="38" applyFont="1" applyBorder="1" applyAlignment="1">
      <alignment horizontal="distributed" vertical="center"/>
      <protection/>
    </xf>
    <xf numFmtId="0" fontId="1" fillId="0" borderId="8" xfId="38" applyFont="1" applyBorder="1" applyAlignment="1">
      <alignment vertical="center"/>
      <protection/>
    </xf>
    <xf numFmtId="0" fontId="1" fillId="0" borderId="2" xfId="38" applyFont="1" applyBorder="1" applyAlignment="1">
      <alignment horizontal="distributed" vertical="center"/>
      <protection/>
    </xf>
    <xf numFmtId="0" fontId="1" fillId="0" borderId="14" xfId="38" applyFont="1" applyBorder="1" applyAlignment="1">
      <alignment horizontal="distributed" vertical="center"/>
      <protection/>
    </xf>
    <xf numFmtId="0" fontId="1" fillId="0" borderId="17" xfId="38" applyFont="1" applyBorder="1" applyAlignment="1">
      <alignment horizontal="distributed" vertical="center" wrapText="1"/>
      <protection/>
    </xf>
    <xf numFmtId="0" fontId="0" fillId="0" borderId="17" xfId="38" applyBorder="1" applyAlignment="1">
      <alignment horizontal="distributed" vertical="center" wrapText="1"/>
      <protection/>
    </xf>
    <xf numFmtId="0" fontId="1" fillId="0" borderId="17" xfId="38" applyFont="1" applyBorder="1" applyAlignment="1">
      <alignment horizontal="distributed" vertical="center"/>
      <protection/>
    </xf>
    <xf numFmtId="0" fontId="1" fillId="0" borderId="20" xfId="39" applyFont="1" applyBorder="1" applyAlignment="1">
      <alignment horizontal="center" vertical="center" wrapText="1"/>
      <protection/>
    </xf>
    <xf numFmtId="0" fontId="1" fillId="0" borderId="4" xfId="39" applyFont="1" applyBorder="1" applyAlignment="1">
      <alignment horizontal="center" vertical="center" wrapText="1"/>
      <protection/>
    </xf>
    <xf numFmtId="0" fontId="1" fillId="0" borderId="9" xfId="39" applyFont="1" applyBorder="1" applyAlignment="1">
      <alignment horizontal="center" vertical="center" wrapText="1"/>
      <protection/>
    </xf>
    <xf numFmtId="0" fontId="1" fillId="0" borderId="4" xfId="39" applyFont="1" applyBorder="1" applyAlignment="1">
      <alignment horizontal="center" vertical="center"/>
      <protection/>
    </xf>
    <xf numFmtId="0" fontId="1" fillId="0" borderId="6" xfId="39" applyFont="1" applyBorder="1" applyAlignment="1">
      <alignment horizontal="center" vertical="center"/>
      <protection/>
    </xf>
    <xf numFmtId="0" fontId="1" fillId="0" borderId="16" xfId="39" applyFont="1" applyBorder="1" applyAlignment="1">
      <alignment horizontal="center" vertical="center"/>
      <protection/>
    </xf>
    <xf numFmtId="0" fontId="1" fillId="0" borderId="11" xfId="39" applyFont="1" applyBorder="1" applyAlignment="1">
      <alignment horizontal="center" vertical="center"/>
      <protection/>
    </xf>
    <xf numFmtId="0" fontId="1" fillId="0" borderId="13" xfId="39" applyFont="1" applyBorder="1" applyAlignment="1">
      <alignment horizontal="center" vertical="center"/>
      <protection/>
    </xf>
    <xf numFmtId="0" fontId="1" fillId="0" borderId="15" xfId="39" applyFont="1" applyBorder="1" applyAlignment="1">
      <alignment horizontal="center" vertical="center"/>
      <protection/>
    </xf>
    <xf numFmtId="0" fontId="1" fillId="0" borderId="10" xfId="39" applyFont="1" applyBorder="1" applyAlignment="1">
      <alignment horizontal="center" vertical="center"/>
      <protection/>
    </xf>
    <xf numFmtId="0" fontId="1" fillId="0" borderId="18" xfId="39" applyFont="1" applyBorder="1" applyAlignment="1">
      <alignment horizontal="center" vertical="center" wrapText="1"/>
      <protection/>
    </xf>
    <xf numFmtId="0" fontId="1" fillId="0" borderId="9" xfId="39" applyFont="1" applyBorder="1" applyAlignment="1">
      <alignment horizontal="center" vertical="center"/>
      <protection/>
    </xf>
    <xf numFmtId="38" fontId="1" fillId="0" borderId="11" xfId="17" applyFont="1" applyBorder="1" applyAlignment="1">
      <alignment horizontal="distributed" vertical="center"/>
    </xf>
    <xf numFmtId="38" fontId="1" fillId="0" borderId="13" xfId="17" applyFont="1" applyBorder="1" applyAlignment="1">
      <alignment horizontal="distributed" vertical="center"/>
    </xf>
    <xf numFmtId="38" fontId="1" fillId="0" borderId="0" xfId="17" applyFont="1" applyBorder="1" applyAlignment="1">
      <alignment horizontal="center" vertical="center"/>
    </xf>
    <xf numFmtId="38" fontId="1" fillId="0" borderId="8" xfId="17" applyFont="1" applyBorder="1" applyAlignment="1">
      <alignment horizontal="center" vertical="center"/>
    </xf>
    <xf numFmtId="38" fontId="1" fillId="0" borderId="2" xfId="17" applyFont="1" applyBorder="1" applyAlignment="1">
      <alignment horizontal="center" vertical="center"/>
    </xf>
    <xf numFmtId="38" fontId="1" fillId="0" borderId="35" xfId="17" applyFont="1" applyBorder="1" applyAlignment="1">
      <alignment horizontal="center" vertical="center"/>
    </xf>
    <xf numFmtId="38" fontId="1" fillId="0" borderId="14" xfId="17" applyFont="1" applyBorder="1" applyAlignment="1">
      <alignment horizontal="center" vertical="center"/>
    </xf>
    <xf numFmtId="38" fontId="8" fillId="0" borderId="15" xfId="17" applyFont="1" applyBorder="1" applyAlignment="1">
      <alignment horizontal="distributed" vertical="center"/>
    </xf>
    <xf numFmtId="38" fontId="8" fillId="0" borderId="6" xfId="17" applyFont="1" applyBorder="1" applyAlignment="1">
      <alignment horizontal="distributed" vertical="center"/>
    </xf>
    <xf numFmtId="38" fontId="8" fillId="0" borderId="16" xfId="17" applyFont="1" applyBorder="1" applyAlignment="1">
      <alignment horizontal="distributed" vertical="center"/>
    </xf>
    <xf numFmtId="0" fontId="8" fillId="0" borderId="18" xfId="41" applyFont="1" applyBorder="1" applyAlignment="1">
      <alignment horizontal="distributed" vertical="center"/>
      <protection/>
    </xf>
    <xf numFmtId="0" fontId="13" fillId="0" borderId="18" xfId="41" applyFont="1" applyBorder="1" applyAlignment="1">
      <alignment horizontal="distributed" vertical="center"/>
      <protection/>
    </xf>
    <xf numFmtId="0" fontId="8" fillId="0" borderId="5" xfId="41" applyFont="1" applyBorder="1" applyAlignment="1">
      <alignment horizontal="distributed" vertical="center"/>
      <protection/>
    </xf>
    <xf numFmtId="0" fontId="13" fillId="0" borderId="8" xfId="41" applyFont="1" applyBorder="1" applyAlignment="1">
      <alignment horizontal="distributed" vertical="center"/>
      <protection/>
    </xf>
    <xf numFmtId="0" fontId="1" fillId="0" borderId="19" xfId="41" applyFont="1" applyBorder="1" applyAlignment="1">
      <alignment horizontal="center" vertical="center"/>
      <protection/>
    </xf>
    <xf numFmtId="0" fontId="1" fillId="0" borderId="24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/>
      <protection/>
    </xf>
    <xf numFmtId="0" fontId="1" fillId="0" borderId="13" xfId="41" applyFont="1" applyBorder="1" applyAlignment="1">
      <alignment horizontal="center" vertical="center"/>
      <protection/>
    </xf>
    <xf numFmtId="0" fontId="8" fillId="0" borderId="10" xfId="41" applyFont="1" applyBorder="1" applyAlignment="1">
      <alignment horizontal="distributed" vertical="center"/>
      <protection/>
    </xf>
    <xf numFmtId="0" fontId="8" fillId="0" borderId="13" xfId="41" applyFont="1" applyBorder="1" applyAlignment="1">
      <alignment horizontal="distributed" vertical="center"/>
      <protection/>
    </xf>
    <xf numFmtId="38" fontId="1" fillId="0" borderId="18" xfId="17" applyFont="1" applyBorder="1" applyAlignment="1">
      <alignment horizontal="distributed" vertical="center" wrapText="1"/>
    </xf>
    <xf numFmtId="0" fontId="13" fillId="0" borderId="4" xfId="42" applyFont="1" applyBorder="1" applyAlignment="1">
      <alignment horizontal="distributed" vertical="center"/>
      <protection/>
    </xf>
    <xf numFmtId="0" fontId="13" fillId="0" borderId="9" xfId="42" applyFont="1" applyBorder="1" applyAlignment="1">
      <alignment horizontal="distributed" vertical="center"/>
      <protection/>
    </xf>
    <xf numFmtId="38" fontId="1" fillId="0" borderId="18" xfId="17" applyFont="1" applyFill="1" applyBorder="1" applyAlignment="1">
      <alignment horizontal="center" vertical="center" wrapText="1"/>
    </xf>
    <xf numFmtId="38" fontId="1" fillId="0" borderId="18" xfId="17" applyFont="1" applyBorder="1" applyAlignment="1">
      <alignment horizontal="center" vertical="center" wrapText="1"/>
    </xf>
    <xf numFmtId="38" fontId="1" fillId="0" borderId="4" xfId="17" applyFont="1" applyBorder="1" applyAlignment="1">
      <alignment horizontal="center" vertical="center" wrapText="1"/>
    </xf>
    <xf numFmtId="38" fontId="1" fillId="0" borderId="9" xfId="17" applyFont="1" applyBorder="1" applyAlignment="1">
      <alignment horizontal="center" vertical="center" wrapText="1"/>
    </xf>
    <xf numFmtId="38" fontId="1" fillId="0" borderId="4" xfId="17" applyFont="1" applyBorder="1" applyAlignment="1">
      <alignment horizontal="center" vertical="center"/>
    </xf>
    <xf numFmtId="38" fontId="1" fillId="0" borderId="9" xfId="17" applyFont="1" applyBorder="1" applyAlignment="1">
      <alignment horizontal="center" vertical="center"/>
    </xf>
    <xf numFmtId="0" fontId="1" fillId="0" borderId="15" xfId="43" applyFont="1" applyBorder="1" applyAlignment="1">
      <alignment horizontal="distributed" vertical="center"/>
      <protection/>
    </xf>
    <xf numFmtId="0" fontId="1" fillId="0" borderId="6" xfId="43" applyFont="1" applyBorder="1" applyAlignment="1">
      <alignment horizontal="distributed" vertical="center"/>
      <protection/>
    </xf>
    <xf numFmtId="0" fontId="1" fillId="0" borderId="5" xfId="43" applyFont="1" applyBorder="1" applyAlignment="1">
      <alignment horizontal="distributed" vertical="center"/>
      <protection/>
    </xf>
    <xf numFmtId="0" fontId="1" fillId="0" borderId="0" xfId="43" applyFont="1" applyBorder="1" applyAlignment="1">
      <alignment horizontal="distributed" vertical="center"/>
      <protection/>
    </xf>
    <xf numFmtId="0" fontId="1" fillId="0" borderId="10" xfId="43" applyFont="1" applyBorder="1" applyAlignment="1">
      <alignment horizontal="distributed" vertical="center"/>
      <protection/>
    </xf>
    <xf numFmtId="0" fontId="1" fillId="0" borderId="11" xfId="43" applyFont="1" applyBorder="1" applyAlignment="1">
      <alignment horizontal="distributed" vertical="center"/>
      <protection/>
    </xf>
    <xf numFmtId="0" fontId="8" fillId="0" borderId="15" xfId="43" applyFont="1" applyBorder="1" applyAlignment="1">
      <alignment horizontal="distributed" vertical="center"/>
      <protection/>
    </xf>
    <xf numFmtId="0" fontId="8" fillId="0" borderId="6" xfId="43" applyFont="1" applyBorder="1" applyAlignment="1">
      <alignment horizontal="distributed" vertical="center"/>
      <protection/>
    </xf>
    <xf numFmtId="0" fontId="8" fillId="0" borderId="0" xfId="43" applyFont="1" applyBorder="1" applyAlignment="1">
      <alignment horizontal="distributed" vertical="center"/>
      <protection/>
    </xf>
    <xf numFmtId="0" fontId="8" fillId="0" borderId="11" xfId="43" applyFont="1" applyBorder="1" applyAlignment="1">
      <alignment horizontal="distributed" vertical="center"/>
      <protection/>
    </xf>
    <xf numFmtId="0" fontId="1" fillId="0" borderId="22" xfId="43" applyFont="1" applyBorder="1" applyAlignment="1">
      <alignment horizontal="distributed" vertical="center"/>
      <protection/>
    </xf>
    <xf numFmtId="0" fontId="1" fillId="0" borderId="41" xfId="43" applyFont="1" applyBorder="1" applyAlignment="1">
      <alignment horizontal="distributed" vertical="center"/>
      <protection/>
    </xf>
    <xf numFmtId="38" fontId="1" fillId="0" borderId="20" xfId="17" applyFont="1" applyBorder="1" applyAlignment="1">
      <alignment horizontal="center" vertical="center"/>
    </xf>
    <xf numFmtId="0" fontId="13" fillId="0" borderId="4" xfId="44" applyFont="1" applyBorder="1" applyAlignment="1">
      <alignment horizontal="center" vertical="center"/>
      <protection/>
    </xf>
    <xf numFmtId="0" fontId="13" fillId="0" borderId="9" xfId="44" applyFont="1" applyBorder="1" applyAlignment="1">
      <alignment horizontal="center" vertical="center"/>
      <protection/>
    </xf>
    <xf numFmtId="38" fontId="1" fillId="0" borderId="17" xfId="17" applyFont="1" applyBorder="1" applyAlignment="1">
      <alignment horizontal="center" vertical="center"/>
    </xf>
    <xf numFmtId="0" fontId="13" fillId="0" borderId="17" xfId="44" applyFont="1" applyBorder="1" applyAlignment="1">
      <alignment horizontal="distributed" vertical="center"/>
      <protection/>
    </xf>
    <xf numFmtId="0" fontId="0" fillId="0" borderId="35" xfId="44" applyBorder="1" applyAlignment="1">
      <alignment horizontal="distributed" vertical="center"/>
      <protection/>
    </xf>
    <xf numFmtId="0" fontId="0" fillId="0" borderId="14" xfId="44" applyBorder="1" applyAlignment="1">
      <alignment horizontal="distributed" vertical="center"/>
      <protection/>
    </xf>
    <xf numFmtId="0" fontId="11" fillId="0" borderId="15" xfId="17" applyNumberFormat="1" applyFont="1" applyBorder="1" applyAlignment="1">
      <alignment horizontal="distributed" vertical="center"/>
    </xf>
    <xf numFmtId="0" fontId="11" fillId="0" borderId="16" xfId="17" applyNumberFormat="1" applyFont="1" applyBorder="1" applyAlignment="1">
      <alignment horizontal="distributed" vertical="center"/>
    </xf>
    <xf numFmtId="0" fontId="1" fillId="0" borderId="2" xfId="17" applyNumberFormat="1" applyFont="1" applyBorder="1" applyAlignment="1">
      <alignment horizontal="distributed" vertical="center"/>
    </xf>
    <xf numFmtId="0" fontId="13" fillId="0" borderId="35" xfId="45" applyNumberFormat="1" applyFont="1" applyBorder="1" applyAlignment="1">
      <alignment horizontal="distributed" vertical="center"/>
      <protection/>
    </xf>
    <xf numFmtId="0" fontId="13" fillId="0" borderId="25" xfId="45" applyNumberFormat="1" applyFont="1" applyBorder="1" applyAlignment="1">
      <alignment horizontal="distributed" vertical="center"/>
      <protection/>
    </xf>
    <xf numFmtId="0" fontId="13" fillId="0" borderId="14" xfId="45" applyNumberFormat="1" applyFont="1" applyBorder="1" applyAlignment="1">
      <alignment horizontal="distributed" vertical="center"/>
      <protection/>
    </xf>
    <xf numFmtId="0" fontId="1" fillId="0" borderId="19" xfId="17" applyNumberFormat="1" applyFont="1" applyBorder="1" applyAlignment="1">
      <alignment horizontal="distributed" vertical="center"/>
    </xf>
    <xf numFmtId="0" fontId="1" fillId="0" borderId="24" xfId="17" applyNumberFormat="1" applyFont="1" applyBorder="1" applyAlignment="1">
      <alignment horizontal="distributed" vertical="center"/>
    </xf>
    <xf numFmtId="0" fontId="1" fillId="0" borderId="10" xfId="17" applyNumberFormat="1" applyFont="1" applyBorder="1" applyAlignment="1">
      <alignment horizontal="distributed" vertical="center"/>
    </xf>
    <xf numFmtId="0" fontId="1" fillId="0" borderId="13" xfId="17" applyNumberFormat="1" applyFont="1" applyBorder="1" applyAlignment="1">
      <alignment horizontal="distributed" vertical="center"/>
    </xf>
    <xf numFmtId="38" fontId="1" fillId="0" borderId="5" xfId="17" applyFont="1" applyBorder="1" applyAlignment="1">
      <alignment horizontal="center" vertical="center"/>
    </xf>
    <xf numFmtId="38" fontId="1" fillId="0" borderId="10" xfId="17" applyFont="1" applyBorder="1" applyAlignment="1">
      <alignment horizontal="center" vertical="center"/>
    </xf>
    <xf numFmtId="38" fontId="1" fillId="0" borderId="20" xfId="17" applyFont="1" applyBorder="1" applyAlignment="1">
      <alignment horizontal="distributed" vertical="center"/>
    </xf>
    <xf numFmtId="0" fontId="0" fillId="0" borderId="9" xfId="46" applyBorder="1" applyAlignment="1">
      <alignment horizontal="distributed" vertical="center"/>
      <protection/>
    </xf>
    <xf numFmtId="0" fontId="9" fillId="0" borderId="8" xfId="46" applyFont="1" applyBorder="1" applyAlignment="1">
      <alignment horizontal="distributed" vertical="center"/>
      <protection/>
    </xf>
    <xf numFmtId="38" fontId="1" fillId="0" borderId="19" xfId="17" applyFont="1" applyBorder="1" applyAlignment="1">
      <alignment horizontal="distributed" vertical="center" wrapText="1"/>
    </xf>
    <xf numFmtId="0" fontId="0" fillId="0" borderId="24" xfId="46" applyBorder="1" applyAlignment="1">
      <alignment horizontal="distributed" vertical="center"/>
      <protection/>
    </xf>
    <xf numFmtId="0" fontId="0" fillId="0" borderId="10" xfId="46" applyBorder="1" applyAlignment="1">
      <alignment horizontal="distributed" vertical="center"/>
      <protection/>
    </xf>
    <xf numFmtId="0" fontId="0" fillId="0" borderId="13" xfId="46" applyBorder="1" applyAlignment="1">
      <alignment horizontal="distributed" vertical="center"/>
      <protection/>
    </xf>
    <xf numFmtId="38" fontId="1" fillId="0" borderId="15" xfId="17" applyFont="1" applyBorder="1" applyAlignment="1">
      <alignment horizontal="left" vertical="center"/>
    </xf>
    <xf numFmtId="38" fontId="1" fillId="0" borderId="16" xfId="17" applyFont="1" applyBorder="1" applyAlignment="1">
      <alignment horizontal="left" vertical="center"/>
    </xf>
    <xf numFmtId="0" fontId="0" fillId="0" borderId="35" xfId="46" applyBorder="1" applyAlignment="1">
      <alignment horizontal="distributed" vertical="center"/>
      <protection/>
    </xf>
    <xf numFmtId="38" fontId="8" fillId="0" borderId="5" xfId="17" applyFont="1" applyBorder="1" applyAlignment="1">
      <alignment horizontal="center" vertical="center"/>
    </xf>
    <xf numFmtId="38" fontId="8" fillId="0" borderId="8" xfId="17" applyFont="1" applyBorder="1" applyAlignment="1">
      <alignment horizontal="center" vertical="center"/>
    </xf>
    <xf numFmtId="0" fontId="0" fillId="0" borderId="8" xfId="46" applyBorder="1" applyAlignment="1">
      <alignment horizontal="distributed" vertical="center"/>
      <protection/>
    </xf>
    <xf numFmtId="38" fontId="9" fillId="0" borderId="5" xfId="17" applyFont="1" applyFill="1" applyBorder="1" applyAlignment="1">
      <alignment horizontal="distributed" vertical="center"/>
    </xf>
    <xf numFmtId="38" fontId="9" fillId="0" borderId="8" xfId="17" applyFont="1" applyFill="1" applyBorder="1" applyAlignment="1">
      <alignment horizontal="distributed" vertical="center"/>
    </xf>
    <xf numFmtId="38" fontId="8" fillId="0" borderId="0" xfId="17" applyFont="1" applyFill="1" applyAlignment="1">
      <alignment horizontal="distributed" vertical="center"/>
    </xf>
    <xf numFmtId="38" fontId="1" fillId="0" borderId="15" xfId="17" applyFont="1" applyFill="1" applyBorder="1" applyAlignment="1">
      <alignment horizontal="center" vertical="center"/>
    </xf>
    <xf numFmtId="38" fontId="1" fillId="0" borderId="10" xfId="17" applyFont="1" applyFill="1" applyBorder="1" applyAlignment="1">
      <alignment horizontal="center" vertical="center"/>
    </xf>
    <xf numFmtId="38" fontId="1" fillId="0" borderId="18" xfId="17" applyFont="1" applyFill="1" applyBorder="1" applyAlignment="1">
      <alignment horizontal="center" wrapText="1"/>
    </xf>
    <xf numFmtId="38" fontId="1" fillId="0" borderId="9" xfId="17" applyFont="1" applyFill="1" applyBorder="1" applyAlignment="1">
      <alignment horizontal="center" wrapText="1"/>
    </xf>
    <xf numFmtId="38" fontId="1" fillId="0" borderId="35" xfId="17" applyFont="1" applyFill="1" applyBorder="1" applyAlignment="1">
      <alignment horizontal="distributed" vertical="center"/>
    </xf>
    <xf numFmtId="38" fontId="1" fillId="0" borderId="14" xfId="17" applyFont="1" applyFill="1" applyBorder="1" applyAlignment="1">
      <alignment horizontal="distributed" vertical="center"/>
    </xf>
    <xf numFmtId="38" fontId="1" fillId="0" borderId="2" xfId="17" applyFont="1" applyFill="1" applyBorder="1" applyAlignment="1">
      <alignment horizontal="center" vertical="center"/>
    </xf>
    <xf numFmtId="38" fontId="1" fillId="0" borderId="35" xfId="17" applyFont="1" applyFill="1" applyBorder="1" applyAlignment="1">
      <alignment horizontal="center" vertical="center"/>
    </xf>
    <xf numFmtId="38" fontId="1" fillId="0" borderId="14" xfId="17" applyFont="1" applyFill="1" applyBorder="1" applyAlignment="1">
      <alignment horizontal="center" vertical="center"/>
    </xf>
    <xf numFmtId="38" fontId="1" fillId="0" borderId="4" xfId="17" applyFont="1" applyFill="1" applyBorder="1" applyAlignment="1">
      <alignment horizontal="distributed" vertical="center"/>
    </xf>
    <xf numFmtId="38" fontId="1" fillId="0" borderId="9" xfId="17" applyFont="1" applyFill="1" applyBorder="1" applyAlignment="1">
      <alignment horizontal="distributed" vertical="center"/>
    </xf>
    <xf numFmtId="38" fontId="1" fillId="0" borderId="2" xfId="17" applyFont="1" applyFill="1" applyBorder="1" applyAlignment="1">
      <alignment horizontal="center" vertical="center" wrapText="1"/>
    </xf>
    <xf numFmtId="38" fontId="1" fillId="0" borderId="14" xfId="17" applyFont="1" applyFill="1" applyBorder="1" applyAlignment="1">
      <alignment horizontal="center" vertical="center" wrapText="1"/>
    </xf>
    <xf numFmtId="38" fontId="1" fillId="0" borderId="2" xfId="17" applyFont="1" applyFill="1" applyBorder="1" applyAlignment="1">
      <alignment horizontal="center"/>
    </xf>
    <xf numFmtId="38" fontId="1" fillId="0" borderId="35" xfId="17" applyFont="1" applyFill="1" applyBorder="1" applyAlignment="1">
      <alignment horizontal="center"/>
    </xf>
    <xf numFmtId="38" fontId="1" fillId="0" borderId="14" xfId="17" applyFont="1" applyFill="1" applyBorder="1" applyAlignment="1">
      <alignment horizontal="center"/>
    </xf>
    <xf numFmtId="38" fontId="1" fillId="0" borderId="8" xfId="17" applyFont="1" applyFill="1" applyBorder="1" applyAlignment="1">
      <alignment horizontal="center" vertical="center"/>
    </xf>
    <xf numFmtId="38" fontId="1" fillId="0" borderId="22" xfId="17" applyFont="1" applyBorder="1" applyAlignment="1">
      <alignment horizontal="center" vertical="center"/>
    </xf>
    <xf numFmtId="0" fontId="0" fillId="0" borderId="42" xfId="47" applyBorder="1" applyAlignment="1">
      <alignment vertical="center"/>
      <protection/>
    </xf>
    <xf numFmtId="0" fontId="20" fillId="0" borderId="8" xfId="47" applyFont="1" applyBorder="1" applyAlignment="1">
      <alignment/>
      <protection/>
    </xf>
    <xf numFmtId="0" fontId="0" fillId="0" borderId="41" xfId="47" applyBorder="1" applyAlignment="1">
      <alignment horizontal="center" vertical="center"/>
      <protection/>
    </xf>
    <xf numFmtId="0" fontId="0" fillId="0" borderId="42" xfId="47" applyBorder="1" applyAlignment="1">
      <alignment horizontal="center" vertical="center"/>
      <protection/>
    </xf>
    <xf numFmtId="38" fontId="9" fillId="0" borderId="19" xfId="17" applyFont="1" applyBorder="1" applyAlignment="1">
      <alignment horizontal="distributed" vertical="center"/>
    </xf>
    <xf numFmtId="38" fontId="9" fillId="0" borderId="24" xfId="17" applyFont="1" applyBorder="1" applyAlignment="1">
      <alignment horizontal="distributed" vertical="center"/>
    </xf>
    <xf numFmtId="38" fontId="9" fillId="0" borderId="5" xfId="17" applyFont="1" applyBorder="1" applyAlignment="1">
      <alignment horizontal="distributed" vertical="center"/>
    </xf>
    <xf numFmtId="38" fontId="9" fillId="0" borderId="8" xfId="17" applyFont="1" applyBorder="1" applyAlignment="1">
      <alignment horizontal="distributed" vertical="center"/>
    </xf>
    <xf numFmtId="38" fontId="9" fillId="0" borderId="10" xfId="17" applyFont="1" applyBorder="1" applyAlignment="1">
      <alignment horizontal="distributed" vertical="center"/>
    </xf>
    <xf numFmtId="38" fontId="9" fillId="0" borderId="13" xfId="17" applyFont="1" applyBorder="1" applyAlignment="1">
      <alignment horizontal="distributed" vertical="center"/>
    </xf>
    <xf numFmtId="0" fontId="0" fillId="0" borderId="4" xfId="47" applyBorder="1" applyAlignment="1">
      <alignment horizontal="center" vertical="center"/>
      <protection/>
    </xf>
    <xf numFmtId="0" fontId="0" fillId="0" borderId="9" xfId="47" applyBorder="1" applyAlignment="1">
      <alignment horizontal="center" vertical="center"/>
      <protection/>
    </xf>
    <xf numFmtId="38" fontId="1" fillId="0" borderId="24" xfId="17" applyFont="1" applyBorder="1" applyAlignment="1">
      <alignment horizontal="center" vertical="center"/>
    </xf>
    <xf numFmtId="38" fontId="1" fillId="0" borderId="13" xfId="17" applyFont="1" applyBorder="1" applyAlignment="1">
      <alignment horizontal="center" vertical="center"/>
    </xf>
    <xf numFmtId="0" fontId="0" fillId="0" borderId="35" xfId="47" applyBorder="1" applyAlignment="1">
      <alignment horizontal="distributed" vertical="center"/>
      <protection/>
    </xf>
    <xf numFmtId="0" fontId="0" fillId="0" borderId="14" xfId="47" applyBorder="1" applyAlignment="1">
      <alignment horizontal="distributed" vertical="center"/>
      <protection/>
    </xf>
    <xf numFmtId="38" fontId="8" fillId="0" borderId="8" xfId="17" applyFont="1" applyBorder="1" applyAlignment="1">
      <alignment horizontal="distributed" vertical="center"/>
    </xf>
    <xf numFmtId="0" fontId="20" fillId="0" borderId="8" xfId="47" applyFont="1" applyBorder="1" applyAlignment="1">
      <alignment horizontal="distributed" vertical="center"/>
      <protection/>
    </xf>
    <xf numFmtId="38" fontId="1" fillId="0" borderId="5" xfId="17" applyFont="1" applyBorder="1" applyAlignment="1">
      <alignment horizontal="distributed" vertical="center"/>
    </xf>
    <xf numFmtId="0" fontId="0" fillId="0" borderId="42" xfId="47" applyBorder="1" applyAlignment="1">
      <alignment horizontal="distributed" vertical="center"/>
      <protection/>
    </xf>
    <xf numFmtId="0" fontId="1" fillId="0" borderId="10" xfId="47" applyFont="1" applyBorder="1" applyAlignment="1">
      <alignment horizontal="center" vertical="center"/>
      <protection/>
    </xf>
    <xf numFmtId="0" fontId="19" fillId="0" borderId="13" xfId="47" applyFont="1" applyBorder="1" applyAlignment="1">
      <alignment horizontal="center" vertical="center"/>
      <protection/>
    </xf>
    <xf numFmtId="0" fontId="1" fillId="0" borderId="19" xfId="47" applyFont="1" applyBorder="1" applyAlignment="1">
      <alignment horizontal="distributed" vertical="center"/>
      <protection/>
    </xf>
    <xf numFmtId="0" fontId="19" fillId="0" borderId="24" xfId="47" applyFont="1" applyBorder="1" applyAlignment="1">
      <alignment horizontal="distributed" vertical="center"/>
      <protection/>
    </xf>
    <xf numFmtId="0" fontId="0" fillId="0" borderId="42" xfId="48" applyBorder="1" applyAlignment="1">
      <alignment horizontal="distributed" vertical="center"/>
      <protection/>
    </xf>
    <xf numFmtId="38" fontId="9" fillId="0" borderId="20" xfId="17" applyFont="1" applyBorder="1" applyAlignment="1">
      <alignment horizontal="center" vertical="center" shrinkToFit="1"/>
    </xf>
    <xf numFmtId="38" fontId="9" fillId="0" borderId="4" xfId="17" applyFont="1" applyBorder="1" applyAlignment="1">
      <alignment horizontal="center" vertical="center" shrinkToFit="1"/>
    </xf>
    <xf numFmtId="38" fontId="9" fillId="0" borderId="9" xfId="17" applyFont="1" applyBorder="1" applyAlignment="1">
      <alignment horizontal="center" vertical="center" shrinkToFit="1"/>
    </xf>
    <xf numFmtId="38" fontId="1" fillId="0" borderId="1" xfId="17" applyFont="1" applyBorder="1" applyAlignment="1">
      <alignment horizontal="center" vertical="center"/>
    </xf>
    <xf numFmtId="0" fontId="1" fillId="0" borderId="1" xfId="48" applyFont="1" applyBorder="1" applyAlignment="1">
      <alignment horizontal="center" vertical="center"/>
      <protection/>
    </xf>
    <xf numFmtId="38" fontId="1" fillId="0" borderId="18" xfId="17" applyFont="1" applyBorder="1" applyAlignment="1">
      <alignment horizontal="center" vertical="center"/>
    </xf>
    <xf numFmtId="0" fontId="0" fillId="0" borderId="9" xfId="48" applyBorder="1" applyAlignment="1">
      <alignment horizontal="center" vertical="center"/>
      <protection/>
    </xf>
    <xf numFmtId="38" fontId="1" fillId="0" borderId="41" xfId="17" applyFont="1" applyBorder="1" applyAlignment="1">
      <alignment horizontal="center" vertical="center"/>
    </xf>
    <xf numFmtId="38" fontId="1" fillId="0" borderId="42" xfId="17" applyFont="1" applyBorder="1" applyAlignment="1">
      <alignment horizontal="center" vertical="center"/>
    </xf>
    <xf numFmtId="0" fontId="0" fillId="0" borderId="35" xfId="48" applyBorder="1" applyAlignment="1">
      <alignment horizontal="distributed" vertical="center"/>
      <protection/>
    </xf>
    <xf numFmtId="0" fontId="0" fillId="0" borderId="14" xfId="48" applyBorder="1" applyAlignment="1">
      <alignment horizontal="distributed" vertical="center"/>
      <protection/>
    </xf>
    <xf numFmtId="0" fontId="0" fillId="0" borderId="42" xfId="48" applyBorder="1" applyAlignment="1">
      <alignment horizontal="center" vertical="center"/>
      <protection/>
    </xf>
    <xf numFmtId="38" fontId="1" fillId="0" borderId="9" xfId="17" applyFont="1" applyBorder="1" applyAlignment="1">
      <alignment horizontal="distributed" vertical="center"/>
    </xf>
    <xf numFmtId="38" fontId="1" fillId="0" borderId="11" xfId="17" applyFont="1" applyBorder="1" applyAlignment="1">
      <alignment horizontal="right" vertical="center"/>
    </xf>
    <xf numFmtId="41" fontId="1" fillId="0" borderId="11" xfId="17" applyNumberFormat="1" applyFont="1" applyBorder="1" applyAlignment="1">
      <alignment horizontal="center" vertical="center"/>
    </xf>
    <xf numFmtId="38" fontId="1" fillId="0" borderId="0" xfId="17" applyFont="1" applyBorder="1" applyAlignment="1">
      <alignment horizontal="right" vertical="center"/>
    </xf>
    <xf numFmtId="41" fontId="1" fillId="0" borderId="0" xfId="17" applyNumberFormat="1" applyFont="1" applyBorder="1" applyAlignment="1">
      <alignment horizontal="center" vertical="center"/>
    </xf>
    <xf numFmtId="38" fontId="1" fillId="0" borderId="0" xfId="17" applyFont="1" applyBorder="1" applyAlignment="1">
      <alignment vertical="center"/>
    </xf>
    <xf numFmtId="38" fontId="8" fillId="0" borderId="0" xfId="17" applyFont="1" applyBorder="1" applyAlignment="1">
      <alignment horizontal="right" vertical="center"/>
    </xf>
    <xf numFmtId="41" fontId="8" fillId="0" borderId="0" xfId="17" applyNumberFormat="1" applyFont="1" applyBorder="1" applyAlignment="1">
      <alignment horizontal="center" vertical="center"/>
    </xf>
    <xf numFmtId="41" fontId="1" fillId="0" borderId="0" xfId="17" applyNumberFormat="1" applyFont="1" applyBorder="1" applyAlignment="1">
      <alignment horizontal="right" vertical="center"/>
    </xf>
    <xf numFmtId="38" fontId="1" fillId="0" borderId="6" xfId="17" applyFont="1" applyBorder="1" applyAlignment="1">
      <alignment vertical="center"/>
    </xf>
    <xf numFmtId="38" fontId="1" fillId="0" borderId="6" xfId="17" applyFont="1" applyBorder="1" applyAlignment="1">
      <alignment horizontal="center" vertical="center"/>
    </xf>
    <xf numFmtId="38" fontId="1" fillId="0" borderId="50" xfId="17" applyFont="1" applyBorder="1" applyAlignment="1">
      <alignment horizontal="center" vertical="center"/>
    </xf>
    <xf numFmtId="38" fontId="1" fillId="0" borderId="51" xfId="17" applyFont="1" applyBorder="1" applyAlignment="1">
      <alignment horizontal="center" vertical="center"/>
    </xf>
    <xf numFmtId="38" fontId="1" fillId="0" borderId="55" xfId="17" applyFont="1" applyBorder="1" applyAlignment="1">
      <alignment horizontal="center" vertical="center"/>
    </xf>
    <xf numFmtId="38" fontId="1" fillId="0" borderId="56" xfId="17" applyFont="1" applyBorder="1" applyAlignment="1">
      <alignment horizontal="center" vertical="center" wrapText="1"/>
    </xf>
    <xf numFmtId="38" fontId="1" fillId="0" borderId="43" xfId="17" applyFont="1" applyBorder="1" applyAlignment="1">
      <alignment horizontal="center" vertical="center" wrapText="1"/>
    </xf>
    <xf numFmtId="38" fontId="1" fillId="0" borderId="45" xfId="17" applyFont="1" applyBorder="1" applyAlignment="1">
      <alignment horizontal="center" vertical="center" wrapText="1"/>
    </xf>
    <xf numFmtId="38" fontId="1" fillId="0" borderId="57" xfId="17" applyFont="1" applyBorder="1" applyAlignment="1">
      <alignment horizontal="distributed" vertical="center"/>
    </xf>
    <xf numFmtId="38" fontId="1" fillId="0" borderId="51" xfId="17" applyFont="1" applyBorder="1" applyAlignment="1">
      <alignment horizontal="distributed" vertical="center"/>
    </xf>
    <xf numFmtId="38" fontId="1" fillId="0" borderId="52" xfId="17" applyFont="1" applyBorder="1" applyAlignment="1">
      <alignment horizontal="distributed" vertical="center"/>
    </xf>
    <xf numFmtId="0" fontId="1" fillId="0" borderId="58" xfId="49" applyFont="1" applyBorder="1" applyAlignment="1">
      <alignment horizontal="distributed"/>
      <protection/>
    </xf>
    <xf numFmtId="0" fontId="1" fillId="0" borderId="59" xfId="49" applyFont="1" applyBorder="1" applyAlignment="1">
      <alignment horizontal="distributed"/>
      <protection/>
    </xf>
    <xf numFmtId="0" fontId="1" fillId="0" borderId="60" xfId="49" applyFont="1" applyBorder="1" applyAlignment="1">
      <alignment horizontal="distributed"/>
      <protection/>
    </xf>
    <xf numFmtId="0" fontId="1" fillId="0" borderId="61" xfId="17" applyNumberFormat="1" applyFont="1" applyBorder="1" applyAlignment="1">
      <alignment horizontal="distributed" vertical="center"/>
    </xf>
    <xf numFmtId="0" fontId="1" fillId="0" borderId="62" xfId="17" applyNumberFormat="1" applyFont="1" applyBorder="1" applyAlignment="1">
      <alignment horizontal="distributed" vertical="center"/>
    </xf>
    <xf numFmtId="0" fontId="1" fillId="0" borderId="63" xfId="17" applyNumberFormat="1" applyFont="1" applyBorder="1" applyAlignment="1">
      <alignment horizontal="distributed" vertical="center"/>
    </xf>
    <xf numFmtId="38" fontId="1" fillId="0" borderId="64" xfId="17" applyFont="1" applyBorder="1" applyAlignment="1">
      <alignment horizontal="center" vertical="center"/>
    </xf>
    <xf numFmtId="38" fontId="1" fillId="0" borderId="47" xfId="17" applyFont="1" applyBorder="1" applyAlignment="1">
      <alignment horizontal="center" vertical="center"/>
    </xf>
    <xf numFmtId="38" fontId="1" fillId="0" borderId="65" xfId="17" applyFont="1" applyBorder="1" applyAlignment="1">
      <alignment horizontal="center" vertical="center"/>
    </xf>
    <xf numFmtId="38" fontId="1" fillId="0" borderId="44" xfId="17" applyFont="1" applyBorder="1" applyAlignment="1">
      <alignment horizontal="center" vertical="center"/>
    </xf>
    <xf numFmtId="0" fontId="13" fillId="0" borderId="4" xfId="49" applyFont="1" applyBorder="1" applyAlignment="1">
      <alignment horizontal="center" vertical="center" wrapText="1"/>
      <protection/>
    </xf>
    <xf numFmtId="0" fontId="13" fillId="0" borderId="9" xfId="49" applyFont="1" applyBorder="1" applyAlignment="1">
      <alignment horizontal="center" vertical="center" wrapText="1"/>
      <protection/>
    </xf>
    <xf numFmtId="38" fontId="1" fillId="0" borderId="57" xfId="17" applyFont="1" applyBorder="1" applyAlignment="1">
      <alignment horizontal="center" vertical="center"/>
    </xf>
    <xf numFmtId="38" fontId="9" fillId="0" borderId="0" xfId="17" applyFont="1" applyAlignment="1">
      <alignment horizontal="right" vertical="center"/>
    </xf>
    <xf numFmtId="38" fontId="9" fillId="0" borderId="0" xfId="17" applyFont="1" applyBorder="1" applyAlignment="1">
      <alignment horizontal="right" vertical="center"/>
    </xf>
    <xf numFmtId="38" fontId="9" fillId="0" borderId="21" xfId="17" applyFont="1" applyBorder="1" applyAlignment="1">
      <alignment horizontal="left" vertical="center"/>
    </xf>
    <xf numFmtId="0" fontId="1" fillId="0" borderId="57" xfId="49" applyFont="1" applyBorder="1" applyAlignment="1">
      <alignment horizontal="center"/>
      <protection/>
    </xf>
    <xf numFmtId="0" fontId="1" fillId="0" borderId="52" xfId="49" applyFont="1" applyBorder="1" applyAlignment="1">
      <alignment horizontal="center"/>
      <protection/>
    </xf>
  </cellXfs>
  <cellStyles count="3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-05-h01" xfId="21"/>
    <cellStyle name="標準_02-20-h01" xfId="22"/>
    <cellStyle name="標準_03-01-h01" xfId="23"/>
    <cellStyle name="標準_04-01-h01" xfId="24"/>
    <cellStyle name="標準_04-02-h01" xfId="25"/>
    <cellStyle name="標準_04-10-h01" xfId="26"/>
    <cellStyle name="標準_04-20-h01" xfId="27"/>
    <cellStyle name="標準_05-01-h01" xfId="28"/>
    <cellStyle name="標準_06-01-h01" xfId="29"/>
    <cellStyle name="標準_06-05-h01" xfId="30"/>
    <cellStyle name="標準_07-05-h01" xfId="31"/>
    <cellStyle name="標準_07-07-h01" xfId="32"/>
    <cellStyle name="標準_08-16-h01" xfId="33"/>
    <cellStyle name="標準_09-03-h01" xfId="34"/>
    <cellStyle name="標準_09-09-h01" xfId="35"/>
    <cellStyle name="標準_10-05-h01" xfId="36"/>
    <cellStyle name="標準_11-01-h01" xfId="37"/>
    <cellStyle name="標準_11-04-h01" xfId="38"/>
    <cellStyle name="標準_12-01-h01" xfId="39"/>
    <cellStyle name="標準_12-12-h01" xfId="40"/>
    <cellStyle name="標準_13-01-h01" xfId="41"/>
    <cellStyle name="標準_13-02-h01" xfId="42"/>
    <cellStyle name="標準_14-10-h01" xfId="43"/>
    <cellStyle name="標準_15-13-h01" xfId="44"/>
    <cellStyle name="標準_15-14-h01" xfId="45"/>
    <cellStyle name="標準_16-06-h01" xfId="46"/>
    <cellStyle name="標準_18-02-h01" xfId="47"/>
    <cellStyle name="標準_18-03-h01" xfId="48"/>
    <cellStyle name="標準_20-01-h01" xfId="49"/>
    <cellStyle name="標準_20-06-h01" xfId="50"/>
    <cellStyle name="標準_nenkan-S23-000" xfId="51"/>
    <cellStyle name="Followed Hyperlink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13</xdr:row>
      <xdr:rowOff>9525</xdr:rowOff>
    </xdr:from>
    <xdr:to>
      <xdr:col>2</xdr:col>
      <xdr:colOff>371475</xdr:colOff>
      <xdr:row>14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333500" y="21717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200025</xdr:rowOff>
    </xdr:from>
    <xdr:to>
      <xdr:col>7</xdr:col>
      <xdr:colOff>895350</xdr:colOff>
      <xdr:row>4</xdr:row>
      <xdr:rowOff>647700</xdr:rowOff>
    </xdr:to>
    <xdr:sp>
      <xdr:nvSpPr>
        <xdr:cNvPr id="1" name="AutoShape 1"/>
        <xdr:cNvSpPr>
          <a:spLocks/>
        </xdr:cNvSpPr>
      </xdr:nvSpPr>
      <xdr:spPr>
        <a:xfrm>
          <a:off x="6400800" y="904875"/>
          <a:ext cx="885825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200025</xdr:rowOff>
    </xdr:from>
    <xdr:to>
      <xdr:col>8</xdr:col>
      <xdr:colOff>895350</xdr:colOff>
      <xdr:row>4</xdr:row>
      <xdr:rowOff>647700</xdr:rowOff>
    </xdr:to>
    <xdr:sp>
      <xdr:nvSpPr>
        <xdr:cNvPr id="2" name="AutoShape 2"/>
        <xdr:cNvSpPr>
          <a:spLocks/>
        </xdr:cNvSpPr>
      </xdr:nvSpPr>
      <xdr:spPr>
        <a:xfrm>
          <a:off x="7324725" y="904875"/>
          <a:ext cx="885825" cy="4476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13</xdr:row>
      <xdr:rowOff>28575</xdr:rowOff>
    </xdr:from>
    <xdr:to>
      <xdr:col>2</xdr:col>
      <xdr:colOff>19050</xdr:colOff>
      <xdr:row>38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90550" y="2343150"/>
          <a:ext cx="161925" cy="423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31</xdr:row>
      <xdr:rowOff>28575</xdr:rowOff>
    </xdr:from>
    <xdr:to>
      <xdr:col>4</xdr:col>
      <xdr:colOff>142875</xdr:colOff>
      <xdr:row>34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1076325" y="5095875"/>
          <a:ext cx="161925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57150</xdr:rowOff>
    </xdr:from>
    <xdr:to>
      <xdr:col>7</xdr:col>
      <xdr:colOff>0</xdr:colOff>
      <xdr:row>48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095750" y="7267575"/>
          <a:ext cx="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57150</xdr:rowOff>
    </xdr:from>
    <xdr:to>
      <xdr:col>10</xdr:col>
      <xdr:colOff>0</xdr:colOff>
      <xdr:row>48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6448425" y="7267575"/>
          <a:ext cx="0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22</xdr:row>
      <xdr:rowOff>19050</xdr:rowOff>
    </xdr:from>
    <xdr:to>
      <xdr:col>9</xdr:col>
      <xdr:colOff>1543050</xdr:colOff>
      <xdr:row>23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724525" y="4314825"/>
          <a:ext cx="914400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66675</xdr:rowOff>
    </xdr:from>
    <xdr:to>
      <xdr:col>3</xdr:col>
      <xdr:colOff>152400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85950" y="828675"/>
          <a:ext cx="76200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4</xdr:row>
      <xdr:rowOff>76200</xdr:rowOff>
    </xdr:from>
    <xdr:to>
      <xdr:col>3</xdr:col>
      <xdr:colOff>752475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 rot="10800000">
          <a:off x="2486025" y="838200"/>
          <a:ext cx="76200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</xdr:row>
      <xdr:rowOff>0</xdr:rowOff>
    </xdr:from>
    <xdr:to>
      <xdr:col>5</xdr:col>
      <xdr:colOff>533400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3400425" y="9525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4</xdr:row>
      <xdr:rowOff>76200</xdr:rowOff>
    </xdr:from>
    <xdr:to>
      <xdr:col>5</xdr:col>
      <xdr:colOff>619125</xdr:colOff>
      <xdr:row>5</xdr:row>
      <xdr:rowOff>123825</xdr:rowOff>
    </xdr:to>
    <xdr:sp>
      <xdr:nvSpPr>
        <xdr:cNvPr id="4" name="Arc 4"/>
        <xdr:cNvSpPr>
          <a:spLocks/>
        </xdr:cNvSpPr>
      </xdr:nvSpPr>
      <xdr:spPr>
        <a:xfrm>
          <a:off x="3724275" y="838200"/>
          <a:ext cx="171450" cy="238125"/>
        </a:xfrm>
        <a:prstGeom prst="arc">
          <a:avLst>
            <a:gd name="adj1" fmla="val -15125504"/>
            <a:gd name="adj2" fmla="val 16408217"/>
            <a:gd name="adj3" fmla="val 26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57150</xdr:rowOff>
    </xdr:from>
    <xdr:to>
      <xdr:col>5</xdr:col>
      <xdr:colOff>200025</xdr:colOff>
      <xdr:row>5</xdr:row>
      <xdr:rowOff>104775</xdr:rowOff>
    </xdr:to>
    <xdr:sp>
      <xdr:nvSpPr>
        <xdr:cNvPr id="5" name="Arc 5"/>
        <xdr:cNvSpPr>
          <a:spLocks/>
        </xdr:cNvSpPr>
      </xdr:nvSpPr>
      <xdr:spPr>
        <a:xfrm rot="10800000">
          <a:off x="3305175" y="819150"/>
          <a:ext cx="171450" cy="238125"/>
        </a:xfrm>
        <a:prstGeom prst="arc">
          <a:avLst>
            <a:gd name="adj1" fmla="val -15125504"/>
            <a:gd name="adj2" fmla="val 16408217"/>
            <a:gd name="adj3" fmla="val 26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10382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382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13</xdr:row>
      <xdr:rowOff>9525</xdr:rowOff>
    </xdr:from>
    <xdr:to>
      <xdr:col>2</xdr:col>
      <xdr:colOff>371475</xdr:colOff>
      <xdr:row>14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333500" y="21717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13</xdr:row>
      <xdr:rowOff>9525</xdr:rowOff>
    </xdr:from>
    <xdr:to>
      <xdr:col>2</xdr:col>
      <xdr:colOff>371475</xdr:colOff>
      <xdr:row>14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333500" y="21717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75390625" style="3" customWidth="1"/>
    <col min="2" max="2" width="6.875" style="3" customWidth="1"/>
    <col min="3" max="3" width="94.625" style="3" customWidth="1"/>
    <col min="4" max="4" width="9.625" style="3" customWidth="1"/>
    <col min="5" max="6" width="10.25390625" style="3" customWidth="1"/>
    <col min="7" max="9" width="9.00390625" style="3" customWidth="1"/>
    <col min="10" max="10" width="15.625" style="3" customWidth="1"/>
    <col min="11" max="16384" width="9.00390625" style="3" customWidth="1"/>
  </cols>
  <sheetData>
    <row r="1" spans="1:6" ht="12" customHeight="1">
      <c r="A1" s="1" t="s">
        <v>342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243</v>
      </c>
      <c r="C3" s="1"/>
      <c r="E3" s="1"/>
      <c r="F3" s="1"/>
    </row>
    <row r="4" spans="2:6" ht="12" customHeight="1">
      <c r="B4" s="4" t="s">
        <v>333</v>
      </c>
      <c r="C4" s="1" t="s">
        <v>248</v>
      </c>
      <c r="E4" s="1"/>
      <c r="F4" s="1"/>
    </row>
    <row r="5" spans="2:3" ht="26.25" customHeight="1">
      <c r="B5" s="4" t="s">
        <v>334</v>
      </c>
      <c r="C5" s="2" t="s">
        <v>1080</v>
      </c>
    </row>
    <row r="6" spans="2:6" ht="12" customHeight="1">
      <c r="B6" s="4" t="s">
        <v>249</v>
      </c>
      <c r="C6" s="2" t="s">
        <v>387</v>
      </c>
      <c r="E6" s="1"/>
      <c r="F6" s="1"/>
    </row>
    <row r="7" spans="2:6" ht="12" customHeight="1">
      <c r="B7" s="4"/>
      <c r="C7" s="2" t="s">
        <v>259</v>
      </c>
      <c r="E7" s="1"/>
      <c r="F7" s="1"/>
    </row>
    <row r="8" spans="2:6" ht="12" customHeight="1">
      <c r="B8" s="4"/>
      <c r="C8" s="2" t="s">
        <v>260</v>
      </c>
      <c r="E8" s="1"/>
      <c r="F8" s="1"/>
    </row>
    <row r="9" spans="2:6" ht="12" customHeight="1">
      <c r="B9" s="4"/>
      <c r="C9" s="2" t="s">
        <v>261</v>
      </c>
      <c r="E9" s="1"/>
      <c r="F9" s="1"/>
    </row>
    <row r="10" spans="2:6" ht="12" customHeight="1">
      <c r="B10" s="4"/>
      <c r="C10" s="2" t="s">
        <v>262</v>
      </c>
      <c r="E10" s="1"/>
      <c r="F10" s="1"/>
    </row>
    <row r="11" spans="2:6" ht="12" customHeight="1">
      <c r="B11" s="4"/>
      <c r="C11" s="2" t="s">
        <v>263</v>
      </c>
      <c r="E11" s="1"/>
      <c r="F11" s="1"/>
    </row>
    <row r="12" spans="2:6" ht="12" customHeight="1">
      <c r="B12" s="4" t="s">
        <v>335</v>
      </c>
      <c r="C12" s="5" t="s">
        <v>343</v>
      </c>
      <c r="E12" s="1"/>
      <c r="F12" s="1"/>
    </row>
    <row r="13" spans="2:3" ht="12" customHeight="1">
      <c r="B13" s="4" t="s">
        <v>336</v>
      </c>
      <c r="C13" s="2" t="s">
        <v>1081</v>
      </c>
    </row>
    <row r="14" spans="2:3" ht="12" customHeight="1">
      <c r="B14" s="4"/>
      <c r="C14" s="2" t="s">
        <v>362</v>
      </c>
    </row>
    <row r="15" spans="2:3" ht="12" customHeight="1">
      <c r="B15" s="4"/>
      <c r="C15" s="2" t="s">
        <v>337</v>
      </c>
    </row>
    <row r="16" spans="2:3" ht="12" customHeight="1">
      <c r="B16" s="4"/>
      <c r="C16" s="2" t="s">
        <v>344</v>
      </c>
    </row>
    <row r="17" spans="2:3" ht="12" customHeight="1">
      <c r="B17" s="4"/>
      <c r="C17" s="2" t="s">
        <v>345</v>
      </c>
    </row>
    <row r="18" spans="2:3" ht="24.75" customHeight="1">
      <c r="B18" s="4" t="s">
        <v>338</v>
      </c>
      <c r="C18" s="2" t="s">
        <v>346</v>
      </c>
    </row>
    <row r="19" spans="2:3" ht="24" customHeight="1">
      <c r="B19" s="4" t="s">
        <v>339</v>
      </c>
      <c r="C19" s="2" t="s">
        <v>347</v>
      </c>
    </row>
    <row r="20" spans="2:3" ht="12" customHeight="1">
      <c r="B20" s="1"/>
      <c r="C20" s="2"/>
    </row>
    <row r="21" spans="2:6" ht="12" customHeight="1">
      <c r="B21" s="1"/>
      <c r="C21" s="1" t="s">
        <v>348</v>
      </c>
      <c r="F21" s="1"/>
    </row>
    <row r="22" spans="2:6" ht="12">
      <c r="B22" s="1"/>
      <c r="C22" s="1" t="s">
        <v>388</v>
      </c>
      <c r="E22" s="1"/>
      <c r="F22" s="1"/>
    </row>
    <row r="23" spans="1:6" ht="12">
      <c r="A23" s="1"/>
      <c r="B23" s="1"/>
      <c r="C23" s="1"/>
      <c r="D23" s="1"/>
      <c r="E23" s="1"/>
      <c r="F23" s="1"/>
    </row>
    <row r="24" spans="1:4" ht="12">
      <c r="A24" s="1"/>
      <c r="B24" s="1"/>
      <c r="C24" s="1"/>
      <c r="D24" s="1"/>
    </row>
    <row r="25" spans="2:4" ht="12">
      <c r="B25" s="1" t="s">
        <v>244</v>
      </c>
      <c r="C25" s="1" t="s">
        <v>1096</v>
      </c>
      <c r="D25" s="1"/>
    </row>
    <row r="26" ht="12">
      <c r="C26" s="6"/>
    </row>
    <row r="27" ht="12">
      <c r="B27" s="3" t="s">
        <v>250</v>
      </c>
    </row>
    <row r="28" spans="2:3" ht="12">
      <c r="B28" s="3">
        <v>1</v>
      </c>
      <c r="C28" s="6" t="s">
        <v>85</v>
      </c>
    </row>
    <row r="29" spans="2:3" ht="12">
      <c r="B29" s="3">
        <v>2</v>
      </c>
      <c r="C29" s="3" t="s">
        <v>88</v>
      </c>
    </row>
    <row r="30" spans="2:3" ht="12">
      <c r="B30" s="3">
        <v>3</v>
      </c>
      <c r="C30" s="3" t="s">
        <v>92</v>
      </c>
    </row>
    <row r="32" ht="12">
      <c r="B32" s="3" t="s">
        <v>251</v>
      </c>
    </row>
    <row r="33" spans="2:3" ht="12">
      <c r="B33" s="3">
        <v>4</v>
      </c>
      <c r="C33" s="3" t="s">
        <v>356</v>
      </c>
    </row>
    <row r="35" ht="12">
      <c r="B35" s="3" t="s">
        <v>252</v>
      </c>
    </row>
    <row r="36" spans="2:3" ht="12">
      <c r="B36" s="3">
        <v>5</v>
      </c>
      <c r="C36" s="3" t="s">
        <v>1092</v>
      </c>
    </row>
    <row r="37" spans="2:3" ht="12">
      <c r="B37" s="3">
        <v>6</v>
      </c>
      <c r="C37" s="8" t="s">
        <v>1093</v>
      </c>
    </row>
    <row r="38" spans="2:3" ht="12">
      <c r="B38" s="3">
        <v>7</v>
      </c>
      <c r="C38" s="3" t="s">
        <v>93</v>
      </c>
    </row>
    <row r="39" spans="2:3" ht="12">
      <c r="B39" s="3">
        <v>8</v>
      </c>
      <c r="C39" s="3" t="s">
        <v>1078</v>
      </c>
    </row>
    <row r="40" ht="12">
      <c r="C40" s="8"/>
    </row>
    <row r="41" ht="12">
      <c r="B41" s="3" t="s">
        <v>253</v>
      </c>
    </row>
    <row r="42" spans="2:3" ht="12">
      <c r="B42" s="3">
        <v>9</v>
      </c>
      <c r="C42" s="6" t="s">
        <v>264</v>
      </c>
    </row>
    <row r="43" ht="12">
      <c r="C43" s="6"/>
    </row>
    <row r="44" ht="12">
      <c r="B44" s="3" t="s">
        <v>254</v>
      </c>
    </row>
    <row r="45" spans="2:3" ht="12">
      <c r="B45" s="3">
        <v>10</v>
      </c>
      <c r="C45" s="7" t="s">
        <v>109</v>
      </c>
    </row>
    <row r="46" spans="2:3" ht="12">
      <c r="B46" s="3">
        <v>11</v>
      </c>
      <c r="C46" s="3" t="s">
        <v>113</v>
      </c>
    </row>
    <row r="47" ht="12">
      <c r="C47" s="6"/>
    </row>
    <row r="48" ht="12">
      <c r="B48" s="3" t="s">
        <v>242</v>
      </c>
    </row>
    <row r="49" spans="2:3" ht="24" customHeight="1">
      <c r="B49" s="3">
        <v>12</v>
      </c>
      <c r="C49" s="7" t="s">
        <v>122</v>
      </c>
    </row>
    <row r="50" spans="2:3" ht="24">
      <c r="B50" s="3">
        <v>13</v>
      </c>
      <c r="C50" s="9" t="s">
        <v>124</v>
      </c>
    </row>
    <row r="52" ht="12">
      <c r="B52" s="3" t="s">
        <v>255</v>
      </c>
    </row>
    <row r="53" spans="2:3" ht="12">
      <c r="B53" s="3">
        <v>14</v>
      </c>
      <c r="C53" s="3" t="s">
        <v>31</v>
      </c>
    </row>
    <row r="55" ht="12">
      <c r="B55" s="3" t="s">
        <v>47</v>
      </c>
    </row>
    <row r="56" spans="2:3" ht="12">
      <c r="B56" s="3">
        <v>15</v>
      </c>
      <c r="C56" s="3" t="s">
        <v>145</v>
      </c>
    </row>
    <row r="57" ht="12">
      <c r="C57" s="3" t="s">
        <v>151</v>
      </c>
    </row>
    <row r="58" spans="2:3" ht="12">
      <c r="B58" s="3">
        <v>16</v>
      </c>
      <c r="C58" s="3" t="s">
        <v>44</v>
      </c>
    </row>
    <row r="60" ht="12">
      <c r="B60" s="3" t="s">
        <v>46</v>
      </c>
    </row>
    <row r="61" ht="12">
      <c r="C61" s="3" t="s">
        <v>1077</v>
      </c>
    </row>
    <row r="62" spans="2:3" ht="12">
      <c r="B62" s="3">
        <v>17</v>
      </c>
      <c r="C62" s="3" t="s">
        <v>157</v>
      </c>
    </row>
    <row r="64" ht="12">
      <c r="B64" s="3" t="s">
        <v>54</v>
      </c>
    </row>
    <row r="65" spans="2:3" ht="12">
      <c r="B65" s="3">
        <v>18</v>
      </c>
      <c r="C65" s="3" t="s">
        <v>165</v>
      </c>
    </row>
    <row r="66" spans="2:3" ht="12">
      <c r="B66" s="3">
        <v>19</v>
      </c>
      <c r="C66" s="3" t="s">
        <v>168</v>
      </c>
    </row>
    <row r="68" ht="12">
      <c r="B68" s="3" t="s">
        <v>257</v>
      </c>
    </row>
    <row r="69" spans="2:3" ht="12">
      <c r="B69" s="3">
        <v>20</v>
      </c>
      <c r="C69" s="3" t="s">
        <v>232</v>
      </c>
    </row>
    <row r="70" spans="2:3" ht="12">
      <c r="B70" s="3">
        <v>21</v>
      </c>
      <c r="C70" s="3" t="s">
        <v>188</v>
      </c>
    </row>
    <row r="72" ht="12">
      <c r="B72" s="3" t="s">
        <v>240</v>
      </c>
    </row>
    <row r="73" ht="12">
      <c r="C73" s="3" t="s">
        <v>192</v>
      </c>
    </row>
    <row r="74" spans="2:3" ht="12">
      <c r="B74" s="3">
        <v>22</v>
      </c>
      <c r="C74" s="3" t="s">
        <v>234</v>
      </c>
    </row>
    <row r="75" spans="2:3" ht="12">
      <c r="B75" s="3">
        <v>23</v>
      </c>
      <c r="C75" s="3" t="s">
        <v>193</v>
      </c>
    </row>
    <row r="77" ht="12">
      <c r="B77" s="3" t="s">
        <v>60</v>
      </c>
    </row>
    <row r="78" spans="2:3" ht="11.25" customHeight="1">
      <c r="B78" s="3">
        <v>24</v>
      </c>
      <c r="C78" s="3" t="s">
        <v>210</v>
      </c>
    </row>
    <row r="80" ht="12">
      <c r="B80" s="3" t="s">
        <v>217</v>
      </c>
    </row>
    <row r="81" spans="2:3" ht="12">
      <c r="B81" s="3">
        <v>25</v>
      </c>
      <c r="C81" s="3" t="s">
        <v>18</v>
      </c>
    </row>
    <row r="82" spans="2:3" ht="12">
      <c r="B82" s="3">
        <v>26</v>
      </c>
      <c r="C82" s="3" t="s">
        <v>15</v>
      </c>
    </row>
    <row r="84" ht="12">
      <c r="B84" s="3" t="s">
        <v>241</v>
      </c>
    </row>
    <row r="85" ht="12">
      <c r="C85" s="3" t="s">
        <v>1074</v>
      </c>
    </row>
    <row r="86" spans="2:3" ht="12">
      <c r="B86" s="3">
        <v>27</v>
      </c>
      <c r="C86" s="3" t="s">
        <v>226</v>
      </c>
    </row>
    <row r="87" spans="2:3" ht="12">
      <c r="B87" s="3">
        <v>28</v>
      </c>
      <c r="C87" s="10" t="s">
        <v>29</v>
      </c>
    </row>
    <row r="89" ht="12">
      <c r="B89" s="3" t="s">
        <v>230</v>
      </c>
    </row>
    <row r="90" spans="2:3" ht="12">
      <c r="B90" s="3">
        <v>29</v>
      </c>
      <c r="C90" s="3" t="s">
        <v>406</v>
      </c>
    </row>
    <row r="91" spans="2:3" ht="12">
      <c r="B91" s="3">
        <v>30</v>
      </c>
      <c r="C91" s="3" t="s">
        <v>403</v>
      </c>
    </row>
    <row r="93" ht="12">
      <c r="B93" s="3" t="s">
        <v>30</v>
      </c>
    </row>
    <row r="94" spans="2:3" ht="12">
      <c r="B94" s="3">
        <v>31</v>
      </c>
      <c r="C94" s="3" t="s">
        <v>300</v>
      </c>
    </row>
    <row r="95" spans="2:3" ht="12">
      <c r="B95" s="3">
        <v>32</v>
      </c>
      <c r="C95" s="3" t="s">
        <v>301</v>
      </c>
    </row>
    <row r="97" ht="12">
      <c r="B97" s="3" t="s">
        <v>258</v>
      </c>
    </row>
    <row r="98" ht="12">
      <c r="C98" s="3" t="s">
        <v>316</v>
      </c>
    </row>
    <row r="99" spans="2:3" ht="12">
      <c r="B99" s="3">
        <v>33</v>
      </c>
      <c r="C99" s="3" t="s">
        <v>317</v>
      </c>
    </row>
    <row r="101" ht="12">
      <c r="B101" s="3" t="s">
        <v>373</v>
      </c>
    </row>
    <row r="102" ht="12">
      <c r="C102" s="3" t="s">
        <v>374</v>
      </c>
    </row>
    <row r="103" spans="2:3" ht="12">
      <c r="B103" s="3">
        <v>34</v>
      </c>
      <c r="C103" s="3" t="s">
        <v>321</v>
      </c>
    </row>
    <row r="104" ht="12">
      <c r="C104" s="3" t="s">
        <v>323</v>
      </c>
    </row>
    <row r="105" spans="2:3" ht="12">
      <c r="B105" s="3">
        <v>35</v>
      </c>
      <c r="C105" s="3" t="s">
        <v>378</v>
      </c>
    </row>
  </sheetData>
  <printOptions/>
  <pageMargins left="0.75" right="0.75" top="1" bottom="1" header="0.512" footer="0.512"/>
  <pageSetup horizontalDpi="600" verticalDpi="600" orientation="portrait" paperSize="9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9.00390625" defaultRowHeight="13.5"/>
  <cols>
    <col min="1" max="1" width="12.125" style="20" customWidth="1"/>
    <col min="2" max="3" width="10.125" style="20" bestFit="1" customWidth="1"/>
    <col min="4" max="5" width="8.625" style="20" customWidth="1"/>
    <col min="6" max="7" width="10.125" style="20" bestFit="1" customWidth="1"/>
    <col min="8" max="8" width="12.125" style="20" bestFit="1" customWidth="1"/>
    <col min="9" max="13" width="10.125" style="20" bestFit="1" customWidth="1"/>
    <col min="14" max="14" width="9.125" style="20" customWidth="1"/>
    <col min="15" max="15" width="10.125" style="20" bestFit="1" customWidth="1"/>
    <col min="16" max="16" width="9.125" style="20" customWidth="1"/>
    <col min="17" max="17" width="10.125" style="20" bestFit="1" customWidth="1"/>
    <col min="18" max="18" width="10.00390625" style="20" customWidth="1"/>
    <col min="19" max="19" width="11.25390625" style="20" customWidth="1"/>
    <col min="20" max="20" width="9.50390625" style="20" customWidth="1"/>
    <col min="21" max="16384" width="9.00390625" style="20" customWidth="1"/>
  </cols>
  <sheetData>
    <row r="1" ht="14.25">
      <c r="A1" s="343" t="s">
        <v>1320</v>
      </c>
    </row>
    <row r="2" spans="1:20" ht="12.75" thickBo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5"/>
      <c r="S2" s="344"/>
      <c r="T2" s="346" t="s">
        <v>1301</v>
      </c>
    </row>
    <row r="3" spans="1:20" ht="15" customHeight="1" thickTop="1">
      <c r="A3" s="1323" t="s">
        <v>1149</v>
      </c>
      <c r="B3" s="1328" t="s">
        <v>1302</v>
      </c>
      <c r="C3" s="1329"/>
      <c r="D3" s="1329"/>
      <c r="E3" s="1329"/>
      <c r="F3" s="1330"/>
      <c r="G3" s="1342" t="s">
        <v>1303</v>
      </c>
      <c r="H3" s="1343"/>
      <c r="I3" s="1343"/>
      <c r="J3" s="1343"/>
      <c r="K3" s="1343"/>
      <c r="L3" s="1344"/>
      <c r="M3" s="1344"/>
      <c r="N3" s="1344"/>
      <c r="O3" s="1344"/>
      <c r="P3" s="1344"/>
      <c r="Q3" s="1344"/>
      <c r="R3" s="1344"/>
      <c r="S3" s="1345"/>
      <c r="T3" s="1334" t="s">
        <v>1304</v>
      </c>
    </row>
    <row r="4" spans="1:20" ht="15" customHeight="1">
      <c r="A4" s="1323"/>
      <c r="B4" s="1331"/>
      <c r="C4" s="1332"/>
      <c r="D4" s="1332"/>
      <c r="E4" s="1332"/>
      <c r="F4" s="1333"/>
      <c r="G4" s="1325" t="s">
        <v>1177</v>
      </c>
      <c r="H4" s="1339" t="s">
        <v>1305</v>
      </c>
      <c r="I4" s="1346"/>
      <c r="J4" s="1346"/>
      <c r="K4" s="1346"/>
      <c r="L4" s="1340"/>
      <c r="M4" s="1340"/>
      <c r="N4" s="1340"/>
      <c r="O4" s="1340"/>
      <c r="P4" s="1340"/>
      <c r="Q4" s="1341"/>
      <c r="R4" s="1325" t="s">
        <v>1306</v>
      </c>
      <c r="S4" s="1336" t="s">
        <v>1307</v>
      </c>
      <c r="T4" s="1334"/>
    </row>
    <row r="5" spans="1:20" ht="15" customHeight="1">
      <c r="A5" s="1323"/>
      <c r="B5" s="1325" t="s">
        <v>1177</v>
      </c>
      <c r="C5" s="1325" t="s">
        <v>1308</v>
      </c>
      <c r="D5" s="347" t="s">
        <v>1309</v>
      </c>
      <c r="E5" s="1325" t="s">
        <v>1310</v>
      </c>
      <c r="F5" s="1325" t="s">
        <v>1311</v>
      </c>
      <c r="G5" s="1323"/>
      <c r="H5" s="1325" t="s">
        <v>1177</v>
      </c>
      <c r="I5" s="348" t="s">
        <v>1312</v>
      </c>
      <c r="J5" s="1326" t="s">
        <v>1313</v>
      </c>
      <c r="K5" s="1327"/>
      <c r="L5" s="1339" t="s">
        <v>1314</v>
      </c>
      <c r="M5" s="1346"/>
      <c r="N5" s="1347"/>
      <c r="O5" s="1339" t="s">
        <v>1315</v>
      </c>
      <c r="P5" s="1340"/>
      <c r="Q5" s="1341"/>
      <c r="R5" s="1323"/>
      <c r="S5" s="1337"/>
      <c r="T5" s="1334"/>
    </row>
    <row r="6" spans="1:20" ht="15" customHeight="1">
      <c r="A6" s="1324"/>
      <c r="B6" s="1324"/>
      <c r="C6" s="1324"/>
      <c r="D6" s="349" t="s">
        <v>1316</v>
      </c>
      <c r="E6" s="1324"/>
      <c r="F6" s="1324"/>
      <c r="G6" s="1324"/>
      <c r="H6" s="1324"/>
      <c r="I6" s="134" t="s">
        <v>1177</v>
      </c>
      <c r="J6" s="134" t="s">
        <v>1317</v>
      </c>
      <c r="K6" s="134" t="s">
        <v>1318</v>
      </c>
      <c r="L6" s="134" t="s">
        <v>1177</v>
      </c>
      <c r="M6" s="134" t="s">
        <v>1317</v>
      </c>
      <c r="N6" s="134" t="s">
        <v>1318</v>
      </c>
      <c r="O6" s="134" t="s">
        <v>1177</v>
      </c>
      <c r="P6" s="134" t="s">
        <v>1317</v>
      </c>
      <c r="Q6" s="134" t="s">
        <v>1318</v>
      </c>
      <c r="R6" s="1324"/>
      <c r="S6" s="1338"/>
      <c r="T6" s="1335"/>
    </row>
    <row r="7" spans="1:20" ht="8.25" customHeight="1">
      <c r="A7" s="350"/>
      <c r="B7" s="35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52"/>
      <c r="R7" s="31"/>
      <c r="S7" s="353"/>
      <c r="T7" s="354"/>
    </row>
    <row r="8" spans="1:20" s="39" customFormat="1" ht="19.5" customHeight="1">
      <c r="A8" s="25" t="s">
        <v>1097</v>
      </c>
      <c r="B8" s="355">
        <f aca="true" t="shared" si="0" ref="B8:T8">SUM(B18:B67)</f>
        <v>646279</v>
      </c>
      <c r="C8" s="75">
        <f t="shared" si="0"/>
        <v>337905</v>
      </c>
      <c r="D8" s="75">
        <f t="shared" si="0"/>
        <v>5172</v>
      </c>
      <c r="E8" s="75">
        <f t="shared" si="0"/>
        <v>39861</v>
      </c>
      <c r="F8" s="75">
        <f t="shared" si="0"/>
        <v>263341</v>
      </c>
      <c r="G8" s="76">
        <f t="shared" si="0"/>
        <v>643608</v>
      </c>
      <c r="H8" s="76">
        <f t="shared" si="0"/>
        <v>643544</v>
      </c>
      <c r="I8" s="76">
        <f t="shared" si="0"/>
        <v>625190</v>
      </c>
      <c r="J8" s="75">
        <f t="shared" si="0"/>
        <v>191919</v>
      </c>
      <c r="K8" s="75">
        <f t="shared" si="0"/>
        <v>433271</v>
      </c>
      <c r="L8" s="75">
        <f t="shared" si="0"/>
        <v>174401</v>
      </c>
      <c r="M8" s="75">
        <f t="shared" si="0"/>
        <v>173669</v>
      </c>
      <c r="N8" s="75">
        <f t="shared" si="0"/>
        <v>732</v>
      </c>
      <c r="O8" s="75">
        <f t="shared" si="0"/>
        <v>450789</v>
      </c>
      <c r="P8" s="75">
        <f t="shared" si="0"/>
        <v>18250</v>
      </c>
      <c r="Q8" s="75">
        <f t="shared" si="0"/>
        <v>432539</v>
      </c>
      <c r="R8" s="75">
        <f t="shared" si="0"/>
        <v>18354</v>
      </c>
      <c r="S8" s="75">
        <f t="shared" si="0"/>
        <v>434</v>
      </c>
      <c r="T8" s="77">
        <f t="shared" si="0"/>
        <v>2671</v>
      </c>
    </row>
    <row r="9" spans="1:20" s="39" customFormat="1" ht="8.25" customHeight="1">
      <c r="A9" s="25"/>
      <c r="B9" s="355"/>
      <c r="C9" s="75"/>
      <c r="D9" s="75"/>
      <c r="E9" s="75"/>
      <c r="F9" s="75"/>
      <c r="G9" s="76"/>
      <c r="H9" s="76"/>
      <c r="I9" s="76"/>
      <c r="J9" s="75"/>
      <c r="K9" s="75"/>
      <c r="L9" s="75"/>
      <c r="M9" s="75"/>
      <c r="N9" s="75"/>
      <c r="O9" s="75"/>
      <c r="P9" s="75"/>
      <c r="Q9" s="75"/>
      <c r="R9" s="75"/>
      <c r="S9" s="75"/>
      <c r="T9" s="77"/>
    </row>
    <row r="10" spans="1:20" s="39" customFormat="1" ht="15" customHeight="1">
      <c r="A10" s="25" t="s">
        <v>1178</v>
      </c>
      <c r="B10" s="75">
        <f aca="true" t="shared" si="1" ref="B10:Q10">SUM(B18:B32)</f>
        <v>189386</v>
      </c>
      <c r="C10" s="75">
        <f t="shared" si="1"/>
        <v>66720</v>
      </c>
      <c r="D10" s="75">
        <f t="shared" si="1"/>
        <v>1949</v>
      </c>
      <c r="E10" s="75">
        <f t="shared" si="1"/>
        <v>12694</v>
      </c>
      <c r="F10" s="75">
        <f t="shared" si="1"/>
        <v>108023</v>
      </c>
      <c r="G10" s="75">
        <f t="shared" si="1"/>
        <v>188257</v>
      </c>
      <c r="H10" s="75">
        <f t="shared" si="1"/>
        <v>188086</v>
      </c>
      <c r="I10" s="75">
        <f t="shared" si="1"/>
        <v>183478</v>
      </c>
      <c r="J10" s="75">
        <f t="shared" si="1"/>
        <v>59267</v>
      </c>
      <c r="K10" s="75">
        <f t="shared" si="1"/>
        <v>124211</v>
      </c>
      <c r="L10" s="75">
        <f t="shared" si="1"/>
        <v>50677</v>
      </c>
      <c r="M10" s="75">
        <f t="shared" si="1"/>
        <v>50339</v>
      </c>
      <c r="N10" s="75">
        <f t="shared" si="1"/>
        <v>338</v>
      </c>
      <c r="O10" s="75">
        <f t="shared" si="1"/>
        <v>132801</v>
      </c>
      <c r="P10" s="75">
        <f t="shared" si="1"/>
        <v>8928</v>
      </c>
      <c r="Q10" s="75">
        <f t="shared" si="1"/>
        <v>123873</v>
      </c>
      <c r="R10" s="75">
        <v>4252</v>
      </c>
      <c r="S10" s="75">
        <f>SUM(S18:S32)</f>
        <v>244</v>
      </c>
      <c r="T10" s="77">
        <f>SUM(T18:T32)</f>
        <v>1129</v>
      </c>
    </row>
    <row r="11" spans="1:20" s="39" customFormat="1" ht="15" customHeight="1">
      <c r="A11" s="25" t="s">
        <v>1237</v>
      </c>
      <c r="B11" s="75">
        <f aca="true" t="shared" si="2" ref="B11:Q11">SUM(B34:B67)</f>
        <v>456893</v>
      </c>
      <c r="C11" s="75">
        <f t="shared" si="2"/>
        <v>271185</v>
      </c>
      <c r="D11" s="75">
        <f t="shared" si="2"/>
        <v>3223</v>
      </c>
      <c r="E11" s="75">
        <f t="shared" si="2"/>
        <v>27167</v>
      </c>
      <c r="F11" s="75">
        <f t="shared" si="2"/>
        <v>155318</v>
      </c>
      <c r="G11" s="75">
        <f t="shared" si="2"/>
        <v>455351</v>
      </c>
      <c r="H11" s="75">
        <f t="shared" si="2"/>
        <v>455458</v>
      </c>
      <c r="I11" s="75">
        <f t="shared" si="2"/>
        <v>441712</v>
      </c>
      <c r="J11" s="75">
        <f t="shared" si="2"/>
        <v>132652</v>
      </c>
      <c r="K11" s="75">
        <f t="shared" si="2"/>
        <v>309060</v>
      </c>
      <c r="L11" s="75">
        <f t="shared" si="2"/>
        <v>123724</v>
      </c>
      <c r="M11" s="75">
        <f t="shared" si="2"/>
        <v>123330</v>
      </c>
      <c r="N11" s="75">
        <f t="shared" si="2"/>
        <v>394</v>
      </c>
      <c r="O11" s="75">
        <f t="shared" si="2"/>
        <v>317988</v>
      </c>
      <c r="P11" s="75">
        <f t="shared" si="2"/>
        <v>9322</v>
      </c>
      <c r="Q11" s="75">
        <f t="shared" si="2"/>
        <v>308666</v>
      </c>
      <c r="R11" s="75">
        <v>14102</v>
      </c>
      <c r="S11" s="75">
        <f>SUM(S34:S67)</f>
        <v>190</v>
      </c>
      <c r="T11" s="77">
        <f>SUM(T34:T67)</f>
        <v>1542</v>
      </c>
    </row>
    <row r="12" spans="1:20" s="39" customFormat="1" ht="6.75" customHeight="1">
      <c r="A12" s="25"/>
      <c r="B12" s="355"/>
      <c r="C12" s="75"/>
      <c r="D12" s="75"/>
      <c r="E12" s="75"/>
      <c r="F12" s="75"/>
      <c r="G12" s="76"/>
      <c r="H12" s="76"/>
      <c r="I12" s="76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7"/>
    </row>
    <row r="13" spans="1:20" s="39" customFormat="1" ht="13.5" customHeight="1">
      <c r="A13" s="25" t="s">
        <v>1106</v>
      </c>
      <c r="B13" s="355">
        <f aca="true" t="shared" si="3" ref="B13:T13">B18+B24+B25+B26+B29+B30+B31+B34+B35+B36+B37+B38+B39+B40</f>
        <v>168110</v>
      </c>
      <c r="C13" s="75">
        <f t="shared" si="3"/>
        <v>73096</v>
      </c>
      <c r="D13" s="75">
        <f t="shared" si="3"/>
        <v>1142</v>
      </c>
      <c r="E13" s="75">
        <f t="shared" si="3"/>
        <v>9800</v>
      </c>
      <c r="F13" s="75">
        <f t="shared" si="3"/>
        <v>84072</v>
      </c>
      <c r="G13" s="76">
        <f t="shared" si="3"/>
        <v>167400</v>
      </c>
      <c r="H13" s="76">
        <f t="shared" si="3"/>
        <v>167551</v>
      </c>
      <c r="I13" s="76">
        <f t="shared" si="3"/>
        <v>163527</v>
      </c>
      <c r="J13" s="75">
        <f t="shared" si="3"/>
        <v>48914</v>
      </c>
      <c r="K13" s="75">
        <f t="shared" si="3"/>
        <v>114613</v>
      </c>
      <c r="L13" s="75">
        <f t="shared" si="3"/>
        <v>43871</v>
      </c>
      <c r="M13" s="75">
        <f t="shared" si="3"/>
        <v>43581</v>
      </c>
      <c r="N13" s="75">
        <f t="shared" si="3"/>
        <v>290</v>
      </c>
      <c r="O13" s="75">
        <f t="shared" si="3"/>
        <v>119656</v>
      </c>
      <c r="P13" s="75">
        <f t="shared" si="3"/>
        <v>5333</v>
      </c>
      <c r="Q13" s="75">
        <f t="shared" si="3"/>
        <v>114323</v>
      </c>
      <c r="R13" s="75">
        <f t="shared" si="3"/>
        <v>4024</v>
      </c>
      <c r="S13" s="75">
        <f t="shared" si="3"/>
        <v>172</v>
      </c>
      <c r="T13" s="77">
        <f t="shared" si="3"/>
        <v>710</v>
      </c>
    </row>
    <row r="14" spans="1:20" s="39" customFormat="1" ht="13.5" customHeight="1">
      <c r="A14" s="25" t="s">
        <v>1108</v>
      </c>
      <c r="B14" s="355">
        <f aca="true" t="shared" si="4" ref="B14:T14">B23+B42+B43+B44+B45+B46+B47+B48</f>
        <v>139624</v>
      </c>
      <c r="C14" s="75">
        <f t="shared" si="4"/>
        <v>105341</v>
      </c>
      <c r="D14" s="75">
        <f t="shared" si="4"/>
        <v>0</v>
      </c>
      <c r="E14" s="75">
        <f t="shared" si="4"/>
        <v>2865</v>
      </c>
      <c r="F14" s="75">
        <f t="shared" si="4"/>
        <v>31418</v>
      </c>
      <c r="G14" s="76">
        <f t="shared" si="4"/>
        <v>138954</v>
      </c>
      <c r="H14" s="76">
        <f t="shared" si="4"/>
        <v>138803</v>
      </c>
      <c r="I14" s="76">
        <f t="shared" si="4"/>
        <v>136183</v>
      </c>
      <c r="J14" s="75">
        <f t="shared" si="4"/>
        <v>47964</v>
      </c>
      <c r="K14" s="75">
        <f t="shared" si="4"/>
        <v>88219</v>
      </c>
      <c r="L14" s="75">
        <f t="shared" si="4"/>
        <v>45609</v>
      </c>
      <c r="M14" s="75">
        <f t="shared" si="4"/>
        <v>45506</v>
      </c>
      <c r="N14" s="75">
        <f t="shared" si="4"/>
        <v>103</v>
      </c>
      <c r="O14" s="75">
        <f t="shared" si="4"/>
        <v>90574</v>
      </c>
      <c r="P14" s="75">
        <f t="shared" si="4"/>
        <v>2458</v>
      </c>
      <c r="Q14" s="75">
        <f t="shared" si="4"/>
        <v>88116</v>
      </c>
      <c r="R14" s="75">
        <f t="shared" si="4"/>
        <v>2620</v>
      </c>
      <c r="S14" s="75">
        <f t="shared" si="4"/>
        <v>11</v>
      </c>
      <c r="T14" s="77">
        <f t="shared" si="4"/>
        <v>670</v>
      </c>
    </row>
    <row r="15" spans="1:20" s="39" customFormat="1" ht="13.5" customHeight="1">
      <c r="A15" s="25" t="s">
        <v>1110</v>
      </c>
      <c r="B15" s="355">
        <f aca="true" t="shared" si="5" ref="B15:T15">B19+B28+B32+B50+B51+B52+B53+B54</f>
        <v>186297</v>
      </c>
      <c r="C15" s="75">
        <f t="shared" si="5"/>
        <v>75038</v>
      </c>
      <c r="D15" s="75">
        <f t="shared" si="5"/>
        <v>3401</v>
      </c>
      <c r="E15" s="75">
        <f t="shared" si="5"/>
        <v>20590</v>
      </c>
      <c r="F15" s="75">
        <f t="shared" si="5"/>
        <v>87268</v>
      </c>
      <c r="G15" s="76">
        <f t="shared" si="5"/>
        <v>185240</v>
      </c>
      <c r="H15" s="76">
        <f t="shared" si="5"/>
        <v>185132</v>
      </c>
      <c r="I15" s="76">
        <f t="shared" si="5"/>
        <v>180522</v>
      </c>
      <c r="J15" s="75">
        <f t="shared" si="5"/>
        <v>45748</v>
      </c>
      <c r="K15" s="75">
        <f t="shared" si="5"/>
        <v>134774</v>
      </c>
      <c r="L15" s="75">
        <f t="shared" si="5"/>
        <v>36638</v>
      </c>
      <c r="M15" s="75">
        <f t="shared" si="5"/>
        <v>36507</v>
      </c>
      <c r="N15" s="75">
        <f t="shared" si="5"/>
        <v>131</v>
      </c>
      <c r="O15" s="75">
        <f t="shared" si="5"/>
        <v>143884</v>
      </c>
      <c r="P15" s="75">
        <f t="shared" si="5"/>
        <v>9241</v>
      </c>
      <c r="Q15" s="75">
        <f t="shared" si="5"/>
        <v>134643</v>
      </c>
      <c r="R15" s="75">
        <f t="shared" si="5"/>
        <v>4610</v>
      </c>
      <c r="S15" s="75">
        <f t="shared" si="5"/>
        <v>173</v>
      </c>
      <c r="T15" s="77">
        <f t="shared" si="5"/>
        <v>1057</v>
      </c>
    </row>
    <row r="16" spans="1:20" s="39" customFormat="1" ht="13.5" customHeight="1">
      <c r="A16" s="25" t="s">
        <v>1112</v>
      </c>
      <c r="B16" s="355">
        <f aca="true" t="shared" si="6" ref="B16:T16">B20+B21+B56+B57+B58+B59+B60+B61+B62+B63+B64+B65+B66+B67</f>
        <v>152248</v>
      </c>
      <c r="C16" s="75">
        <f t="shared" si="6"/>
        <v>84430</v>
      </c>
      <c r="D16" s="75">
        <f t="shared" si="6"/>
        <v>629</v>
      </c>
      <c r="E16" s="75">
        <f t="shared" si="6"/>
        <v>6606</v>
      </c>
      <c r="F16" s="75">
        <f t="shared" si="6"/>
        <v>60583</v>
      </c>
      <c r="G16" s="76">
        <f t="shared" si="6"/>
        <v>152014</v>
      </c>
      <c r="H16" s="76">
        <f t="shared" si="6"/>
        <v>152058</v>
      </c>
      <c r="I16" s="76">
        <f t="shared" si="6"/>
        <v>144958</v>
      </c>
      <c r="J16" s="75">
        <f t="shared" si="6"/>
        <v>49293</v>
      </c>
      <c r="K16" s="75">
        <f t="shared" si="6"/>
        <v>95665</v>
      </c>
      <c r="L16" s="75">
        <f t="shared" si="6"/>
        <v>48283</v>
      </c>
      <c r="M16" s="75">
        <f t="shared" si="6"/>
        <v>48075</v>
      </c>
      <c r="N16" s="75">
        <f t="shared" si="6"/>
        <v>208</v>
      </c>
      <c r="O16" s="75">
        <f t="shared" si="6"/>
        <v>96675</v>
      </c>
      <c r="P16" s="75">
        <f t="shared" si="6"/>
        <v>1218</v>
      </c>
      <c r="Q16" s="75">
        <f t="shared" si="6"/>
        <v>95457</v>
      </c>
      <c r="R16" s="75">
        <f t="shared" si="6"/>
        <v>7100</v>
      </c>
      <c r="S16" s="75">
        <f t="shared" si="6"/>
        <v>78</v>
      </c>
      <c r="T16" s="77">
        <f t="shared" si="6"/>
        <v>234</v>
      </c>
    </row>
    <row r="17" spans="1:20" ht="6" customHeight="1">
      <c r="A17" s="44"/>
      <c r="B17" s="337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56"/>
    </row>
    <row r="18" spans="1:20" ht="13.5" customHeight="1">
      <c r="A18" s="44" t="s">
        <v>1115</v>
      </c>
      <c r="B18" s="337">
        <f>SUM(C18:F18)</f>
        <v>21022</v>
      </c>
      <c r="C18" s="338">
        <v>8123</v>
      </c>
      <c r="D18" s="338">
        <v>97</v>
      </c>
      <c r="E18" s="338">
        <v>1367</v>
      </c>
      <c r="F18" s="338">
        <v>11435</v>
      </c>
      <c r="G18" s="338">
        <v>20937</v>
      </c>
      <c r="H18" s="338">
        <v>20837</v>
      </c>
      <c r="I18" s="338">
        <f>J18+K18</f>
        <v>20463</v>
      </c>
      <c r="J18" s="338">
        <v>6035</v>
      </c>
      <c r="K18" s="338">
        <v>14428</v>
      </c>
      <c r="L18" s="338">
        <f>M18+N18</f>
        <v>4978</v>
      </c>
      <c r="M18" s="338">
        <v>4940</v>
      </c>
      <c r="N18" s="338">
        <v>38</v>
      </c>
      <c r="O18" s="338">
        <f>P18+Q18</f>
        <v>15485</v>
      </c>
      <c r="P18" s="338">
        <v>1095</v>
      </c>
      <c r="Q18" s="338">
        <v>14390</v>
      </c>
      <c r="R18" s="338">
        <v>374</v>
      </c>
      <c r="S18" s="338">
        <v>86</v>
      </c>
      <c r="T18" s="356">
        <v>85</v>
      </c>
    </row>
    <row r="19" spans="1:20" ht="13.5" customHeight="1">
      <c r="A19" s="44" t="s">
        <v>1117</v>
      </c>
      <c r="B19" s="337">
        <f>SUM(C19:F19)</f>
        <v>41689</v>
      </c>
      <c r="C19" s="338">
        <v>9776</v>
      </c>
      <c r="D19" s="338">
        <v>280</v>
      </c>
      <c r="E19" s="338">
        <v>2299</v>
      </c>
      <c r="F19" s="338">
        <v>29334</v>
      </c>
      <c r="G19" s="338">
        <v>41501</v>
      </c>
      <c r="H19" s="338">
        <v>41493</v>
      </c>
      <c r="I19" s="338">
        <f>J19+K19</f>
        <v>40502</v>
      </c>
      <c r="J19" s="338">
        <v>11483</v>
      </c>
      <c r="K19" s="338">
        <v>29019</v>
      </c>
      <c r="L19" s="338">
        <f>M19+N19</f>
        <v>7888</v>
      </c>
      <c r="M19" s="338">
        <v>7806</v>
      </c>
      <c r="N19" s="338">
        <v>82</v>
      </c>
      <c r="O19" s="338">
        <f>P19+Q19</f>
        <v>32614</v>
      </c>
      <c r="P19" s="338">
        <v>3677</v>
      </c>
      <c r="Q19" s="338">
        <v>28937</v>
      </c>
      <c r="R19" s="338">
        <v>991</v>
      </c>
      <c r="S19" s="338">
        <v>45</v>
      </c>
      <c r="T19" s="356">
        <v>188</v>
      </c>
    </row>
    <row r="20" spans="1:20" ht="13.5" customHeight="1">
      <c r="A20" s="44" t="s">
        <v>1118</v>
      </c>
      <c r="B20" s="337">
        <f>SUM(C20:F20)</f>
        <v>10309</v>
      </c>
      <c r="C20" s="338">
        <v>576</v>
      </c>
      <c r="D20" s="338">
        <v>263</v>
      </c>
      <c r="E20" s="338">
        <v>905</v>
      </c>
      <c r="F20" s="338">
        <v>8565</v>
      </c>
      <c r="G20" s="338">
        <v>10308</v>
      </c>
      <c r="H20" s="338">
        <v>10328</v>
      </c>
      <c r="I20" s="338">
        <f>J20+K20</f>
        <v>9680</v>
      </c>
      <c r="J20" s="338">
        <v>5940</v>
      </c>
      <c r="K20" s="338">
        <v>3740</v>
      </c>
      <c r="L20" s="338">
        <f>M20+N20</f>
        <v>5932</v>
      </c>
      <c r="M20" s="338">
        <v>5894</v>
      </c>
      <c r="N20" s="338">
        <v>38</v>
      </c>
      <c r="O20" s="338">
        <f>P20+Q20</f>
        <v>3748</v>
      </c>
      <c r="P20" s="338">
        <v>46</v>
      </c>
      <c r="Q20" s="338">
        <v>3702</v>
      </c>
      <c r="R20" s="338">
        <v>648</v>
      </c>
      <c r="S20" s="338">
        <v>0</v>
      </c>
      <c r="T20" s="356">
        <v>1</v>
      </c>
    </row>
    <row r="21" spans="1:20" ht="13.5" customHeight="1">
      <c r="A21" s="44" t="s">
        <v>1120</v>
      </c>
      <c r="B21" s="337">
        <f>SUM(C21:F21)</f>
        <v>2462</v>
      </c>
      <c r="C21" s="338">
        <v>516</v>
      </c>
      <c r="D21" s="338">
        <v>0</v>
      </c>
      <c r="E21" s="338">
        <v>236</v>
      </c>
      <c r="F21" s="338">
        <v>1710</v>
      </c>
      <c r="G21" s="338">
        <v>2460</v>
      </c>
      <c r="H21" s="338">
        <v>2460</v>
      </c>
      <c r="I21" s="338">
        <f>J21+K21</f>
        <v>2159</v>
      </c>
      <c r="J21" s="338">
        <v>1948</v>
      </c>
      <c r="K21" s="338">
        <v>211</v>
      </c>
      <c r="L21" s="338">
        <f>M21+N21</f>
        <v>1711</v>
      </c>
      <c r="M21" s="338">
        <v>1711</v>
      </c>
      <c r="N21" s="338">
        <v>0</v>
      </c>
      <c r="O21" s="338">
        <f>P21+Q21</f>
        <v>448</v>
      </c>
      <c r="P21" s="338">
        <v>237</v>
      </c>
      <c r="Q21" s="338">
        <v>211</v>
      </c>
      <c r="R21" s="338">
        <v>301</v>
      </c>
      <c r="S21" s="338">
        <v>0</v>
      </c>
      <c r="T21" s="356">
        <v>2</v>
      </c>
    </row>
    <row r="22" spans="1:20" ht="6" customHeight="1">
      <c r="A22" s="44"/>
      <c r="B22" s="337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56"/>
    </row>
    <row r="23" spans="1:20" ht="13.5" customHeight="1">
      <c r="A23" s="44" t="s">
        <v>1123</v>
      </c>
      <c r="B23" s="337">
        <f>SUM(C23:F23)</f>
        <v>12370</v>
      </c>
      <c r="C23" s="338">
        <v>8180</v>
      </c>
      <c r="D23" s="338">
        <v>0</v>
      </c>
      <c r="E23" s="338">
        <v>160</v>
      </c>
      <c r="F23" s="338">
        <v>4030</v>
      </c>
      <c r="G23" s="338">
        <v>12085</v>
      </c>
      <c r="H23" s="338">
        <v>12085</v>
      </c>
      <c r="I23" s="338">
        <f>J23+K23</f>
        <v>11729</v>
      </c>
      <c r="J23" s="338">
        <v>3392</v>
      </c>
      <c r="K23" s="338">
        <v>8337</v>
      </c>
      <c r="L23" s="338">
        <f>M23+N23</f>
        <v>3190</v>
      </c>
      <c r="M23" s="338">
        <v>3185</v>
      </c>
      <c r="N23" s="338">
        <v>5</v>
      </c>
      <c r="O23" s="338">
        <f>P23+Q23</f>
        <v>8539</v>
      </c>
      <c r="P23" s="338">
        <v>207</v>
      </c>
      <c r="Q23" s="338">
        <v>8332</v>
      </c>
      <c r="R23" s="338">
        <v>356</v>
      </c>
      <c r="S23" s="338">
        <v>0</v>
      </c>
      <c r="T23" s="356">
        <v>285</v>
      </c>
    </row>
    <row r="24" spans="1:20" ht="13.5" customHeight="1">
      <c r="A24" s="44" t="s">
        <v>1125</v>
      </c>
      <c r="B24" s="337">
        <f>SUM(C24:F24)</f>
        <v>6908</v>
      </c>
      <c r="C24" s="338">
        <v>2250</v>
      </c>
      <c r="D24" s="338">
        <v>0</v>
      </c>
      <c r="E24" s="338">
        <v>1745</v>
      </c>
      <c r="F24" s="338">
        <v>2913</v>
      </c>
      <c r="G24" s="338">
        <v>6908</v>
      </c>
      <c r="H24" s="338">
        <v>6980</v>
      </c>
      <c r="I24" s="338">
        <f>J24+K24</f>
        <v>6794</v>
      </c>
      <c r="J24" s="338">
        <v>2135</v>
      </c>
      <c r="K24" s="338">
        <v>4659</v>
      </c>
      <c r="L24" s="338">
        <f>M24+N24</f>
        <v>1746</v>
      </c>
      <c r="M24" s="338">
        <v>1734</v>
      </c>
      <c r="N24" s="338">
        <v>12</v>
      </c>
      <c r="O24" s="338">
        <f>P24+Q24</f>
        <v>5048</v>
      </c>
      <c r="P24" s="338">
        <v>401</v>
      </c>
      <c r="Q24" s="338">
        <v>4647</v>
      </c>
      <c r="R24" s="338">
        <v>186</v>
      </c>
      <c r="S24" s="338">
        <v>0</v>
      </c>
      <c r="T24" s="356">
        <v>0</v>
      </c>
    </row>
    <row r="25" spans="1:20" ht="13.5" customHeight="1">
      <c r="A25" s="44" t="s">
        <v>1127</v>
      </c>
      <c r="B25" s="337">
        <f>SUM(C25:F25)</f>
        <v>16819</v>
      </c>
      <c r="C25" s="338">
        <v>4633</v>
      </c>
      <c r="D25" s="338">
        <v>472</v>
      </c>
      <c r="E25" s="338">
        <v>770</v>
      </c>
      <c r="F25" s="338">
        <v>10944</v>
      </c>
      <c r="G25" s="338">
        <v>16526</v>
      </c>
      <c r="H25" s="338">
        <v>16429</v>
      </c>
      <c r="I25" s="338">
        <f>J25+K25</f>
        <v>16072</v>
      </c>
      <c r="J25" s="338">
        <v>6246</v>
      </c>
      <c r="K25" s="338">
        <v>9826</v>
      </c>
      <c r="L25" s="338">
        <f>M25+N25</f>
        <v>5395</v>
      </c>
      <c r="M25" s="338">
        <v>5380</v>
      </c>
      <c r="N25" s="338">
        <v>15</v>
      </c>
      <c r="O25" s="338">
        <f>P25+Q25</f>
        <v>10677</v>
      </c>
      <c r="P25" s="338">
        <v>866</v>
      </c>
      <c r="Q25" s="338">
        <v>9811</v>
      </c>
      <c r="R25" s="338">
        <v>357</v>
      </c>
      <c r="S25" s="338">
        <v>61</v>
      </c>
      <c r="T25" s="356">
        <v>293</v>
      </c>
    </row>
    <row r="26" spans="1:20" ht="13.5" customHeight="1">
      <c r="A26" s="44" t="s">
        <v>1128</v>
      </c>
      <c r="B26" s="337">
        <f>SUM(C26:F26)</f>
        <v>11229</v>
      </c>
      <c r="C26" s="338">
        <v>4766</v>
      </c>
      <c r="D26" s="338">
        <v>51</v>
      </c>
      <c r="E26" s="338">
        <v>653</v>
      </c>
      <c r="F26" s="338">
        <v>5759</v>
      </c>
      <c r="G26" s="338">
        <v>11148</v>
      </c>
      <c r="H26" s="338">
        <v>11125</v>
      </c>
      <c r="I26" s="338">
        <f>J26+K26</f>
        <v>10858</v>
      </c>
      <c r="J26" s="338">
        <v>3484</v>
      </c>
      <c r="K26" s="338">
        <v>7374</v>
      </c>
      <c r="L26" s="338">
        <f>M26+N26</f>
        <v>3259</v>
      </c>
      <c r="M26" s="338">
        <v>3210</v>
      </c>
      <c r="N26" s="338">
        <v>49</v>
      </c>
      <c r="O26" s="338">
        <f>P26+Q26</f>
        <v>7599</v>
      </c>
      <c r="P26" s="338">
        <v>274</v>
      </c>
      <c r="Q26" s="338">
        <v>7325</v>
      </c>
      <c r="R26" s="338">
        <v>267</v>
      </c>
      <c r="S26" s="338">
        <v>4</v>
      </c>
      <c r="T26" s="356">
        <v>81</v>
      </c>
    </row>
    <row r="27" spans="1:20" ht="6" customHeight="1">
      <c r="A27" s="44"/>
      <c r="B27" s="337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56"/>
    </row>
    <row r="28" spans="1:20" ht="13.5" customHeight="1">
      <c r="A28" s="44" t="s">
        <v>1131</v>
      </c>
      <c r="B28" s="337">
        <f>SUM(C28:F28)</f>
        <v>13857</v>
      </c>
      <c r="C28" s="338">
        <v>8249</v>
      </c>
      <c r="D28" s="338">
        <v>96</v>
      </c>
      <c r="E28" s="338">
        <v>163</v>
      </c>
      <c r="F28" s="338">
        <v>5349</v>
      </c>
      <c r="G28" s="338">
        <v>13738</v>
      </c>
      <c r="H28" s="338">
        <v>13785</v>
      </c>
      <c r="I28" s="338">
        <f>J28+K28</f>
        <v>13628</v>
      </c>
      <c r="J28" s="338">
        <v>2136</v>
      </c>
      <c r="K28" s="338">
        <v>11492</v>
      </c>
      <c r="L28" s="338">
        <f>M28+N28</f>
        <v>1665</v>
      </c>
      <c r="M28" s="338">
        <v>1657</v>
      </c>
      <c r="N28" s="338">
        <v>8</v>
      </c>
      <c r="O28" s="338">
        <f>P28+Q28</f>
        <v>11963</v>
      </c>
      <c r="P28" s="338">
        <v>479</v>
      </c>
      <c r="Q28" s="338">
        <v>11484</v>
      </c>
      <c r="R28" s="338">
        <v>157</v>
      </c>
      <c r="S28" s="338">
        <v>0</v>
      </c>
      <c r="T28" s="356">
        <v>119</v>
      </c>
    </row>
    <row r="29" spans="1:20" ht="13.5" customHeight="1">
      <c r="A29" s="44" t="s">
        <v>1133</v>
      </c>
      <c r="B29" s="337">
        <f>SUM(C29:F29)</f>
        <v>3839</v>
      </c>
      <c r="C29" s="338">
        <v>243</v>
      </c>
      <c r="D29" s="338">
        <v>118</v>
      </c>
      <c r="E29" s="338">
        <v>607</v>
      </c>
      <c r="F29" s="338">
        <v>2871</v>
      </c>
      <c r="G29" s="338">
        <v>3774</v>
      </c>
      <c r="H29" s="338">
        <v>3774</v>
      </c>
      <c r="I29" s="338">
        <f>J29+K29</f>
        <v>3674</v>
      </c>
      <c r="J29" s="338">
        <v>1453</v>
      </c>
      <c r="K29" s="338">
        <v>2221</v>
      </c>
      <c r="L29" s="338">
        <f>M29+N29</f>
        <v>1300</v>
      </c>
      <c r="M29" s="338">
        <v>1258</v>
      </c>
      <c r="N29" s="338">
        <v>42</v>
      </c>
      <c r="O29" s="338">
        <f>P29+Q29</f>
        <v>2374</v>
      </c>
      <c r="P29" s="338">
        <v>195</v>
      </c>
      <c r="Q29" s="338">
        <v>2179</v>
      </c>
      <c r="R29" s="338">
        <v>100</v>
      </c>
      <c r="S29" s="338">
        <v>0</v>
      </c>
      <c r="T29" s="356">
        <v>65</v>
      </c>
    </row>
    <row r="30" spans="1:20" ht="13.5" customHeight="1">
      <c r="A30" s="44" t="s">
        <v>1135</v>
      </c>
      <c r="B30" s="337">
        <f>SUM(C30:F30)</f>
        <v>13324</v>
      </c>
      <c r="C30" s="338">
        <v>3036</v>
      </c>
      <c r="D30" s="338">
        <v>235</v>
      </c>
      <c r="E30" s="338">
        <v>1361</v>
      </c>
      <c r="F30" s="338">
        <v>8692</v>
      </c>
      <c r="G30" s="338">
        <v>13320</v>
      </c>
      <c r="H30" s="338">
        <v>13295</v>
      </c>
      <c r="I30" s="338">
        <f>J30+K30</f>
        <v>13049</v>
      </c>
      <c r="J30" s="338">
        <v>3152</v>
      </c>
      <c r="K30" s="338">
        <v>9897</v>
      </c>
      <c r="L30" s="338">
        <f>M30+N30</f>
        <v>2651</v>
      </c>
      <c r="M30" s="338">
        <v>2626</v>
      </c>
      <c r="N30" s="338">
        <v>25</v>
      </c>
      <c r="O30" s="338">
        <f>P30+Q30</f>
        <v>10398</v>
      </c>
      <c r="P30" s="338">
        <v>526</v>
      </c>
      <c r="Q30" s="338">
        <v>9872</v>
      </c>
      <c r="R30" s="338">
        <v>246</v>
      </c>
      <c r="S30" s="338">
        <v>15</v>
      </c>
      <c r="T30" s="356">
        <v>4</v>
      </c>
    </row>
    <row r="31" spans="1:20" ht="13.5" customHeight="1">
      <c r="A31" s="44" t="s">
        <v>1137</v>
      </c>
      <c r="B31" s="337">
        <f>SUM(C31:F31)</f>
        <v>25984</v>
      </c>
      <c r="C31" s="338">
        <v>15960</v>
      </c>
      <c r="D31" s="338">
        <v>132</v>
      </c>
      <c r="E31" s="338">
        <v>912</v>
      </c>
      <c r="F31" s="338">
        <v>8980</v>
      </c>
      <c r="G31" s="338">
        <v>25983</v>
      </c>
      <c r="H31" s="338">
        <v>25956</v>
      </c>
      <c r="I31" s="338">
        <f>J31+K31</f>
        <v>25595</v>
      </c>
      <c r="J31" s="338">
        <v>7412</v>
      </c>
      <c r="K31" s="338">
        <v>18183</v>
      </c>
      <c r="L31" s="338">
        <f>M31+N31</f>
        <v>7148</v>
      </c>
      <c r="M31" s="338">
        <v>7137</v>
      </c>
      <c r="N31" s="338">
        <v>11</v>
      </c>
      <c r="O31" s="338">
        <f>P31+Q31</f>
        <v>18447</v>
      </c>
      <c r="P31" s="338">
        <v>275</v>
      </c>
      <c r="Q31" s="338">
        <v>18172</v>
      </c>
      <c r="R31" s="338">
        <v>361</v>
      </c>
      <c r="S31" s="338">
        <v>0</v>
      </c>
      <c r="T31" s="356">
        <v>1</v>
      </c>
    </row>
    <row r="32" spans="1:20" ht="13.5" customHeight="1">
      <c r="A32" s="44" t="s">
        <v>1139</v>
      </c>
      <c r="B32" s="337">
        <f>SUM(C32:F32)</f>
        <v>9574</v>
      </c>
      <c r="C32" s="338">
        <v>412</v>
      </c>
      <c r="D32" s="338">
        <v>205</v>
      </c>
      <c r="E32" s="338">
        <v>1516</v>
      </c>
      <c r="F32" s="338">
        <v>7441</v>
      </c>
      <c r="G32" s="338">
        <v>9569</v>
      </c>
      <c r="H32" s="338">
        <v>9539</v>
      </c>
      <c r="I32" s="338">
        <f>J32+K32</f>
        <v>9275</v>
      </c>
      <c r="J32" s="338">
        <v>4451</v>
      </c>
      <c r="K32" s="338">
        <v>4824</v>
      </c>
      <c r="L32" s="338">
        <f>M32+N32</f>
        <v>3814</v>
      </c>
      <c r="M32" s="338">
        <v>3801</v>
      </c>
      <c r="N32" s="338">
        <v>13</v>
      </c>
      <c r="O32" s="338">
        <f>P32+Q32</f>
        <v>5461</v>
      </c>
      <c r="P32" s="338">
        <v>650</v>
      </c>
      <c r="Q32" s="338">
        <v>4811</v>
      </c>
      <c r="R32" s="338">
        <v>264</v>
      </c>
      <c r="S32" s="338">
        <v>33</v>
      </c>
      <c r="T32" s="356">
        <v>5</v>
      </c>
    </row>
    <row r="33" spans="1:20" ht="6" customHeight="1">
      <c r="A33" s="44"/>
      <c r="B33" s="337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56"/>
    </row>
    <row r="34" spans="1:20" ht="13.5" customHeight="1">
      <c r="A34" s="44" t="s">
        <v>1142</v>
      </c>
      <c r="B34" s="337">
        <f aca="true" t="shared" si="7" ref="B34:B40">SUM(C34:F34)</f>
        <v>3406</v>
      </c>
      <c r="C34" s="338">
        <v>286</v>
      </c>
      <c r="D34" s="338">
        <v>0</v>
      </c>
      <c r="E34" s="338">
        <v>324</v>
      </c>
      <c r="F34" s="338">
        <v>2796</v>
      </c>
      <c r="G34" s="338">
        <v>3336</v>
      </c>
      <c r="H34" s="338">
        <v>3334</v>
      </c>
      <c r="I34" s="338">
        <f aca="true" t="shared" si="8" ref="I34:I40">J34+K34</f>
        <v>3194</v>
      </c>
      <c r="J34" s="338">
        <v>1599</v>
      </c>
      <c r="K34" s="338">
        <v>1595</v>
      </c>
      <c r="L34" s="338">
        <f aca="true" t="shared" si="9" ref="L34:L40">M34+N34</f>
        <v>1520</v>
      </c>
      <c r="M34" s="338">
        <v>1494</v>
      </c>
      <c r="N34" s="338">
        <v>26</v>
      </c>
      <c r="O34" s="338">
        <f aca="true" t="shared" si="10" ref="O34:O40">P34+Q34</f>
        <v>1674</v>
      </c>
      <c r="P34" s="338">
        <v>105</v>
      </c>
      <c r="Q34" s="338">
        <v>1569</v>
      </c>
      <c r="R34" s="338">
        <v>140</v>
      </c>
      <c r="S34" s="338">
        <v>2</v>
      </c>
      <c r="T34" s="356">
        <v>70</v>
      </c>
    </row>
    <row r="35" spans="1:20" ht="13.5" customHeight="1">
      <c r="A35" s="44" t="s">
        <v>1144</v>
      </c>
      <c r="B35" s="337">
        <f t="shared" si="7"/>
        <v>1029</v>
      </c>
      <c r="C35" s="338">
        <v>0</v>
      </c>
      <c r="D35" s="338">
        <v>0</v>
      </c>
      <c r="E35" s="338">
        <v>6</v>
      </c>
      <c r="F35" s="338">
        <v>1023</v>
      </c>
      <c r="G35" s="338">
        <v>1029</v>
      </c>
      <c r="H35" s="338">
        <v>1029</v>
      </c>
      <c r="I35" s="338">
        <f t="shared" si="8"/>
        <v>965</v>
      </c>
      <c r="J35" s="338">
        <v>402</v>
      </c>
      <c r="K35" s="338">
        <v>563</v>
      </c>
      <c r="L35" s="338">
        <f t="shared" si="9"/>
        <v>294</v>
      </c>
      <c r="M35" s="338">
        <v>291</v>
      </c>
      <c r="N35" s="338">
        <v>3</v>
      </c>
      <c r="O35" s="338">
        <f t="shared" si="10"/>
        <v>671</v>
      </c>
      <c r="P35" s="338">
        <v>111</v>
      </c>
      <c r="Q35" s="338">
        <v>560</v>
      </c>
      <c r="R35" s="338">
        <v>64</v>
      </c>
      <c r="S35" s="338">
        <v>0</v>
      </c>
      <c r="T35" s="356">
        <v>0</v>
      </c>
    </row>
    <row r="36" spans="1:20" ht="13.5" customHeight="1">
      <c r="A36" s="44" t="s">
        <v>1098</v>
      </c>
      <c r="B36" s="337">
        <f t="shared" si="7"/>
        <v>1362</v>
      </c>
      <c r="C36" s="338">
        <v>0</v>
      </c>
      <c r="D36" s="338">
        <v>0</v>
      </c>
      <c r="E36" s="338">
        <v>112</v>
      </c>
      <c r="F36" s="338">
        <v>1250</v>
      </c>
      <c r="G36" s="338">
        <v>1362</v>
      </c>
      <c r="H36" s="338">
        <v>1362</v>
      </c>
      <c r="I36" s="338">
        <f t="shared" si="8"/>
        <v>1324</v>
      </c>
      <c r="J36" s="338">
        <v>706</v>
      </c>
      <c r="K36" s="338">
        <v>618</v>
      </c>
      <c r="L36" s="338">
        <f t="shared" si="9"/>
        <v>469</v>
      </c>
      <c r="M36" s="338">
        <v>466</v>
      </c>
      <c r="N36" s="338">
        <v>3</v>
      </c>
      <c r="O36" s="338">
        <f t="shared" si="10"/>
        <v>855</v>
      </c>
      <c r="P36" s="338">
        <v>240</v>
      </c>
      <c r="Q36" s="338">
        <v>615</v>
      </c>
      <c r="R36" s="338">
        <v>38</v>
      </c>
      <c r="S36" s="338">
        <v>0</v>
      </c>
      <c r="T36" s="356">
        <v>0</v>
      </c>
    </row>
    <row r="37" spans="1:20" ht="13.5" customHeight="1">
      <c r="A37" s="44" t="s">
        <v>1099</v>
      </c>
      <c r="B37" s="337">
        <f t="shared" si="7"/>
        <v>32707</v>
      </c>
      <c r="C37" s="338">
        <v>19642</v>
      </c>
      <c r="D37" s="338">
        <v>0</v>
      </c>
      <c r="E37" s="338">
        <v>1238</v>
      </c>
      <c r="F37" s="338">
        <v>11827</v>
      </c>
      <c r="G37" s="338">
        <v>32598</v>
      </c>
      <c r="H37" s="338">
        <v>32800</v>
      </c>
      <c r="I37" s="338">
        <f t="shared" si="8"/>
        <v>31759</v>
      </c>
      <c r="J37" s="338">
        <v>7484</v>
      </c>
      <c r="K37" s="338">
        <v>24275</v>
      </c>
      <c r="L37" s="338">
        <f t="shared" si="9"/>
        <v>7151</v>
      </c>
      <c r="M37" s="338">
        <v>7140</v>
      </c>
      <c r="N37" s="338">
        <v>11</v>
      </c>
      <c r="O37" s="338">
        <f t="shared" si="10"/>
        <v>24608</v>
      </c>
      <c r="P37" s="338">
        <v>344</v>
      </c>
      <c r="Q37" s="338">
        <v>24264</v>
      </c>
      <c r="R37" s="338">
        <v>1041</v>
      </c>
      <c r="S37" s="338">
        <v>0</v>
      </c>
      <c r="T37" s="356">
        <v>109</v>
      </c>
    </row>
    <row r="38" spans="1:20" ht="13.5" customHeight="1">
      <c r="A38" s="44" t="s">
        <v>1100</v>
      </c>
      <c r="B38" s="337">
        <f t="shared" si="7"/>
        <v>14313</v>
      </c>
      <c r="C38" s="338">
        <v>8484</v>
      </c>
      <c r="D38" s="338">
        <v>33</v>
      </c>
      <c r="E38" s="338">
        <v>331</v>
      </c>
      <c r="F38" s="338">
        <v>5465</v>
      </c>
      <c r="G38" s="338">
        <v>14311</v>
      </c>
      <c r="H38" s="338">
        <v>14387</v>
      </c>
      <c r="I38" s="338">
        <f t="shared" si="8"/>
        <v>14170</v>
      </c>
      <c r="J38" s="338">
        <v>3534</v>
      </c>
      <c r="K38" s="338">
        <v>10636</v>
      </c>
      <c r="L38" s="338">
        <f t="shared" si="9"/>
        <v>2942</v>
      </c>
      <c r="M38" s="338">
        <v>2915</v>
      </c>
      <c r="N38" s="338">
        <v>27</v>
      </c>
      <c r="O38" s="338">
        <f t="shared" si="10"/>
        <v>11228</v>
      </c>
      <c r="P38" s="338">
        <v>619</v>
      </c>
      <c r="Q38" s="338">
        <v>10609</v>
      </c>
      <c r="R38" s="338">
        <v>217</v>
      </c>
      <c r="S38" s="338">
        <v>0</v>
      </c>
      <c r="T38" s="356">
        <v>2</v>
      </c>
    </row>
    <row r="39" spans="1:20" ht="13.5" customHeight="1">
      <c r="A39" s="44" t="s">
        <v>1102</v>
      </c>
      <c r="B39" s="337">
        <f t="shared" si="7"/>
        <v>12008</v>
      </c>
      <c r="C39" s="338">
        <v>4318</v>
      </c>
      <c r="D39" s="338">
        <v>4</v>
      </c>
      <c r="E39" s="338">
        <v>191</v>
      </c>
      <c r="F39" s="338">
        <v>7495</v>
      </c>
      <c r="G39" s="338">
        <v>12008</v>
      </c>
      <c r="H39" s="338">
        <v>12094</v>
      </c>
      <c r="I39" s="338">
        <f t="shared" si="8"/>
        <v>11631</v>
      </c>
      <c r="J39" s="338">
        <v>4061</v>
      </c>
      <c r="K39" s="338">
        <v>7570</v>
      </c>
      <c r="L39" s="338">
        <f t="shared" si="9"/>
        <v>3834</v>
      </c>
      <c r="M39" s="338">
        <v>3809</v>
      </c>
      <c r="N39" s="338">
        <v>25</v>
      </c>
      <c r="O39" s="338">
        <f t="shared" si="10"/>
        <v>7797</v>
      </c>
      <c r="P39" s="338">
        <v>252</v>
      </c>
      <c r="Q39" s="338">
        <v>7545</v>
      </c>
      <c r="R39" s="338">
        <v>463</v>
      </c>
      <c r="S39" s="338">
        <v>0</v>
      </c>
      <c r="T39" s="356">
        <v>0</v>
      </c>
    </row>
    <row r="40" spans="1:20" ht="13.5" customHeight="1">
      <c r="A40" s="44" t="s">
        <v>1104</v>
      </c>
      <c r="B40" s="337">
        <f t="shared" si="7"/>
        <v>4160</v>
      </c>
      <c r="C40" s="338">
        <v>1355</v>
      </c>
      <c r="D40" s="338">
        <v>0</v>
      </c>
      <c r="E40" s="338">
        <v>183</v>
      </c>
      <c r="F40" s="338">
        <v>2622</v>
      </c>
      <c r="G40" s="338">
        <v>4160</v>
      </c>
      <c r="H40" s="338">
        <v>4149</v>
      </c>
      <c r="I40" s="338">
        <f t="shared" si="8"/>
        <v>3979</v>
      </c>
      <c r="J40" s="338">
        <v>1211</v>
      </c>
      <c r="K40" s="338">
        <v>2768</v>
      </c>
      <c r="L40" s="338">
        <f t="shared" si="9"/>
        <v>1184</v>
      </c>
      <c r="M40" s="338">
        <v>1181</v>
      </c>
      <c r="N40" s="338">
        <v>3</v>
      </c>
      <c r="O40" s="338">
        <f t="shared" si="10"/>
        <v>2795</v>
      </c>
      <c r="P40" s="338">
        <v>30</v>
      </c>
      <c r="Q40" s="338">
        <v>2765</v>
      </c>
      <c r="R40" s="338">
        <v>170</v>
      </c>
      <c r="S40" s="338">
        <v>4</v>
      </c>
      <c r="T40" s="356">
        <v>0</v>
      </c>
    </row>
    <row r="41" spans="1:20" ht="6" customHeight="1">
      <c r="A41" s="44"/>
      <c r="B41" s="337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56"/>
    </row>
    <row r="42" spans="1:20" ht="13.5" customHeight="1">
      <c r="A42" s="44" t="s">
        <v>1105</v>
      </c>
      <c r="B42" s="337">
        <f aca="true" t="shared" si="11" ref="B42:B48">SUM(C42:F42)</f>
        <v>12567</v>
      </c>
      <c r="C42" s="338">
        <v>6859</v>
      </c>
      <c r="D42" s="338">
        <v>0</v>
      </c>
      <c r="E42" s="338">
        <v>45</v>
      </c>
      <c r="F42" s="338">
        <v>5663</v>
      </c>
      <c r="G42" s="338">
        <v>12556</v>
      </c>
      <c r="H42" s="338">
        <v>12556</v>
      </c>
      <c r="I42" s="338">
        <f aca="true" t="shared" si="12" ref="I42:I48">J42+K42</f>
        <v>12361</v>
      </c>
      <c r="J42" s="338">
        <v>5074</v>
      </c>
      <c r="K42" s="338">
        <v>7287</v>
      </c>
      <c r="L42" s="338">
        <f aca="true" t="shared" si="13" ref="L42:L48">M42+N42</f>
        <v>4808</v>
      </c>
      <c r="M42" s="338">
        <v>4798</v>
      </c>
      <c r="N42" s="338">
        <v>10</v>
      </c>
      <c r="O42" s="338">
        <f aca="true" t="shared" si="14" ref="O42:O48">P42+Q42</f>
        <v>7553</v>
      </c>
      <c r="P42" s="338">
        <v>276</v>
      </c>
      <c r="Q42" s="338">
        <v>7277</v>
      </c>
      <c r="R42" s="338">
        <v>195</v>
      </c>
      <c r="S42" s="338">
        <v>0</v>
      </c>
      <c r="T42" s="356">
        <v>11</v>
      </c>
    </row>
    <row r="43" spans="1:20" ht="13.5" customHeight="1">
      <c r="A43" s="44" t="s">
        <v>1107</v>
      </c>
      <c r="B43" s="337">
        <f t="shared" si="11"/>
        <v>27145</v>
      </c>
      <c r="C43" s="338">
        <v>21951</v>
      </c>
      <c r="D43" s="338">
        <v>0</v>
      </c>
      <c r="E43" s="338">
        <v>163</v>
      </c>
      <c r="F43" s="338">
        <v>5031</v>
      </c>
      <c r="G43" s="338">
        <v>27081</v>
      </c>
      <c r="H43" s="338">
        <v>27081</v>
      </c>
      <c r="I43" s="338">
        <f t="shared" si="12"/>
        <v>26791</v>
      </c>
      <c r="J43" s="338">
        <v>9762</v>
      </c>
      <c r="K43" s="338">
        <v>17029</v>
      </c>
      <c r="L43" s="338">
        <f t="shared" si="13"/>
        <v>9596</v>
      </c>
      <c r="M43" s="338">
        <v>9570</v>
      </c>
      <c r="N43" s="338">
        <v>26</v>
      </c>
      <c r="O43" s="338">
        <f t="shared" si="14"/>
        <v>17195</v>
      </c>
      <c r="P43" s="338">
        <v>192</v>
      </c>
      <c r="Q43" s="338">
        <v>17003</v>
      </c>
      <c r="R43" s="338">
        <v>290</v>
      </c>
      <c r="S43" s="338">
        <v>0</v>
      </c>
      <c r="T43" s="356">
        <v>64</v>
      </c>
    </row>
    <row r="44" spans="1:20" ht="13.5" customHeight="1">
      <c r="A44" s="44" t="s">
        <v>1109</v>
      </c>
      <c r="B44" s="337">
        <f t="shared" si="11"/>
        <v>8321</v>
      </c>
      <c r="C44" s="338">
        <v>5028</v>
      </c>
      <c r="D44" s="338">
        <v>0</v>
      </c>
      <c r="E44" s="338">
        <v>338</v>
      </c>
      <c r="F44" s="338">
        <v>2955</v>
      </c>
      <c r="G44" s="338">
        <v>8295</v>
      </c>
      <c r="H44" s="338">
        <v>8206</v>
      </c>
      <c r="I44" s="338">
        <f t="shared" si="12"/>
        <v>7946</v>
      </c>
      <c r="J44" s="338">
        <v>2935</v>
      </c>
      <c r="K44" s="338">
        <v>5011</v>
      </c>
      <c r="L44" s="338">
        <f t="shared" si="13"/>
        <v>2762</v>
      </c>
      <c r="M44" s="338">
        <v>2744</v>
      </c>
      <c r="N44" s="338">
        <v>18</v>
      </c>
      <c r="O44" s="338">
        <f t="shared" si="14"/>
        <v>5184</v>
      </c>
      <c r="P44" s="338">
        <v>191</v>
      </c>
      <c r="Q44" s="338">
        <v>4993</v>
      </c>
      <c r="R44" s="338">
        <v>260</v>
      </c>
      <c r="S44" s="338">
        <v>0</v>
      </c>
      <c r="T44" s="356">
        <v>26</v>
      </c>
    </row>
    <row r="45" spans="1:20" ht="13.5" customHeight="1">
      <c r="A45" s="44" t="s">
        <v>1111</v>
      </c>
      <c r="B45" s="337">
        <f t="shared" si="11"/>
        <v>32417</v>
      </c>
      <c r="C45" s="338">
        <v>25923</v>
      </c>
      <c r="D45" s="338">
        <v>0</v>
      </c>
      <c r="E45" s="338">
        <v>757</v>
      </c>
      <c r="F45" s="338">
        <v>5737</v>
      </c>
      <c r="G45" s="338">
        <v>32359</v>
      </c>
      <c r="H45" s="338">
        <v>32339</v>
      </c>
      <c r="I45" s="338">
        <f t="shared" si="12"/>
        <v>31808</v>
      </c>
      <c r="J45" s="338">
        <v>12954</v>
      </c>
      <c r="K45" s="338">
        <v>18854</v>
      </c>
      <c r="L45" s="338">
        <f t="shared" si="13"/>
        <v>11818</v>
      </c>
      <c r="M45" s="338">
        <v>11795</v>
      </c>
      <c r="N45" s="338">
        <v>23</v>
      </c>
      <c r="O45" s="338">
        <f t="shared" si="14"/>
        <v>19990</v>
      </c>
      <c r="P45" s="338">
        <v>1159</v>
      </c>
      <c r="Q45" s="338">
        <v>18831</v>
      </c>
      <c r="R45" s="338">
        <v>531</v>
      </c>
      <c r="S45" s="338">
        <v>0</v>
      </c>
      <c r="T45" s="356">
        <v>58</v>
      </c>
    </row>
    <row r="46" spans="1:20" ht="13.5" customHeight="1">
      <c r="A46" s="44" t="s">
        <v>1113</v>
      </c>
      <c r="B46" s="337">
        <f t="shared" si="11"/>
        <v>17470</v>
      </c>
      <c r="C46" s="338">
        <v>14792</v>
      </c>
      <c r="D46" s="338">
        <v>0</v>
      </c>
      <c r="E46" s="338">
        <v>850</v>
      </c>
      <c r="F46" s="338">
        <v>1828</v>
      </c>
      <c r="G46" s="338">
        <v>17430</v>
      </c>
      <c r="H46" s="338">
        <v>17419</v>
      </c>
      <c r="I46" s="338">
        <f t="shared" si="12"/>
        <v>16906</v>
      </c>
      <c r="J46" s="338">
        <v>2674</v>
      </c>
      <c r="K46" s="338">
        <v>14232</v>
      </c>
      <c r="L46" s="338">
        <f t="shared" si="13"/>
        <v>2579</v>
      </c>
      <c r="M46" s="338">
        <v>2573</v>
      </c>
      <c r="N46" s="338">
        <v>6</v>
      </c>
      <c r="O46" s="338">
        <f t="shared" si="14"/>
        <v>14327</v>
      </c>
      <c r="P46" s="338">
        <v>101</v>
      </c>
      <c r="Q46" s="338">
        <v>14226</v>
      </c>
      <c r="R46" s="338">
        <v>513</v>
      </c>
      <c r="S46" s="338">
        <v>0</v>
      </c>
      <c r="T46" s="356">
        <v>40</v>
      </c>
    </row>
    <row r="47" spans="1:20" ht="13.5" customHeight="1">
      <c r="A47" s="44" t="s">
        <v>1114</v>
      </c>
      <c r="B47" s="337">
        <f t="shared" si="11"/>
        <v>8118</v>
      </c>
      <c r="C47" s="338">
        <v>5053</v>
      </c>
      <c r="D47" s="338">
        <v>0</v>
      </c>
      <c r="E47" s="338">
        <v>112</v>
      </c>
      <c r="F47" s="338">
        <v>2953</v>
      </c>
      <c r="G47" s="338">
        <v>7946</v>
      </c>
      <c r="H47" s="338">
        <v>7941</v>
      </c>
      <c r="I47" s="338">
        <f t="shared" si="12"/>
        <v>7780</v>
      </c>
      <c r="J47" s="338">
        <v>3885</v>
      </c>
      <c r="K47" s="338">
        <v>3895</v>
      </c>
      <c r="L47" s="338">
        <f t="shared" si="13"/>
        <v>3852</v>
      </c>
      <c r="M47" s="338">
        <v>3846</v>
      </c>
      <c r="N47" s="338">
        <v>6</v>
      </c>
      <c r="O47" s="338">
        <f t="shared" si="14"/>
        <v>3928</v>
      </c>
      <c r="P47" s="338">
        <v>39</v>
      </c>
      <c r="Q47" s="338">
        <v>3889</v>
      </c>
      <c r="R47" s="338">
        <v>161</v>
      </c>
      <c r="S47" s="338">
        <v>0</v>
      </c>
      <c r="T47" s="356">
        <v>172</v>
      </c>
    </row>
    <row r="48" spans="1:20" ht="13.5" customHeight="1">
      <c r="A48" s="44" t="s">
        <v>1116</v>
      </c>
      <c r="B48" s="337">
        <f t="shared" si="11"/>
        <v>21216</v>
      </c>
      <c r="C48" s="338">
        <v>17555</v>
      </c>
      <c r="D48" s="338">
        <v>0</v>
      </c>
      <c r="E48" s="338">
        <v>440</v>
      </c>
      <c r="F48" s="338">
        <v>3221</v>
      </c>
      <c r="G48" s="338">
        <v>21202</v>
      </c>
      <c r="H48" s="338">
        <v>21176</v>
      </c>
      <c r="I48" s="338">
        <f t="shared" si="12"/>
        <v>20862</v>
      </c>
      <c r="J48" s="338">
        <v>7288</v>
      </c>
      <c r="K48" s="338">
        <v>13574</v>
      </c>
      <c r="L48" s="338">
        <f t="shared" si="13"/>
        <v>7004</v>
      </c>
      <c r="M48" s="338">
        <v>6995</v>
      </c>
      <c r="N48" s="338">
        <v>9</v>
      </c>
      <c r="O48" s="338">
        <f t="shared" si="14"/>
        <v>13858</v>
      </c>
      <c r="P48" s="338">
        <v>293</v>
      </c>
      <c r="Q48" s="338">
        <v>13565</v>
      </c>
      <c r="R48" s="338">
        <v>314</v>
      </c>
      <c r="S48" s="338">
        <v>11</v>
      </c>
      <c r="T48" s="356">
        <v>14</v>
      </c>
    </row>
    <row r="49" spans="1:20" ht="6" customHeight="1">
      <c r="A49" s="44"/>
      <c r="B49" s="337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56"/>
    </row>
    <row r="50" spans="1:20" ht="13.5" customHeight="1">
      <c r="A50" s="44" t="s">
        <v>1119</v>
      </c>
      <c r="B50" s="337">
        <f>SUM(C50:F50)</f>
        <v>10247</v>
      </c>
      <c r="C50" s="338">
        <v>1870</v>
      </c>
      <c r="D50" s="338">
        <v>173</v>
      </c>
      <c r="E50" s="338">
        <v>2298</v>
      </c>
      <c r="F50" s="338">
        <v>5906</v>
      </c>
      <c r="G50" s="338">
        <v>10244</v>
      </c>
      <c r="H50" s="338">
        <v>10231</v>
      </c>
      <c r="I50" s="338">
        <f>J50+K50</f>
        <v>10061</v>
      </c>
      <c r="J50" s="338">
        <v>4003</v>
      </c>
      <c r="K50" s="338">
        <v>6058</v>
      </c>
      <c r="L50" s="338">
        <f>M50+N50</f>
        <v>3077</v>
      </c>
      <c r="M50" s="338">
        <v>3074</v>
      </c>
      <c r="N50" s="338">
        <v>3</v>
      </c>
      <c r="O50" s="338">
        <f>P50+Q50</f>
        <v>6984</v>
      </c>
      <c r="P50" s="338">
        <v>929</v>
      </c>
      <c r="Q50" s="338">
        <v>6055</v>
      </c>
      <c r="R50" s="338">
        <v>170</v>
      </c>
      <c r="S50" s="338">
        <v>8</v>
      </c>
      <c r="T50" s="356">
        <v>3</v>
      </c>
    </row>
    <row r="51" spans="1:20" ht="13.5" customHeight="1">
      <c r="A51" s="44" t="s">
        <v>1121</v>
      </c>
      <c r="B51" s="337">
        <f>SUM(C51:F51)</f>
        <v>7830</v>
      </c>
      <c r="C51" s="338">
        <v>294</v>
      </c>
      <c r="D51" s="338">
        <v>213</v>
      </c>
      <c r="E51" s="338">
        <v>581</v>
      </c>
      <c r="F51" s="338">
        <v>6742</v>
      </c>
      <c r="G51" s="338">
        <v>7778</v>
      </c>
      <c r="H51" s="338">
        <v>7726</v>
      </c>
      <c r="I51" s="338">
        <f>J51+K51</f>
        <v>7515</v>
      </c>
      <c r="J51" s="338">
        <v>2553</v>
      </c>
      <c r="K51" s="338">
        <v>4962</v>
      </c>
      <c r="L51" s="338">
        <f>M51+N51</f>
        <v>1380</v>
      </c>
      <c r="M51" s="338">
        <v>1379</v>
      </c>
      <c r="N51" s="338">
        <v>1</v>
      </c>
      <c r="O51" s="338">
        <f>P51+Q51</f>
        <v>6135</v>
      </c>
      <c r="P51" s="338">
        <v>1174</v>
      </c>
      <c r="Q51" s="338">
        <v>4961</v>
      </c>
      <c r="R51" s="338">
        <v>211</v>
      </c>
      <c r="S51" s="338">
        <v>67</v>
      </c>
      <c r="T51" s="356">
        <v>52</v>
      </c>
    </row>
    <row r="52" spans="1:20" ht="13.5" customHeight="1">
      <c r="A52" s="44" t="s">
        <v>1122</v>
      </c>
      <c r="B52" s="337">
        <f>SUM(C52:F52)</f>
        <v>66183</v>
      </c>
      <c r="C52" s="338">
        <v>47417</v>
      </c>
      <c r="D52" s="338">
        <v>196</v>
      </c>
      <c r="E52" s="338">
        <v>2785</v>
      </c>
      <c r="F52" s="338">
        <v>15785</v>
      </c>
      <c r="G52" s="338">
        <v>65687</v>
      </c>
      <c r="H52" s="338">
        <v>65751</v>
      </c>
      <c r="I52" s="338">
        <f>J52+K52</f>
        <v>64012</v>
      </c>
      <c r="J52" s="338">
        <v>10899</v>
      </c>
      <c r="K52" s="338">
        <v>53113</v>
      </c>
      <c r="L52" s="338">
        <f>M52+N52</f>
        <v>9216</v>
      </c>
      <c r="M52" s="338">
        <v>9200</v>
      </c>
      <c r="N52" s="338">
        <v>16</v>
      </c>
      <c r="O52" s="338">
        <f>P52+Q52</f>
        <v>54796</v>
      </c>
      <c r="P52" s="338">
        <v>1699</v>
      </c>
      <c r="Q52" s="338">
        <v>53097</v>
      </c>
      <c r="R52" s="338">
        <v>1739</v>
      </c>
      <c r="S52" s="338">
        <v>20</v>
      </c>
      <c r="T52" s="356">
        <v>496</v>
      </c>
    </row>
    <row r="53" spans="1:20" ht="13.5" customHeight="1">
      <c r="A53" s="44" t="s">
        <v>1124</v>
      </c>
      <c r="B53" s="337">
        <f>SUM(C53:F53)</f>
        <v>10081</v>
      </c>
      <c r="C53" s="338">
        <v>747</v>
      </c>
      <c r="D53" s="338">
        <v>968</v>
      </c>
      <c r="E53" s="338">
        <v>1675</v>
      </c>
      <c r="F53" s="338">
        <v>6691</v>
      </c>
      <c r="G53" s="338">
        <v>10009</v>
      </c>
      <c r="H53" s="338">
        <v>9992</v>
      </c>
      <c r="I53" s="338">
        <f>J53+K53</f>
        <v>9831</v>
      </c>
      <c r="J53" s="338">
        <v>5418</v>
      </c>
      <c r="K53" s="338">
        <v>4413</v>
      </c>
      <c r="L53" s="338">
        <f>M53+N53</f>
        <v>5239</v>
      </c>
      <c r="M53" s="338">
        <v>5234</v>
      </c>
      <c r="N53" s="338">
        <v>5</v>
      </c>
      <c r="O53" s="338">
        <f>P53+Q53</f>
        <v>4592</v>
      </c>
      <c r="P53" s="338">
        <v>184</v>
      </c>
      <c r="Q53" s="338">
        <v>4408</v>
      </c>
      <c r="R53" s="338">
        <v>161</v>
      </c>
      <c r="S53" s="338">
        <v>0</v>
      </c>
      <c r="T53" s="356">
        <v>72</v>
      </c>
    </row>
    <row r="54" spans="1:20" ht="13.5" customHeight="1">
      <c r="A54" s="44" t="s">
        <v>1126</v>
      </c>
      <c r="B54" s="337">
        <f>SUM(C54:F54)</f>
        <v>26836</v>
      </c>
      <c r="C54" s="338">
        <v>6273</v>
      </c>
      <c r="D54" s="338">
        <v>1270</v>
      </c>
      <c r="E54" s="338">
        <v>9273</v>
      </c>
      <c r="F54" s="338">
        <v>10020</v>
      </c>
      <c r="G54" s="338">
        <v>26714</v>
      </c>
      <c r="H54" s="338">
        <v>26615</v>
      </c>
      <c r="I54" s="338">
        <f>J54+K54</f>
        <v>25698</v>
      </c>
      <c r="J54" s="338">
        <v>4805</v>
      </c>
      <c r="K54" s="338">
        <v>20893</v>
      </c>
      <c r="L54" s="338">
        <f>M54+N54</f>
        <v>4359</v>
      </c>
      <c r="M54" s="338">
        <v>4356</v>
      </c>
      <c r="N54" s="338">
        <v>3</v>
      </c>
      <c r="O54" s="338">
        <f>P54+Q54</f>
        <v>21339</v>
      </c>
      <c r="P54" s="338">
        <v>449</v>
      </c>
      <c r="Q54" s="338">
        <v>20890</v>
      </c>
      <c r="R54" s="338">
        <v>917</v>
      </c>
      <c r="S54" s="338">
        <v>0</v>
      </c>
      <c r="T54" s="356">
        <v>122</v>
      </c>
    </row>
    <row r="55" spans="1:20" ht="6" customHeight="1">
      <c r="A55" s="44"/>
      <c r="B55" s="337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56"/>
    </row>
    <row r="56" spans="1:20" ht="13.5" customHeight="1">
      <c r="A56" s="44" t="s">
        <v>1129</v>
      </c>
      <c r="B56" s="337">
        <f aca="true" t="shared" si="15" ref="B56:B67">SUM(C56:F56)</f>
        <v>14285</v>
      </c>
      <c r="C56" s="338">
        <v>9871</v>
      </c>
      <c r="D56" s="338">
        <v>35</v>
      </c>
      <c r="E56" s="338">
        <v>512</v>
      </c>
      <c r="F56" s="338">
        <v>3867</v>
      </c>
      <c r="G56" s="338">
        <v>14285</v>
      </c>
      <c r="H56" s="338">
        <v>14285</v>
      </c>
      <c r="I56" s="338">
        <f aca="true" t="shared" si="16" ref="I56:I67">J56+K56</f>
        <v>13649</v>
      </c>
      <c r="J56" s="338">
        <v>3802</v>
      </c>
      <c r="K56" s="338">
        <v>9847</v>
      </c>
      <c r="L56" s="338">
        <f aca="true" t="shared" si="17" ref="L56:L67">M56+N56</f>
        <v>3737</v>
      </c>
      <c r="M56" s="338">
        <v>3735</v>
      </c>
      <c r="N56" s="338">
        <v>2</v>
      </c>
      <c r="O56" s="338">
        <f aca="true" t="shared" si="18" ref="O56:O67">P56+Q56</f>
        <v>9912</v>
      </c>
      <c r="P56" s="338">
        <v>67</v>
      </c>
      <c r="Q56" s="338">
        <v>9845</v>
      </c>
      <c r="R56" s="338">
        <v>636</v>
      </c>
      <c r="S56" s="338">
        <v>0</v>
      </c>
      <c r="T56" s="356">
        <v>0</v>
      </c>
    </row>
    <row r="57" spans="1:20" ht="13.5" customHeight="1">
      <c r="A57" s="44" t="s">
        <v>1130</v>
      </c>
      <c r="B57" s="337">
        <f t="shared" si="15"/>
        <v>0</v>
      </c>
      <c r="C57" s="338">
        <v>0</v>
      </c>
      <c r="D57" s="338">
        <v>0</v>
      </c>
      <c r="E57" s="338">
        <v>0</v>
      </c>
      <c r="F57" s="338">
        <v>0</v>
      </c>
      <c r="G57" s="338">
        <v>0</v>
      </c>
      <c r="H57" s="338">
        <v>0</v>
      </c>
      <c r="I57" s="338">
        <f t="shared" si="16"/>
        <v>0</v>
      </c>
      <c r="J57" s="338">
        <f>K57+L57</f>
        <v>0</v>
      </c>
      <c r="K57" s="338">
        <f>L57+M57</f>
        <v>0</v>
      </c>
      <c r="L57" s="338">
        <f t="shared" si="17"/>
        <v>0</v>
      </c>
      <c r="M57" s="338">
        <v>0</v>
      </c>
      <c r="N57" s="338">
        <v>0</v>
      </c>
      <c r="O57" s="338">
        <f t="shared" si="18"/>
        <v>0</v>
      </c>
      <c r="P57" s="338">
        <v>0</v>
      </c>
      <c r="Q57" s="338">
        <v>0</v>
      </c>
      <c r="R57" s="338">
        <v>0</v>
      </c>
      <c r="S57" s="338">
        <v>0</v>
      </c>
      <c r="T57" s="356">
        <v>0</v>
      </c>
    </row>
    <row r="58" spans="1:20" ht="13.5" customHeight="1">
      <c r="A58" s="44" t="s">
        <v>1132</v>
      </c>
      <c r="B58" s="337">
        <f t="shared" si="15"/>
        <v>1086</v>
      </c>
      <c r="C58" s="338">
        <v>380</v>
      </c>
      <c r="D58" s="338">
        <v>0</v>
      </c>
      <c r="E58" s="338">
        <v>139</v>
      </c>
      <c r="F58" s="338">
        <v>567</v>
      </c>
      <c r="G58" s="338">
        <v>1086</v>
      </c>
      <c r="H58" s="338">
        <v>1086</v>
      </c>
      <c r="I58" s="338">
        <f t="shared" si="16"/>
        <v>1069</v>
      </c>
      <c r="J58" s="338">
        <v>646</v>
      </c>
      <c r="K58" s="338">
        <v>423</v>
      </c>
      <c r="L58" s="338">
        <f t="shared" si="17"/>
        <v>638</v>
      </c>
      <c r="M58" s="338">
        <v>637</v>
      </c>
      <c r="N58" s="338">
        <v>1</v>
      </c>
      <c r="O58" s="338">
        <f t="shared" si="18"/>
        <v>431</v>
      </c>
      <c r="P58" s="338">
        <v>9</v>
      </c>
      <c r="Q58" s="338">
        <v>422</v>
      </c>
      <c r="R58" s="338">
        <v>17</v>
      </c>
      <c r="S58" s="338">
        <v>0</v>
      </c>
      <c r="T58" s="356">
        <v>0</v>
      </c>
    </row>
    <row r="59" spans="1:20" ht="13.5" customHeight="1">
      <c r="A59" s="44" t="s">
        <v>1134</v>
      </c>
      <c r="B59" s="337">
        <f t="shared" si="15"/>
        <v>4385</v>
      </c>
      <c r="C59" s="338">
        <v>1981</v>
      </c>
      <c r="D59" s="338">
        <v>0</v>
      </c>
      <c r="E59" s="338">
        <v>162</v>
      </c>
      <c r="F59" s="338">
        <v>2242</v>
      </c>
      <c r="G59" s="338">
        <v>4228</v>
      </c>
      <c r="H59" s="338">
        <v>4149</v>
      </c>
      <c r="I59" s="338">
        <f t="shared" si="16"/>
        <v>3525</v>
      </c>
      <c r="J59" s="338">
        <v>1732</v>
      </c>
      <c r="K59" s="338">
        <v>1793</v>
      </c>
      <c r="L59" s="338">
        <f t="shared" si="17"/>
        <v>1709</v>
      </c>
      <c r="M59" s="338">
        <v>1703</v>
      </c>
      <c r="N59" s="338">
        <v>6</v>
      </c>
      <c r="O59" s="338">
        <f t="shared" si="18"/>
        <v>1816</v>
      </c>
      <c r="P59" s="338">
        <v>29</v>
      </c>
      <c r="Q59" s="338">
        <v>1787</v>
      </c>
      <c r="R59" s="338">
        <v>624</v>
      </c>
      <c r="S59" s="338">
        <v>78</v>
      </c>
      <c r="T59" s="356">
        <v>157</v>
      </c>
    </row>
    <row r="60" spans="1:20" ht="13.5" customHeight="1">
      <c r="A60" s="44" t="s">
        <v>1136</v>
      </c>
      <c r="B60" s="337">
        <f t="shared" si="15"/>
        <v>3716</v>
      </c>
      <c r="C60" s="338">
        <v>1643</v>
      </c>
      <c r="D60" s="338">
        <v>0</v>
      </c>
      <c r="E60" s="338">
        <v>196</v>
      </c>
      <c r="F60" s="338">
        <v>1877</v>
      </c>
      <c r="G60" s="338">
        <v>3699</v>
      </c>
      <c r="H60" s="338">
        <v>3718</v>
      </c>
      <c r="I60" s="338">
        <f t="shared" si="16"/>
        <v>3650</v>
      </c>
      <c r="J60" s="338">
        <v>1616</v>
      </c>
      <c r="K60" s="338">
        <v>2034</v>
      </c>
      <c r="L60" s="338">
        <f t="shared" si="17"/>
        <v>1605</v>
      </c>
      <c r="M60" s="338">
        <v>1601</v>
      </c>
      <c r="N60" s="338">
        <v>4</v>
      </c>
      <c r="O60" s="338">
        <f t="shared" si="18"/>
        <v>2045</v>
      </c>
      <c r="P60" s="338">
        <v>15</v>
      </c>
      <c r="Q60" s="338">
        <v>2030</v>
      </c>
      <c r="R60" s="338">
        <v>68</v>
      </c>
      <c r="S60" s="338">
        <v>0</v>
      </c>
      <c r="T60" s="356">
        <v>17</v>
      </c>
    </row>
    <row r="61" spans="1:20" ht="13.5" customHeight="1">
      <c r="A61" s="44" t="s">
        <v>1138</v>
      </c>
      <c r="B61" s="337">
        <f t="shared" si="15"/>
        <v>0</v>
      </c>
      <c r="C61" s="338">
        <v>0</v>
      </c>
      <c r="D61" s="338">
        <v>0</v>
      </c>
      <c r="E61" s="338">
        <v>0</v>
      </c>
      <c r="F61" s="338">
        <v>0</v>
      </c>
      <c r="G61" s="338">
        <v>0</v>
      </c>
      <c r="H61" s="338">
        <v>0</v>
      </c>
      <c r="I61" s="338">
        <f t="shared" si="16"/>
        <v>0</v>
      </c>
      <c r="J61" s="338">
        <f>K61+L61</f>
        <v>0</v>
      </c>
      <c r="K61" s="338">
        <f>L61+M61</f>
        <v>0</v>
      </c>
      <c r="L61" s="338">
        <f t="shared" si="17"/>
        <v>0</v>
      </c>
      <c r="M61" s="338">
        <v>0</v>
      </c>
      <c r="N61" s="338">
        <v>0</v>
      </c>
      <c r="O61" s="338">
        <f t="shared" si="18"/>
        <v>0</v>
      </c>
      <c r="P61" s="338">
        <v>0</v>
      </c>
      <c r="Q61" s="338">
        <v>0</v>
      </c>
      <c r="R61" s="338">
        <v>0</v>
      </c>
      <c r="S61" s="338">
        <v>0</v>
      </c>
      <c r="T61" s="356">
        <v>0</v>
      </c>
    </row>
    <row r="62" spans="1:20" ht="13.5" customHeight="1">
      <c r="A62" s="44" t="s">
        <v>1140</v>
      </c>
      <c r="B62" s="337">
        <f t="shared" si="15"/>
        <v>49128</v>
      </c>
      <c r="C62" s="338">
        <v>35195</v>
      </c>
      <c r="D62" s="338">
        <v>71</v>
      </c>
      <c r="E62" s="338">
        <v>2695</v>
      </c>
      <c r="F62" s="338">
        <v>11167</v>
      </c>
      <c r="G62" s="338">
        <v>49125</v>
      </c>
      <c r="H62" s="338">
        <v>49195</v>
      </c>
      <c r="I62" s="338">
        <f t="shared" si="16"/>
        <v>47508</v>
      </c>
      <c r="J62" s="338">
        <v>5974</v>
      </c>
      <c r="K62" s="338">
        <v>41534</v>
      </c>
      <c r="L62" s="338">
        <f t="shared" si="17"/>
        <v>5439</v>
      </c>
      <c r="M62" s="338">
        <v>5379</v>
      </c>
      <c r="N62" s="338">
        <v>60</v>
      </c>
      <c r="O62" s="338">
        <f t="shared" si="18"/>
        <v>42069</v>
      </c>
      <c r="P62" s="338">
        <v>595</v>
      </c>
      <c r="Q62" s="338">
        <v>41474</v>
      </c>
      <c r="R62" s="338">
        <v>1687</v>
      </c>
      <c r="S62" s="338">
        <v>0</v>
      </c>
      <c r="T62" s="356">
        <v>3</v>
      </c>
    </row>
    <row r="63" spans="1:20" ht="13.5" customHeight="1">
      <c r="A63" s="44" t="s">
        <v>1141</v>
      </c>
      <c r="B63" s="337">
        <f t="shared" si="15"/>
        <v>22550</v>
      </c>
      <c r="C63" s="338">
        <v>6670</v>
      </c>
      <c r="D63" s="338">
        <v>260</v>
      </c>
      <c r="E63" s="338">
        <v>726</v>
      </c>
      <c r="F63" s="338">
        <v>14894</v>
      </c>
      <c r="G63" s="338">
        <v>22550</v>
      </c>
      <c r="H63" s="338">
        <v>22573</v>
      </c>
      <c r="I63" s="338">
        <f t="shared" si="16"/>
        <v>21652</v>
      </c>
      <c r="J63" s="338">
        <v>9091</v>
      </c>
      <c r="K63" s="338">
        <v>12561</v>
      </c>
      <c r="L63" s="338">
        <f t="shared" si="17"/>
        <v>9118</v>
      </c>
      <c r="M63" s="338">
        <v>9055</v>
      </c>
      <c r="N63" s="338">
        <v>63</v>
      </c>
      <c r="O63" s="338">
        <f t="shared" si="18"/>
        <v>12534</v>
      </c>
      <c r="P63" s="338">
        <v>36</v>
      </c>
      <c r="Q63" s="338">
        <v>12498</v>
      </c>
      <c r="R63" s="338">
        <v>921</v>
      </c>
      <c r="S63" s="338">
        <v>0</v>
      </c>
      <c r="T63" s="356">
        <v>0</v>
      </c>
    </row>
    <row r="64" spans="1:20" ht="13.5" customHeight="1">
      <c r="A64" s="44" t="s">
        <v>1143</v>
      </c>
      <c r="B64" s="337">
        <f t="shared" si="15"/>
        <v>10815</v>
      </c>
      <c r="C64" s="338">
        <v>5552</v>
      </c>
      <c r="D64" s="338">
        <v>0</v>
      </c>
      <c r="E64" s="338">
        <v>392</v>
      </c>
      <c r="F64" s="338">
        <v>4871</v>
      </c>
      <c r="G64" s="338">
        <v>10761</v>
      </c>
      <c r="H64" s="338">
        <v>10754</v>
      </c>
      <c r="I64" s="338">
        <f t="shared" si="16"/>
        <v>9791</v>
      </c>
      <c r="J64" s="338">
        <v>4998</v>
      </c>
      <c r="K64" s="338">
        <v>4793</v>
      </c>
      <c r="L64" s="338">
        <f t="shared" si="17"/>
        <v>4965</v>
      </c>
      <c r="M64" s="338">
        <v>4953</v>
      </c>
      <c r="N64" s="338">
        <v>12</v>
      </c>
      <c r="O64" s="338">
        <f t="shared" si="18"/>
        <v>4826</v>
      </c>
      <c r="P64" s="338">
        <v>45</v>
      </c>
      <c r="Q64" s="338">
        <v>4781</v>
      </c>
      <c r="R64" s="338">
        <v>963</v>
      </c>
      <c r="S64" s="338">
        <v>0</v>
      </c>
      <c r="T64" s="356">
        <v>54</v>
      </c>
    </row>
    <row r="65" spans="1:20" ht="13.5" customHeight="1">
      <c r="A65" s="44" t="s">
        <v>1145</v>
      </c>
      <c r="B65" s="337">
        <f t="shared" si="15"/>
        <v>16901</v>
      </c>
      <c r="C65" s="338">
        <v>12013</v>
      </c>
      <c r="D65" s="338">
        <v>0</v>
      </c>
      <c r="E65" s="338">
        <v>184</v>
      </c>
      <c r="F65" s="338">
        <v>4704</v>
      </c>
      <c r="G65" s="338">
        <v>16901</v>
      </c>
      <c r="H65" s="338">
        <v>16886</v>
      </c>
      <c r="I65" s="338">
        <f t="shared" si="16"/>
        <v>16248</v>
      </c>
      <c r="J65" s="338">
        <v>6590</v>
      </c>
      <c r="K65" s="338">
        <v>9658</v>
      </c>
      <c r="L65" s="338">
        <f t="shared" si="17"/>
        <v>6576</v>
      </c>
      <c r="M65" s="338">
        <v>6557</v>
      </c>
      <c r="N65" s="338">
        <v>19</v>
      </c>
      <c r="O65" s="338">
        <f t="shared" si="18"/>
        <v>9672</v>
      </c>
      <c r="P65" s="338">
        <v>33</v>
      </c>
      <c r="Q65" s="338">
        <v>9639</v>
      </c>
      <c r="R65" s="338">
        <v>638</v>
      </c>
      <c r="S65" s="338">
        <v>0</v>
      </c>
      <c r="T65" s="356">
        <v>0</v>
      </c>
    </row>
    <row r="66" spans="1:20" ht="13.5" customHeight="1">
      <c r="A66" s="44" t="s">
        <v>1146</v>
      </c>
      <c r="B66" s="337">
        <f t="shared" si="15"/>
        <v>2121</v>
      </c>
      <c r="C66" s="338">
        <v>229</v>
      </c>
      <c r="D66" s="338">
        <v>0</v>
      </c>
      <c r="E66" s="338">
        <v>207</v>
      </c>
      <c r="F66" s="338">
        <v>1685</v>
      </c>
      <c r="G66" s="338">
        <v>2121</v>
      </c>
      <c r="H66" s="338">
        <v>2125</v>
      </c>
      <c r="I66" s="338">
        <f t="shared" si="16"/>
        <v>2004</v>
      </c>
      <c r="J66" s="338">
        <v>1555</v>
      </c>
      <c r="K66" s="338">
        <v>449</v>
      </c>
      <c r="L66" s="338">
        <f t="shared" si="17"/>
        <v>1510</v>
      </c>
      <c r="M66" s="338">
        <v>1510</v>
      </c>
      <c r="N66" s="357">
        <v>0</v>
      </c>
      <c r="O66" s="338">
        <f t="shared" si="18"/>
        <v>494</v>
      </c>
      <c r="P66" s="338">
        <v>45</v>
      </c>
      <c r="Q66" s="338">
        <v>449</v>
      </c>
      <c r="R66" s="338">
        <v>121</v>
      </c>
      <c r="S66" s="338">
        <v>0</v>
      </c>
      <c r="T66" s="356">
        <v>0</v>
      </c>
    </row>
    <row r="67" spans="1:20" ht="13.5" customHeight="1">
      <c r="A67" s="136" t="s">
        <v>1147</v>
      </c>
      <c r="B67" s="340">
        <f t="shared" si="15"/>
        <v>14490</v>
      </c>
      <c r="C67" s="341">
        <v>9804</v>
      </c>
      <c r="D67" s="341">
        <v>0</v>
      </c>
      <c r="E67" s="341">
        <v>252</v>
      </c>
      <c r="F67" s="341">
        <v>4434</v>
      </c>
      <c r="G67" s="341">
        <v>14490</v>
      </c>
      <c r="H67" s="341">
        <v>14499</v>
      </c>
      <c r="I67" s="341">
        <f t="shared" si="16"/>
        <v>14023</v>
      </c>
      <c r="J67" s="341">
        <v>5401</v>
      </c>
      <c r="K67" s="341">
        <v>8622</v>
      </c>
      <c r="L67" s="341">
        <f t="shared" si="17"/>
        <v>5343</v>
      </c>
      <c r="M67" s="341">
        <v>5340</v>
      </c>
      <c r="N67" s="341">
        <v>3</v>
      </c>
      <c r="O67" s="341">
        <f t="shared" si="18"/>
        <v>8680</v>
      </c>
      <c r="P67" s="341">
        <v>61</v>
      </c>
      <c r="Q67" s="341">
        <v>8619</v>
      </c>
      <c r="R67" s="341">
        <v>476</v>
      </c>
      <c r="S67" s="341">
        <v>0</v>
      </c>
      <c r="T67" s="358">
        <v>0</v>
      </c>
    </row>
    <row r="68" ht="12">
      <c r="A68" s="39" t="s">
        <v>1319</v>
      </c>
    </row>
  </sheetData>
  <mergeCells count="16">
    <mergeCell ref="T3:T6"/>
    <mergeCell ref="S4:S6"/>
    <mergeCell ref="R4:R6"/>
    <mergeCell ref="O5:Q5"/>
    <mergeCell ref="G3:S3"/>
    <mergeCell ref="H4:Q4"/>
    <mergeCell ref="L5:N5"/>
    <mergeCell ref="A3:A6"/>
    <mergeCell ref="G4:G6"/>
    <mergeCell ref="H5:H6"/>
    <mergeCell ref="J5:K5"/>
    <mergeCell ref="B3:F4"/>
    <mergeCell ref="B5:B6"/>
    <mergeCell ref="C5:C6"/>
    <mergeCell ref="E5:E6"/>
    <mergeCell ref="F5:F6"/>
  </mergeCells>
  <printOptions/>
  <pageMargins left="0.75" right="0.75" top="1" bottom="1" header="0.512" footer="0.512"/>
  <pageSetup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44"/>
  <sheetViews>
    <sheetView workbookViewId="0" topLeftCell="A1">
      <selection activeCell="A1" sqref="A1"/>
    </sheetView>
  </sheetViews>
  <sheetFormatPr defaultColWidth="9.00390625" defaultRowHeight="13.5"/>
  <cols>
    <col min="1" max="1" width="2.625" style="360" customWidth="1"/>
    <col min="2" max="2" width="14.25390625" style="360" customWidth="1"/>
    <col min="3" max="9" width="8.125" style="360" customWidth="1"/>
    <col min="10" max="15" width="6.125" style="360" customWidth="1"/>
    <col min="16" max="16384" width="9.00390625" style="360" customWidth="1"/>
  </cols>
  <sheetData>
    <row r="2" ht="18" customHeight="1">
      <c r="A2" s="359" t="s">
        <v>1379</v>
      </c>
    </row>
    <row r="3" ht="18" customHeight="1">
      <c r="A3" s="359" t="s">
        <v>1353</v>
      </c>
    </row>
    <row r="4" ht="12.75" thickBot="1"/>
    <row r="5" spans="2:15" ht="18" customHeight="1" thickTop="1">
      <c r="B5" s="361"/>
      <c r="C5" s="1348" t="s">
        <v>1321</v>
      </c>
      <c r="D5" s="1352" t="s">
        <v>1322</v>
      </c>
      <c r="E5" s="1353"/>
      <c r="F5" s="1353"/>
      <c r="G5" s="1353"/>
      <c r="H5" s="1353"/>
      <c r="I5" s="1354"/>
      <c r="J5" s="1352" t="s">
        <v>1323</v>
      </c>
      <c r="K5" s="1353"/>
      <c r="L5" s="1353"/>
      <c r="M5" s="1353"/>
      <c r="N5" s="1353"/>
      <c r="O5" s="1354"/>
    </row>
    <row r="6" spans="2:15" ht="18" customHeight="1">
      <c r="B6" s="362" t="s">
        <v>1212</v>
      </c>
      <c r="C6" s="1349"/>
      <c r="D6" s="363" t="s">
        <v>1324</v>
      </c>
      <c r="E6" s="363" t="s">
        <v>1325</v>
      </c>
      <c r="F6" s="363" t="s">
        <v>1326</v>
      </c>
      <c r="G6" s="363" t="s">
        <v>1326</v>
      </c>
      <c r="H6" s="363" t="s">
        <v>1327</v>
      </c>
      <c r="I6" s="363" t="s">
        <v>1328</v>
      </c>
      <c r="J6" s="363" t="s">
        <v>1354</v>
      </c>
      <c r="K6" s="364">
        <v>30</v>
      </c>
      <c r="L6" s="364">
        <v>90</v>
      </c>
      <c r="M6" s="364">
        <v>150</v>
      </c>
      <c r="N6" s="364">
        <v>200</v>
      </c>
      <c r="O6" s="364">
        <v>250</v>
      </c>
    </row>
    <row r="7" spans="2:15" ht="18" customHeight="1">
      <c r="B7" s="362" t="s">
        <v>1329</v>
      </c>
      <c r="C7" s="1350" t="s">
        <v>1355</v>
      </c>
      <c r="D7" s="366"/>
      <c r="E7" s="366"/>
      <c r="F7" s="366" t="s">
        <v>1330</v>
      </c>
      <c r="G7" s="366" t="s">
        <v>1331</v>
      </c>
      <c r="H7" s="366"/>
      <c r="I7" s="366" t="s">
        <v>1332</v>
      </c>
      <c r="J7" s="366"/>
      <c r="K7" s="366" t="s">
        <v>1356</v>
      </c>
      <c r="L7" s="365" t="s">
        <v>1333</v>
      </c>
      <c r="M7" s="365" t="s">
        <v>1333</v>
      </c>
      <c r="N7" s="365" t="s">
        <v>1333</v>
      </c>
      <c r="O7" s="366"/>
    </row>
    <row r="8" spans="2:15" ht="18" customHeight="1">
      <c r="B8" s="367" t="s">
        <v>1334</v>
      </c>
      <c r="C8" s="1351"/>
      <c r="D8" s="368" t="s">
        <v>1335</v>
      </c>
      <c r="E8" s="368" t="s">
        <v>1336</v>
      </c>
      <c r="F8" s="368" t="s">
        <v>1337</v>
      </c>
      <c r="G8" s="368" t="s">
        <v>1337</v>
      </c>
      <c r="H8" s="368" t="s">
        <v>1335</v>
      </c>
      <c r="I8" s="368" t="s">
        <v>1338</v>
      </c>
      <c r="J8" s="368" t="s">
        <v>1357</v>
      </c>
      <c r="K8" s="368">
        <v>89</v>
      </c>
      <c r="L8" s="369">
        <v>149</v>
      </c>
      <c r="M8" s="369">
        <v>199</v>
      </c>
      <c r="N8" s="369">
        <v>249</v>
      </c>
      <c r="O8" s="368" t="s">
        <v>1339</v>
      </c>
    </row>
    <row r="9" spans="2:15" ht="15" customHeight="1">
      <c r="B9" s="365" t="s">
        <v>1358</v>
      </c>
      <c r="C9" s="370">
        <f>SUM(D9:I9)</f>
        <v>702</v>
      </c>
      <c r="D9" s="371">
        <v>677</v>
      </c>
      <c r="E9" s="371">
        <v>9</v>
      </c>
      <c r="F9" s="371">
        <v>0</v>
      </c>
      <c r="G9" s="371">
        <v>2</v>
      </c>
      <c r="H9" s="371">
        <v>11</v>
      </c>
      <c r="I9" s="371">
        <v>3</v>
      </c>
      <c r="J9" s="371">
        <v>2</v>
      </c>
      <c r="K9" s="371">
        <v>211</v>
      </c>
      <c r="L9" s="371">
        <v>208</v>
      </c>
      <c r="M9" s="371">
        <v>135</v>
      </c>
      <c r="N9" s="371">
        <v>42</v>
      </c>
      <c r="O9" s="372">
        <v>104</v>
      </c>
    </row>
    <row r="10" spans="2:15" ht="15" customHeight="1">
      <c r="B10" s="373" t="s">
        <v>1359</v>
      </c>
      <c r="C10" s="374">
        <f>SUM(D10:I10)</f>
        <v>688</v>
      </c>
      <c r="D10" s="375">
        <v>666</v>
      </c>
      <c r="E10" s="375">
        <v>9</v>
      </c>
      <c r="F10" s="375">
        <v>0</v>
      </c>
      <c r="G10" s="375">
        <v>2</v>
      </c>
      <c r="H10" s="375">
        <v>8</v>
      </c>
      <c r="I10" s="375">
        <v>3</v>
      </c>
      <c r="J10" s="375">
        <v>2</v>
      </c>
      <c r="K10" s="375">
        <v>232</v>
      </c>
      <c r="L10" s="375">
        <v>284</v>
      </c>
      <c r="M10" s="375">
        <v>128</v>
      </c>
      <c r="N10" s="375">
        <v>29</v>
      </c>
      <c r="O10" s="376">
        <v>13</v>
      </c>
    </row>
    <row r="11" spans="2:15" ht="15" customHeight="1">
      <c r="B11" s="373" t="s">
        <v>1360</v>
      </c>
      <c r="C11" s="374">
        <f>SUM(D11:I11)</f>
        <v>677</v>
      </c>
      <c r="D11" s="375">
        <v>657</v>
      </c>
      <c r="E11" s="375">
        <v>7</v>
      </c>
      <c r="F11" s="375">
        <v>0</v>
      </c>
      <c r="G11" s="375">
        <v>2</v>
      </c>
      <c r="H11" s="375">
        <v>8</v>
      </c>
      <c r="I11" s="375">
        <v>3</v>
      </c>
      <c r="J11" s="375">
        <v>2</v>
      </c>
      <c r="K11" s="375">
        <v>259</v>
      </c>
      <c r="L11" s="375">
        <v>262</v>
      </c>
      <c r="M11" s="375">
        <v>114</v>
      </c>
      <c r="N11" s="375">
        <v>28</v>
      </c>
      <c r="O11" s="376">
        <v>12</v>
      </c>
    </row>
    <row r="12" spans="2:15" ht="15" customHeight="1">
      <c r="B12" s="373" t="s">
        <v>1361</v>
      </c>
      <c r="C12" s="374">
        <f>SUM(D12:I12)</f>
        <v>661</v>
      </c>
      <c r="D12" s="375">
        <v>641</v>
      </c>
      <c r="E12" s="375">
        <v>7</v>
      </c>
      <c r="F12" s="375">
        <v>0</v>
      </c>
      <c r="G12" s="375">
        <v>3</v>
      </c>
      <c r="H12" s="375">
        <v>7</v>
      </c>
      <c r="I12" s="375">
        <v>3</v>
      </c>
      <c r="J12" s="375">
        <v>1</v>
      </c>
      <c r="K12" s="375">
        <v>255</v>
      </c>
      <c r="L12" s="375">
        <v>256</v>
      </c>
      <c r="M12" s="375">
        <v>113</v>
      </c>
      <c r="N12" s="375">
        <v>27</v>
      </c>
      <c r="O12" s="376">
        <v>9</v>
      </c>
    </row>
    <row r="13" spans="1:15" s="383" customFormat="1" ht="15" customHeight="1">
      <c r="A13" s="377"/>
      <c r="B13" s="378" t="s">
        <v>1340</v>
      </c>
      <c r="C13" s="379">
        <f>SUM(D13:I13)</f>
        <v>661</v>
      </c>
      <c r="D13" s="380">
        <f aca="true" t="shared" si="0" ref="D13:N13">SUM(D16:D31)</f>
        <v>638</v>
      </c>
      <c r="E13" s="380">
        <f t="shared" si="0"/>
        <v>8</v>
      </c>
      <c r="F13" s="380">
        <f t="shared" si="0"/>
        <v>1</v>
      </c>
      <c r="G13" s="380">
        <f t="shared" si="0"/>
        <v>7</v>
      </c>
      <c r="H13" s="380">
        <f t="shared" si="0"/>
        <v>5</v>
      </c>
      <c r="I13" s="380">
        <f t="shared" si="0"/>
        <v>2</v>
      </c>
      <c r="J13" s="380">
        <f t="shared" si="0"/>
        <v>0</v>
      </c>
      <c r="K13" s="381">
        <f t="shared" si="0"/>
        <v>140</v>
      </c>
      <c r="L13" s="380">
        <f t="shared" si="0"/>
        <v>225</v>
      </c>
      <c r="M13" s="380">
        <f t="shared" si="0"/>
        <v>140</v>
      </c>
      <c r="N13" s="380">
        <f t="shared" si="0"/>
        <v>122</v>
      </c>
      <c r="O13" s="382">
        <v>34</v>
      </c>
    </row>
    <row r="14" spans="1:15" ht="9.75" customHeight="1">
      <c r="A14" s="384"/>
      <c r="B14" s="385"/>
      <c r="C14" s="386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8"/>
    </row>
    <row r="15" spans="2:15" ht="24" customHeight="1">
      <c r="B15" s="389" t="s">
        <v>1341</v>
      </c>
      <c r="C15" s="374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6"/>
    </row>
    <row r="16" spans="2:15" ht="13.5" customHeight="1">
      <c r="B16" s="366" t="s">
        <v>1342</v>
      </c>
      <c r="C16" s="374">
        <f aca="true" t="shared" si="1" ref="C16:C31">SUM(D16:I16)</f>
        <v>31</v>
      </c>
      <c r="D16" s="375">
        <v>31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90">
        <v>24</v>
      </c>
      <c r="L16" s="375">
        <v>6</v>
      </c>
      <c r="M16" s="375">
        <v>1</v>
      </c>
      <c r="N16" s="375">
        <v>0</v>
      </c>
      <c r="O16" s="376">
        <v>0</v>
      </c>
    </row>
    <row r="17" spans="2:15" ht="13.5" customHeight="1">
      <c r="B17" s="366" t="s">
        <v>1362</v>
      </c>
      <c r="C17" s="374">
        <f t="shared" si="1"/>
        <v>2</v>
      </c>
      <c r="D17" s="375">
        <v>2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1</v>
      </c>
      <c r="L17" s="375">
        <v>1</v>
      </c>
      <c r="M17" s="375">
        <v>0</v>
      </c>
      <c r="N17" s="375">
        <v>0</v>
      </c>
      <c r="O17" s="376">
        <v>0</v>
      </c>
    </row>
    <row r="18" spans="2:15" ht="13.5" customHeight="1">
      <c r="B18" s="366" t="s">
        <v>1363</v>
      </c>
      <c r="C18" s="374">
        <f t="shared" si="1"/>
        <v>148</v>
      </c>
      <c r="D18" s="375">
        <v>147</v>
      </c>
      <c r="E18" s="375">
        <v>0</v>
      </c>
      <c r="F18" s="375">
        <v>0</v>
      </c>
      <c r="G18" s="375">
        <v>1</v>
      </c>
      <c r="H18" s="375">
        <v>0</v>
      </c>
      <c r="I18" s="375">
        <v>0</v>
      </c>
      <c r="J18" s="375">
        <v>0</v>
      </c>
      <c r="K18" s="375">
        <v>58</v>
      </c>
      <c r="L18" s="375">
        <v>68</v>
      </c>
      <c r="M18" s="375">
        <v>15</v>
      </c>
      <c r="N18" s="375">
        <v>7</v>
      </c>
      <c r="O18" s="376">
        <v>0</v>
      </c>
    </row>
    <row r="19" spans="2:15" ht="13.5" customHeight="1">
      <c r="B19" s="391" t="s">
        <v>1364</v>
      </c>
      <c r="C19" s="374">
        <f t="shared" si="1"/>
        <v>277</v>
      </c>
      <c r="D19" s="375">
        <v>277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42</v>
      </c>
      <c r="L19" s="375">
        <v>123</v>
      </c>
      <c r="M19" s="375">
        <v>62</v>
      </c>
      <c r="N19" s="375">
        <v>44</v>
      </c>
      <c r="O19" s="376">
        <v>6</v>
      </c>
    </row>
    <row r="20" spans="2:15" ht="13.5" customHeight="1">
      <c r="B20" s="391" t="s">
        <v>1365</v>
      </c>
      <c r="C20" s="374">
        <f t="shared" si="1"/>
        <v>91</v>
      </c>
      <c r="D20" s="375">
        <v>90</v>
      </c>
      <c r="E20" s="375">
        <v>0</v>
      </c>
      <c r="F20" s="375">
        <v>0</v>
      </c>
      <c r="G20" s="375">
        <v>0</v>
      </c>
      <c r="H20" s="375">
        <v>1</v>
      </c>
      <c r="I20" s="375">
        <v>0</v>
      </c>
      <c r="J20" s="375">
        <v>0</v>
      </c>
      <c r="K20" s="375">
        <v>5</v>
      </c>
      <c r="L20" s="375">
        <v>17</v>
      </c>
      <c r="M20" s="375">
        <v>30</v>
      </c>
      <c r="N20" s="375">
        <v>33</v>
      </c>
      <c r="O20" s="376">
        <v>6</v>
      </c>
    </row>
    <row r="21" spans="2:15" ht="13.5" customHeight="1">
      <c r="B21" s="391" t="s">
        <v>1366</v>
      </c>
      <c r="C21" s="374">
        <f t="shared" si="1"/>
        <v>48</v>
      </c>
      <c r="D21" s="375">
        <v>48</v>
      </c>
      <c r="E21" s="375">
        <v>0</v>
      </c>
      <c r="F21" s="375">
        <v>0</v>
      </c>
      <c r="G21" s="375">
        <v>0</v>
      </c>
      <c r="H21" s="375">
        <v>0</v>
      </c>
      <c r="I21" s="375">
        <v>0</v>
      </c>
      <c r="J21" s="375">
        <v>0</v>
      </c>
      <c r="K21" s="375">
        <v>2</v>
      </c>
      <c r="L21" s="375">
        <v>6</v>
      </c>
      <c r="M21" s="375">
        <v>12</v>
      </c>
      <c r="N21" s="375">
        <v>21</v>
      </c>
      <c r="O21" s="376">
        <v>7</v>
      </c>
    </row>
    <row r="22" spans="2:15" ht="13.5" customHeight="1">
      <c r="B22" s="391" t="s">
        <v>1367</v>
      </c>
      <c r="C22" s="374">
        <f t="shared" si="1"/>
        <v>27</v>
      </c>
      <c r="D22" s="375">
        <v>25</v>
      </c>
      <c r="E22" s="375">
        <v>0</v>
      </c>
      <c r="F22" s="375">
        <v>0</v>
      </c>
      <c r="G22" s="375">
        <v>2</v>
      </c>
      <c r="H22" s="375">
        <v>0</v>
      </c>
      <c r="I22" s="375">
        <v>0</v>
      </c>
      <c r="J22" s="375">
        <v>0</v>
      </c>
      <c r="K22" s="375">
        <v>2</v>
      </c>
      <c r="L22" s="375">
        <v>1</v>
      </c>
      <c r="M22" s="375">
        <v>10</v>
      </c>
      <c r="N22" s="375">
        <v>11</v>
      </c>
      <c r="O22" s="376">
        <v>3</v>
      </c>
    </row>
    <row r="23" spans="2:15" ht="13.5" customHeight="1">
      <c r="B23" s="391" t="s">
        <v>1368</v>
      </c>
      <c r="C23" s="374">
        <f t="shared" si="1"/>
        <v>1</v>
      </c>
      <c r="D23" s="375">
        <v>1</v>
      </c>
      <c r="E23" s="375">
        <v>0</v>
      </c>
      <c r="F23" s="375">
        <v>0</v>
      </c>
      <c r="G23" s="375">
        <v>0</v>
      </c>
      <c r="H23" s="375">
        <v>0</v>
      </c>
      <c r="I23" s="375">
        <v>0</v>
      </c>
      <c r="J23" s="375">
        <v>0</v>
      </c>
      <c r="K23" s="375">
        <v>0</v>
      </c>
      <c r="L23" s="375">
        <v>0</v>
      </c>
      <c r="M23" s="375">
        <v>1</v>
      </c>
      <c r="N23" s="375">
        <v>0</v>
      </c>
      <c r="O23" s="376">
        <v>0</v>
      </c>
    </row>
    <row r="24" spans="2:15" ht="13.5" customHeight="1">
      <c r="B24" s="391" t="s">
        <v>1369</v>
      </c>
      <c r="C24" s="374">
        <f t="shared" si="1"/>
        <v>10</v>
      </c>
      <c r="D24" s="375">
        <v>9</v>
      </c>
      <c r="E24" s="375">
        <v>1</v>
      </c>
      <c r="F24" s="375">
        <v>0</v>
      </c>
      <c r="G24" s="375">
        <v>0</v>
      </c>
      <c r="H24" s="375">
        <v>0</v>
      </c>
      <c r="I24" s="375">
        <v>0</v>
      </c>
      <c r="J24" s="375">
        <v>0</v>
      </c>
      <c r="K24" s="375">
        <v>0</v>
      </c>
      <c r="L24" s="375">
        <v>0</v>
      </c>
      <c r="M24" s="375">
        <v>2</v>
      </c>
      <c r="N24" s="375">
        <v>5</v>
      </c>
      <c r="O24" s="376">
        <v>3</v>
      </c>
    </row>
    <row r="25" spans="2:15" ht="13.5" customHeight="1">
      <c r="B25" s="391" t="s">
        <v>1370</v>
      </c>
      <c r="C25" s="374">
        <f t="shared" si="1"/>
        <v>6</v>
      </c>
      <c r="D25" s="375">
        <v>3</v>
      </c>
      <c r="E25" s="375">
        <v>3</v>
      </c>
      <c r="F25" s="375">
        <v>0</v>
      </c>
      <c r="G25" s="375">
        <v>0</v>
      </c>
      <c r="H25" s="375">
        <v>0</v>
      </c>
      <c r="I25" s="375">
        <v>0</v>
      </c>
      <c r="J25" s="375">
        <v>0</v>
      </c>
      <c r="K25" s="375">
        <v>0</v>
      </c>
      <c r="L25" s="375">
        <v>0</v>
      </c>
      <c r="M25" s="375">
        <v>2</v>
      </c>
      <c r="N25" s="375">
        <v>0</v>
      </c>
      <c r="O25" s="376">
        <v>4</v>
      </c>
    </row>
    <row r="26" spans="2:15" ht="13.5" customHeight="1">
      <c r="B26" s="391" t="s">
        <v>1371</v>
      </c>
      <c r="C26" s="374">
        <f t="shared" si="1"/>
        <v>4</v>
      </c>
      <c r="D26" s="375">
        <v>1</v>
      </c>
      <c r="E26" s="375">
        <v>2</v>
      </c>
      <c r="F26" s="375">
        <v>0</v>
      </c>
      <c r="G26" s="375">
        <v>0</v>
      </c>
      <c r="H26" s="375">
        <v>0</v>
      </c>
      <c r="I26" s="375">
        <v>1</v>
      </c>
      <c r="J26" s="375">
        <v>0</v>
      </c>
      <c r="K26" s="375">
        <v>0</v>
      </c>
      <c r="L26" s="375">
        <v>1</v>
      </c>
      <c r="M26" s="375">
        <v>0</v>
      </c>
      <c r="N26" s="375">
        <v>0</v>
      </c>
      <c r="O26" s="376">
        <v>3</v>
      </c>
    </row>
    <row r="27" spans="2:15" ht="13.5" customHeight="1">
      <c r="B27" s="391" t="s">
        <v>1372</v>
      </c>
      <c r="C27" s="374">
        <f t="shared" si="1"/>
        <v>1</v>
      </c>
      <c r="D27" s="375">
        <v>0</v>
      </c>
      <c r="E27" s="375">
        <v>0</v>
      </c>
      <c r="F27" s="375">
        <v>0</v>
      </c>
      <c r="G27" s="375">
        <v>0</v>
      </c>
      <c r="H27" s="375">
        <v>0</v>
      </c>
      <c r="I27" s="375">
        <v>1</v>
      </c>
      <c r="J27" s="375">
        <v>0</v>
      </c>
      <c r="K27" s="375">
        <v>0</v>
      </c>
      <c r="L27" s="375">
        <v>0</v>
      </c>
      <c r="M27" s="375">
        <v>0</v>
      </c>
      <c r="N27" s="375">
        <v>0</v>
      </c>
      <c r="O27" s="376">
        <v>1</v>
      </c>
    </row>
    <row r="28" spans="2:15" ht="13.5" customHeight="1">
      <c r="B28" s="391" t="s">
        <v>1373</v>
      </c>
      <c r="C28" s="374">
        <f t="shared" si="1"/>
        <v>0</v>
      </c>
      <c r="D28" s="375">
        <v>0</v>
      </c>
      <c r="E28" s="375">
        <v>0</v>
      </c>
      <c r="F28" s="375">
        <v>0</v>
      </c>
      <c r="G28" s="375">
        <v>0</v>
      </c>
      <c r="H28" s="375">
        <v>0</v>
      </c>
      <c r="I28" s="375">
        <v>0</v>
      </c>
      <c r="J28" s="375">
        <v>0</v>
      </c>
      <c r="K28" s="375">
        <v>0</v>
      </c>
      <c r="L28" s="375">
        <v>0</v>
      </c>
      <c r="M28" s="375">
        <v>0</v>
      </c>
      <c r="N28" s="375">
        <v>0</v>
      </c>
      <c r="O28" s="376">
        <v>0</v>
      </c>
    </row>
    <row r="29" spans="2:15" ht="13.5" customHeight="1">
      <c r="B29" s="366" t="s">
        <v>1343</v>
      </c>
      <c r="C29" s="374">
        <f t="shared" si="1"/>
        <v>13</v>
      </c>
      <c r="D29" s="375">
        <v>4</v>
      </c>
      <c r="E29" s="375">
        <v>2</v>
      </c>
      <c r="F29" s="375">
        <v>0</v>
      </c>
      <c r="G29" s="375">
        <v>3</v>
      </c>
      <c r="H29" s="375">
        <v>4</v>
      </c>
      <c r="I29" s="375">
        <v>0</v>
      </c>
      <c r="J29" s="375">
        <v>0</v>
      </c>
      <c r="K29" s="375">
        <v>5</v>
      </c>
      <c r="L29" s="375">
        <v>2</v>
      </c>
      <c r="M29" s="375">
        <v>5</v>
      </c>
      <c r="N29" s="375">
        <v>1</v>
      </c>
      <c r="O29" s="376">
        <v>0</v>
      </c>
    </row>
    <row r="30" spans="2:15" ht="13.5" customHeight="1">
      <c r="B30" s="366" t="s">
        <v>1374</v>
      </c>
      <c r="C30" s="374">
        <f t="shared" si="1"/>
        <v>0</v>
      </c>
      <c r="D30" s="375">
        <v>0</v>
      </c>
      <c r="E30" s="375">
        <v>0</v>
      </c>
      <c r="F30" s="375">
        <v>0</v>
      </c>
      <c r="G30" s="375">
        <v>0</v>
      </c>
      <c r="H30" s="375">
        <v>0</v>
      </c>
      <c r="I30" s="375">
        <v>0</v>
      </c>
      <c r="J30" s="375">
        <v>0</v>
      </c>
      <c r="K30" s="375">
        <v>0</v>
      </c>
      <c r="L30" s="375">
        <v>0</v>
      </c>
      <c r="M30" s="375">
        <v>0</v>
      </c>
      <c r="N30" s="375">
        <v>0</v>
      </c>
      <c r="O30" s="376">
        <v>1</v>
      </c>
    </row>
    <row r="31" spans="2:15" ht="13.5" customHeight="1">
      <c r="B31" s="366" t="s">
        <v>1344</v>
      </c>
      <c r="C31" s="374">
        <f t="shared" si="1"/>
        <v>2</v>
      </c>
      <c r="D31" s="375">
        <v>0</v>
      </c>
      <c r="E31" s="375">
        <v>0</v>
      </c>
      <c r="F31" s="375">
        <v>1</v>
      </c>
      <c r="G31" s="375">
        <v>1</v>
      </c>
      <c r="H31" s="375">
        <v>0</v>
      </c>
      <c r="I31" s="375">
        <v>0</v>
      </c>
      <c r="J31" s="375">
        <v>0</v>
      </c>
      <c r="K31" s="375">
        <v>1</v>
      </c>
      <c r="L31" s="375">
        <v>0</v>
      </c>
      <c r="M31" s="375">
        <v>0</v>
      </c>
      <c r="N31" s="375">
        <v>0</v>
      </c>
      <c r="O31" s="376">
        <v>1</v>
      </c>
    </row>
    <row r="32" spans="2:15" ht="9.75" customHeight="1">
      <c r="B32" s="366"/>
      <c r="C32" s="374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6"/>
    </row>
    <row r="33" spans="2:15" ht="19.5" customHeight="1">
      <c r="B33" s="389" t="s">
        <v>1345</v>
      </c>
      <c r="C33" s="374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6"/>
    </row>
    <row r="34" spans="2:15" ht="13.5" customHeight="1">
      <c r="B34" s="366" t="s">
        <v>1375</v>
      </c>
      <c r="C34" s="374">
        <f aca="true" t="shared" si="2" ref="C34:C42">SUM(D34:I34)</f>
        <v>63</v>
      </c>
      <c r="D34" s="375">
        <v>61</v>
      </c>
      <c r="E34" s="375">
        <v>1</v>
      </c>
      <c r="F34" s="375">
        <v>0</v>
      </c>
      <c r="G34" s="375">
        <v>1</v>
      </c>
      <c r="H34" s="375">
        <v>0</v>
      </c>
      <c r="I34" s="375">
        <v>0</v>
      </c>
      <c r="J34" s="375">
        <v>0</v>
      </c>
      <c r="K34" s="375">
        <v>26</v>
      </c>
      <c r="L34" s="375">
        <v>15</v>
      </c>
      <c r="M34" s="375">
        <v>8</v>
      </c>
      <c r="N34" s="375">
        <v>13</v>
      </c>
      <c r="O34" s="376">
        <v>1</v>
      </c>
    </row>
    <row r="35" spans="2:15" ht="13.5" customHeight="1">
      <c r="B35" s="366" t="s">
        <v>1376</v>
      </c>
      <c r="C35" s="374">
        <f t="shared" si="2"/>
        <v>12</v>
      </c>
      <c r="D35" s="375">
        <v>11</v>
      </c>
      <c r="E35" s="375">
        <v>0</v>
      </c>
      <c r="F35" s="375">
        <v>0</v>
      </c>
      <c r="G35" s="375">
        <v>0</v>
      </c>
      <c r="H35" s="375">
        <v>1</v>
      </c>
      <c r="I35" s="375">
        <v>0</v>
      </c>
      <c r="J35" s="375">
        <v>0</v>
      </c>
      <c r="K35" s="375">
        <v>2</v>
      </c>
      <c r="L35" s="375">
        <v>6</v>
      </c>
      <c r="M35" s="375">
        <v>1</v>
      </c>
      <c r="N35" s="375">
        <v>3</v>
      </c>
      <c r="O35" s="376">
        <v>0</v>
      </c>
    </row>
    <row r="36" spans="2:15" ht="13.5" customHeight="1">
      <c r="B36" s="366" t="s">
        <v>1346</v>
      </c>
      <c r="C36" s="374">
        <f t="shared" si="2"/>
        <v>112</v>
      </c>
      <c r="D36" s="375">
        <v>106</v>
      </c>
      <c r="E36" s="375">
        <v>3</v>
      </c>
      <c r="F36" s="375">
        <v>1</v>
      </c>
      <c r="G36" s="375">
        <v>0</v>
      </c>
      <c r="H36" s="375">
        <v>2</v>
      </c>
      <c r="I36" s="375">
        <v>0</v>
      </c>
      <c r="J36" s="375">
        <v>0</v>
      </c>
      <c r="K36" s="375">
        <v>16</v>
      </c>
      <c r="L36" s="375">
        <v>21</v>
      </c>
      <c r="M36" s="375">
        <v>33</v>
      </c>
      <c r="N36" s="375">
        <v>32</v>
      </c>
      <c r="O36" s="376">
        <v>10</v>
      </c>
    </row>
    <row r="37" spans="2:15" ht="13.5" customHeight="1">
      <c r="B37" s="366" t="s">
        <v>1347</v>
      </c>
      <c r="C37" s="374">
        <f t="shared" si="2"/>
        <v>140</v>
      </c>
      <c r="D37" s="375">
        <v>138</v>
      </c>
      <c r="E37" s="375">
        <v>0</v>
      </c>
      <c r="F37" s="375">
        <v>0</v>
      </c>
      <c r="G37" s="375">
        <v>1</v>
      </c>
      <c r="H37" s="375">
        <v>1</v>
      </c>
      <c r="I37" s="375">
        <v>0</v>
      </c>
      <c r="J37" s="375">
        <v>0</v>
      </c>
      <c r="K37" s="375">
        <v>25</v>
      </c>
      <c r="L37" s="375">
        <v>13</v>
      </c>
      <c r="M37" s="375">
        <v>29</v>
      </c>
      <c r="N37" s="375">
        <v>57</v>
      </c>
      <c r="O37" s="376">
        <v>16</v>
      </c>
    </row>
    <row r="38" spans="2:15" ht="13.5" customHeight="1">
      <c r="B38" s="366" t="s">
        <v>1348</v>
      </c>
      <c r="C38" s="374">
        <f t="shared" si="2"/>
        <v>60</v>
      </c>
      <c r="D38" s="375">
        <v>55</v>
      </c>
      <c r="E38" s="375">
        <v>3</v>
      </c>
      <c r="F38" s="375">
        <v>0</v>
      </c>
      <c r="G38" s="375">
        <v>0</v>
      </c>
      <c r="H38" s="375">
        <v>0</v>
      </c>
      <c r="I38" s="375">
        <v>2</v>
      </c>
      <c r="J38" s="375">
        <v>0</v>
      </c>
      <c r="K38" s="375">
        <v>15</v>
      </c>
      <c r="L38" s="375">
        <v>32</v>
      </c>
      <c r="M38" s="375">
        <v>10</v>
      </c>
      <c r="N38" s="375">
        <v>1</v>
      </c>
      <c r="O38" s="376">
        <v>2</v>
      </c>
    </row>
    <row r="39" spans="2:15" ht="13.5" customHeight="1">
      <c r="B39" s="366" t="s">
        <v>1349</v>
      </c>
      <c r="C39" s="374">
        <f t="shared" si="2"/>
        <v>47</v>
      </c>
      <c r="D39" s="375">
        <v>46</v>
      </c>
      <c r="E39" s="375">
        <v>0</v>
      </c>
      <c r="F39" s="375">
        <v>0</v>
      </c>
      <c r="G39" s="375">
        <v>0</v>
      </c>
      <c r="H39" s="375">
        <v>1</v>
      </c>
      <c r="I39" s="375">
        <v>0</v>
      </c>
      <c r="J39" s="375">
        <v>0</v>
      </c>
      <c r="K39" s="375">
        <v>14</v>
      </c>
      <c r="L39" s="375">
        <v>21</v>
      </c>
      <c r="M39" s="375">
        <v>12</v>
      </c>
      <c r="N39" s="375">
        <v>0</v>
      </c>
      <c r="O39" s="376">
        <v>0</v>
      </c>
    </row>
    <row r="40" spans="2:15" ht="13.5" customHeight="1">
      <c r="B40" s="366" t="s">
        <v>1350</v>
      </c>
      <c r="C40" s="374">
        <f t="shared" si="2"/>
        <v>63</v>
      </c>
      <c r="D40" s="375">
        <v>62</v>
      </c>
      <c r="E40" s="375">
        <v>1</v>
      </c>
      <c r="F40" s="375">
        <v>0</v>
      </c>
      <c r="G40" s="375">
        <v>0</v>
      </c>
      <c r="H40" s="375">
        <v>0</v>
      </c>
      <c r="I40" s="375">
        <v>0</v>
      </c>
      <c r="J40" s="375">
        <v>0</v>
      </c>
      <c r="K40" s="375">
        <v>9</v>
      </c>
      <c r="L40" s="375">
        <v>27</v>
      </c>
      <c r="M40" s="375">
        <v>16</v>
      </c>
      <c r="N40" s="375">
        <v>7</v>
      </c>
      <c r="O40" s="376">
        <v>4</v>
      </c>
    </row>
    <row r="41" spans="2:15" ht="13.5" customHeight="1">
      <c r="B41" s="366" t="s">
        <v>1351</v>
      </c>
      <c r="C41" s="374">
        <f t="shared" si="2"/>
        <v>58</v>
      </c>
      <c r="D41" s="375">
        <v>56</v>
      </c>
      <c r="E41" s="375">
        <v>0</v>
      </c>
      <c r="F41" s="375">
        <v>0</v>
      </c>
      <c r="G41" s="375">
        <v>2</v>
      </c>
      <c r="H41" s="375">
        <v>0</v>
      </c>
      <c r="I41" s="375">
        <v>0</v>
      </c>
      <c r="J41" s="375">
        <v>0</v>
      </c>
      <c r="K41" s="375">
        <v>16</v>
      </c>
      <c r="L41" s="375">
        <v>34</v>
      </c>
      <c r="M41" s="375">
        <v>7</v>
      </c>
      <c r="N41" s="375">
        <v>1</v>
      </c>
      <c r="O41" s="376">
        <v>0</v>
      </c>
    </row>
    <row r="42" spans="2:15" ht="13.5" customHeight="1">
      <c r="B42" s="368" t="s">
        <v>1352</v>
      </c>
      <c r="C42" s="392">
        <f t="shared" si="2"/>
        <v>106</v>
      </c>
      <c r="D42" s="393">
        <v>103</v>
      </c>
      <c r="E42" s="393">
        <v>0</v>
      </c>
      <c r="F42" s="393">
        <v>0</v>
      </c>
      <c r="G42" s="393">
        <v>3</v>
      </c>
      <c r="H42" s="393">
        <v>0</v>
      </c>
      <c r="I42" s="393">
        <v>0</v>
      </c>
      <c r="J42" s="393">
        <v>0</v>
      </c>
      <c r="K42" s="393">
        <v>17</v>
      </c>
      <c r="L42" s="393">
        <v>56</v>
      </c>
      <c r="M42" s="393">
        <v>24</v>
      </c>
      <c r="N42" s="393">
        <v>8</v>
      </c>
      <c r="O42" s="394">
        <v>1</v>
      </c>
    </row>
    <row r="43" spans="2:15" ht="13.5" customHeight="1">
      <c r="B43" s="395" t="s">
        <v>1377</v>
      </c>
      <c r="C43" s="395"/>
      <c r="D43" s="395"/>
      <c r="E43" s="395"/>
      <c r="F43" s="395"/>
      <c r="G43" s="395"/>
      <c r="H43" s="395"/>
      <c r="I43" s="395"/>
      <c r="J43" s="395"/>
      <c r="K43" s="396"/>
      <c r="L43" s="396"/>
      <c r="M43" s="396"/>
      <c r="N43" s="396"/>
      <c r="O43" s="396"/>
    </row>
    <row r="44" ht="12">
      <c r="B44" s="360" t="s">
        <v>1378</v>
      </c>
    </row>
  </sheetData>
  <mergeCells count="4">
    <mergeCell ref="C5:C6"/>
    <mergeCell ref="C7:C8"/>
    <mergeCell ref="D5:I5"/>
    <mergeCell ref="J5:O5"/>
  </mergeCells>
  <printOptions/>
  <pageMargins left="0.2755905511811024" right="0.2755905511811024" top="0.3937007874015748" bottom="0.3937007874015748" header="0.1968503937007874" footer="0.1968503937007874"/>
  <pageSetup horizontalDpi="400" verticalDpi="400" orientation="portrait" paperSize="9" r:id="rId1"/>
  <headerFooter alignWithMargins="0">
    <oddFooter>&amp;C&amp;F&amp;A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9.00390625" defaultRowHeight="15" customHeight="1"/>
  <cols>
    <col min="1" max="2" width="3.125" style="398" customWidth="1"/>
    <col min="3" max="3" width="14.625" style="398" customWidth="1"/>
    <col min="4" max="9" width="9.625" style="398" customWidth="1"/>
    <col min="10" max="16384" width="9.00390625" style="398" customWidth="1"/>
  </cols>
  <sheetData>
    <row r="1" ht="21.75" customHeight="1">
      <c r="A1" s="397" t="s">
        <v>1403</v>
      </c>
    </row>
    <row r="2" ht="15" customHeight="1">
      <c r="A2" s="397"/>
    </row>
    <row r="3" spans="1:9" ht="15" customHeight="1" thickBot="1">
      <c r="A3" s="397"/>
      <c r="I3" s="399" t="s">
        <v>1380</v>
      </c>
    </row>
    <row r="4" spans="1:9" ht="21" customHeight="1" thickTop="1">
      <c r="A4" s="397"/>
      <c r="B4" s="1358" t="s">
        <v>1381</v>
      </c>
      <c r="C4" s="1358"/>
      <c r="D4" s="400" t="s">
        <v>1382</v>
      </c>
      <c r="E4" s="400">
        <v>60</v>
      </c>
      <c r="F4" s="400">
        <v>61</v>
      </c>
      <c r="G4" s="400">
        <v>62</v>
      </c>
      <c r="H4" s="400">
        <v>63</v>
      </c>
      <c r="I4" s="400" t="s">
        <v>1383</v>
      </c>
    </row>
    <row r="5" spans="2:9" s="401" customFormat="1" ht="15" customHeight="1">
      <c r="B5" s="1357" t="s">
        <v>1177</v>
      </c>
      <c r="C5" s="1357"/>
      <c r="D5" s="402">
        <f aca="true" t="shared" si="0" ref="D5:I5">D6+D17+D21+D25</f>
        <v>10121.1</v>
      </c>
      <c r="E5" s="403">
        <f t="shared" si="0"/>
        <v>9661.800000000001</v>
      </c>
      <c r="F5" s="403">
        <f t="shared" si="0"/>
        <v>7667.1</v>
      </c>
      <c r="G5" s="403">
        <f t="shared" si="0"/>
        <v>9705.7</v>
      </c>
      <c r="H5" s="403">
        <f t="shared" si="0"/>
        <v>8091.499999999999</v>
      </c>
      <c r="I5" s="404">
        <f t="shared" si="0"/>
        <v>10264.099999999999</v>
      </c>
    </row>
    <row r="6" spans="2:9" ht="15" customHeight="1">
      <c r="B6" s="1359" t="s">
        <v>1384</v>
      </c>
      <c r="C6" s="1359"/>
      <c r="D6" s="405">
        <f>SUM(D7:D16)</f>
        <v>4657.299999999999</v>
      </c>
      <c r="E6" s="406">
        <v>4679.1</v>
      </c>
      <c r="F6" s="406">
        <f>SUM(F7:F16)</f>
        <v>4477</v>
      </c>
      <c r="G6" s="406">
        <f>SUM(G7:G16)</f>
        <v>3541.8</v>
      </c>
      <c r="H6" s="406">
        <f>SUM(H7:H16)</f>
        <v>3425.3</v>
      </c>
      <c r="I6" s="407">
        <f>SUM(I7:I16)</f>
        <v>4441.9</v>
      </c>
    </row>
    <row r="7" spans="2:9" ht="15" customHeight="1">
      <c r="B7" s="408"/>
      <c r="C7" s="409" t="s">
        <v>1385</v>
      </c>
      <c r="D7" s="405">
        <v>668.8</v>
      </c>
      <c r="E7" s="406">
        <v>656.4</v>
      </c>
      <c r="F7" s="406">
        <v>235.7</v>
      </c>
      <c r="G7" s="406">
        <v>614.1</v>
      </c>
      <c r="H7" s="406">
        <v>431.8</v>
      </c>
      <c r="I7" s="407">
        <v>283</v>
      </c>
    </row>
    <row r="8" spans="2:9" ht="15" customHeight="1">
      <c r="B8" s="410"/>
      <c r="C8" s="411" t="s">
        <v>1386</v>
      </c>
      <c r="D8" s="405">
        <v>173.7</v>
      </c>
      <c r="E8" s="406">
        <v>179</v>
      </c>
      <c r="F8" s="406">
        <v>112.9</v>
      </c>
      <c r="G8" s="406">
        <v>90.5</v>
      </c>
      <c r="H8" s="406">
        <v>83.5</v>
      </c>
      <c r="I8" s="407">
        <v>138.7</v>
      </c>
    </row>
    <row r="9" spans="2:9" ht="15" customHeight="1">
      <c r="B9" s="410"/>
      <c r="C9" s="411" t="s">
        <v>1387</v>
      </c>
      <c r="D9" s="405">
        <v>360.5</v>
      </c>
      <c r="E9" s="406">
        <v>316.5</v>
      </c>
      <c r="F9" s="406">
        <v>518</v>
      </c>
      <c r="G9" s="406">
        <v>316.7</v>
      </c>
      <c r="H9" s="406">
        <v>266.3</v>
      </c>
      <c r="I9" s="407">
        <v>257.3</v>
      </c>
    </row>
    <row r="10" spans="2:9" ht="15" customHeight="1">
      <c r="B10" s="410"/>
      <c r="C10" s="411" t="s">
        <v>1388</v>
      </c>
      <c r="D10" s="405">
        <v>267.4</v>
      </c>
      <c r="E10" s="406">
        <v>240.6</v>
      </c>
      <c r="F10" s="406">
        <v>134.5</v>
      </c>
      <c r="G10" s="406">
        <v>140.2</v>
      </c>
      <c r="H10" s="406">
        <v>502.9</v>
      </c>
      <c r="I10" s="407">
        <v>709.8</v>
      </c>
    </row>
    <row r="11" spans="2:9" ht="15" customHeight="1">
      <c r="B11" s="410"/>
      <c r="C11" s="411" t="s">
        <v>1389</v>
      </c>
      <c r="D11" s="405">
        <v>500</v>
      </c>
      <c r="E11" s="406">
        <v>704.2</v>
      </c>
      <c r="F11" s="406">
        <v>528.8</v>
      </c>
      <c r="G11" s="406">
        <v>411.7</v>
      </c>
      <c r="H11" s="406">
        <v>558.6</v>
      </c>
      <c r="I11" s="407">
        <v>1100.1</v>
      </c>
    </row>
    <row r="12" spans="2:9" ht="15" customHeight="1">
      <c r="B12" s="410"/>
      <c r="C12" s="411" t="s">
        <v>1390</v>
      </c>
      <c r="D12" s="405">
        <v>400.2</v>
      </c>
      <c r="E12" s="406">
        <v>422.6</v>
      </c>
      <c r="F12" s="406">
        <v>1096.1</v>
      </c>
      <c r="G12" s="406">
        <v>316.5</v>
      </c>
      <c r="H12" s="406">
        <v>203.7</v>
      </c>
      <c r="I12" s="407">
        <v>176.4</v>
      </c>
    </row>
    <row r="13" spans="2:9" ht="15" customHeight="1">
      <c r="B13" s="410"/>
      <c r="C13" s="411" t="s">
        <v>1391</v>
      </c>
      <c r="D13" s="405">
        <v>41.6</v>
      </c>
      <c r="E13" s="406">
        <v>70.5</v>
      </c>
      <c r="F13" s="406">
        <v>329.2</v>
      </c>
      <c r="G13" s="406">
        <v>97.4</v>
      </c>
      <c r="H13" s="406">
        <v>58.5</v>
      </c>
      <c r="I13" s="407">
        <v>36.3</v>
      </c>
    </row>
    <row r="14" spans="2:9" ht="15" customHeight="1">
      <c r="B14" s="410"/>
      <c r="C14" s="411" t="s">
        <v>1392</v>
      </c>
      <c r="D14" s="405">
        <v>57.2</v>
      </c>
      <c r="E14" s="406">
        <v>44</v>
      </c>
      <c r="F14" s="406">
        <v>87.9</v>
      </c>
      <c r="G14" s="406">
        <v>75.4</v>
      </c>
      <c r="H14" s="406">
        <v>54</v>
      </c>
      <c r="I14" s="407">
        <v>82.7</v>
      </c>
    </row>
    <row r="15" spans="2:9" ht="15" customHeight="1">
      <c r="B15" s="410"/>
      <c r="C15" s="411" t="s">
        <v>1393</v>
      </c>
      <c r="D15" s="405">
        <v>201.5</v>
      </c>
      <c r="E15" s="406">
        <v>137.8</v>
      </c>
      <c r="F15" s="406">
        <v>180</v>
      </c>
      <c r="G15" s="406">
        <v>139.4</v>
      </c>
      <c r="H15" s="406">
        <v>96</v>
      </c>
      <c r="I15" s="407">
        <v>119.6</v>
      </c>
    </row>
    <row r="16" spans="2:9" ht="15" customHeight="1">
      <c r="B16" s="410"/>
      <c r="C16" s="411" t="s">
        <v>1306</v>
      </c>
      <c r="D16" s="405">
        <v>1986.4</v>
      </c>
      <c r="E16" s="406">
        <v>1907.6</v>
      </c>
      <c r="F16" s="406">
        <v>1253.9</v>
      </c>
      <c r="G16" s="406">
        <v>1339.9</v>
      </c>
      <c r="H16" s="406">
        <v>1170</v>
      </c>
      <c r="I16" s="407">
        <v>1538</v>
      </c>
    </row>
    <row r="17" spans="2:9" ht="15" customHeight="1">
      <c r="B17" s="1355" t="s">
        <v>1394</v>
      </c>
      <c r="C17" s="1356"/>
      <c r="D17" s="405">
        <f aca="true" t="shared" si="1" ref="D17:I17">SUM(D18:D20)</f>
        <v>402.90000000000003</v>
      </c>
      <c r="E17" s="406">
        <f t="shared" si="1"/>
        <v>260.5</v>
      </c>
      <c r="F17" s="406">
        <f t="shared" si="1"/>
        <v>196</v>
      </c>
      <c r="G17" s="406">
        <f t="shared" si="1"/>
        <v>200.20000000000002</v>
      </c>
      <c r="H17" s="406">
        <f t="shared" si="1"/>
        <v>285.2</v>
      </c>
      <c r="I17" s="407">
        <f t="shared" si="1"/>
        <v>369.4</v>
      </c>
    </row>
    <row r="18" spans="2:9" ht="15" customHeight="1">
      <c r="B18" s="410"/>
      <c r="C18" s="411" t="s">
        <v>1395</v>
      </c>
      <c r="D18" s="405">
        <v>25.5</v>
      </c>
      <c r="E18" s="406">
        <v>11.1</v>
      </c>
      <c r="F18" s="406">
        <v>14.4</v>
      </c>
      <c r="G18" s="406">
        <v>16.6</v>
      </c>
      <c r="H18" s="406">
        <v>16.6</v>
      </c>
      <c r="I18" s="407">
        <v>21.2</v>
      </c>
    </row>
    <row r="19" spans="2:9" ht="15" customHeight="1">
      <c r="B19" s="410"/>
      <c r="C19" s="411" t="s">
        <v>1396</v>
      </c>
      <c r="D19" s="405">
        <v>17.8</v>
      </c>
      <c r="E19" s="406">
        <v>40.5</v>
      </c>
      <c r="F19" s="406">
        <v>63</v>
      </c>
      <c r="G19" s="406">
        <v>39.3</v>
      </c>
      <c r="H19" s="406">
        <v>93.1</v>
      </c>
      <c r="I19" s="407">
        <v>134.3</v>
      </c>
    </row>
    <row r="20" spans="2:9" ht="15" customHeight="1">
      <c r="B20" s="410"/>
      <c r="C20" s="411" t="s">
        <v>1306</v>
      </c>
      <c r="D20" s="405">
        <v>359.6</v>
      </c>
      <c r="E20" s="406">
        <v>208.9</v>
      </c>
      <c r="F20" s="406">
        <v>118.6</v>
      </c>
      <c r="G20" s="406">
        <v>144.3</v>
      </c>
      <c r="H20" s="406">
        <v>175.5</v>
      </c>
      <c r="I20" s="407">
        <v>213.9</v>
      </c>
    </row>
    <row r="21" spans="2:9" ht="15" customHeight="1">
      <c r="B21" s="1355" t="s">
        <v>1397</v>
      </c>
      <c r="C21" s="1356"/>
      <c r="D21" s="405">
        <f aca="true" t="shared" si="2" ref="D21:I21">SUM(D22:D24)</f>
        <v>5033.8</v>
      </c>
      <c r="E21" s="406">
        <f t="shared" si="2"/>
        <v>4685.8</v>
      </c>
      <c r="F21" s="406">
        <f t="shared" si="2"/>
        <v>2961.3</v>
      </c>
      <c r="G21" s="406">
        <f t="shared" si="2"/>
        <v>5942.6</v>
      </c>
      <c r="H21" s="406">
        <f t="shared" si="2"/>
        <v>4363.599999999999</v>
      </c>
      <c r="I21" s="407">
        <f t="shared" si="2"/>
        <v>5434.5</v>
      </c>
    </row>
    <row r="22" spans="2:9" ht="15" customHeight="1">
      <c r="B22" s="410"/>
      <c r="C22" s="411" t="s">
        <v>1398</v>
      </c>
      <c r="D22" s="405">
        <v>3277.5</v>
      </c>
      <c r="E22" s="406">
        <v>3596.9</v>
      </c>
      <c r="F22" s="406">
        <v>2008.7</v>
      </c>
      <c r="G22" s="406">
        <v>5002.1</v>
      </c>
      <c r="H22" s="406">
        <v>3463.2</v>
      </c>
      <c r="I22" s="407">
        <v>4050.1</v>
      </c>
    </row>
    <row r="23" spans="2:9" ht="15" customHeight="1">
      <c r="B23" s="410"/>
      <c r="C23" s="411" t="s">
        <v>1399</v>
      </c>
      <c r="D23" s="405">
        <v>1617.5</v>
      </c>
      <c r="E23" s="406">
        <v>821.8</v>
      </c>
      <c r="F23" s="406">
        <v>671.6</v>
      </c>
      <c r="G23" s="406">
        <v>731.9</v>
      </c>
      <c r="H23" s="406">
        <v>670.4</v>
      </c>
      <c r="I23" s="407">
        <v>1141.3</v>
      </c>
    </row>
    <row r="24" spans="2:9" ht="15" customHeight="1">
      <c r="B24" s="410"/>
      <c r="C24" s="411" t="s">
        <v>1306</v>
      </c>
      <c r="D24" s="405">
        <v>138.8</v>
      </c>
      <c r="E24" s="406">
        <v>267.1</v>
      </c>
      <c r="F24" s="406">
        <v>281</v>
      </c>
      <c r="G24" s="406">
        <v>208.6</v>
      </c>
      <c r="H24" s="406">
        <v>230</v>
      </c>
      <c r="I24" s="407">
        <v>243.1</v>
      </c>
    </row>
    <row r="25" spans="2:9" ht="15" customHeight="1">
      <c r="B25" s="1355" t="s">
        <v>1400</v>
      </c>
      <c r="C25" s="1356"/>
      <c r="D25" s="405">
        <f aca="true" t="shared" si="3" ref="D25:I25">SUM(D26:D28)</f>
        <v>27.1</v>
      </c>
      <c r="E25" s="406">
        <f t="shared" si="3"/>
        <v>36.4</v>
      </c>
      <c r="F25" s="406">
        <f t="shared" si="3"/>
        <v>32.8</v>
      </c>
      <c r="G25" s="406">
        <f t="shared" si="3"/>
        <v>21.1</v>
      </c>
      <c r="H25" s="406">
        <f t="shared" si="3"/>
        <v>17.4</v>
      </c>
      <c r="I25" s="407">
        <f t="shared" si="3"/>
        <v>18.3</v>
      </c>
    </row>
    <row r="26" spans="2:9" ht="15" customHeight="1">
      <c r="B26" s="408"/>
      <c r="C26" s="409" t="s">
        <v>1401</v>
      </c>
      <c r="D26" s="405">
        <v>5</v>
      </c>
      <c r="E26" s="406">
        <v>0.6</v>
      </c>
      <c r="F26" s="406">
        <v>6.1</v>
      </c>
      <c r="G26" s="406">
        <v>2.3</v>
      </c>
      <c r="H26" s="406">
        <v>1.2</v>
      </c>
      <c r="I26" s="407">
        <v>2.4</v>
      </c>
    </row>
    <row r="27" spans="2:9" ht="15" customHeight="1">
      <c r="B27" s="408"/>
      <c r="C27" s="409" t="s">
        <v>1402</v>
      </c>
      <c r="D27" s="405">
        <v>4.3</v>
      </c>
      <c r="E27" s="406">
        <v>1.7</v>
      </c>
      <c r="F27" s="406">
        <v>0.8</v>
      </c>
      <c r="G27" s="406">
        <v>1</v>
      </c>
      <c r="H27" s="406">
        <v>1.1</v>
      </c>
      <c r="I27" s="407">
        <v>0.6</v>
      </c>
    </row>
    <row r="28" spans="2:9" ht="15" customHeight="1">
      <c r="B28" s="412"/>
      <c r="C28" s="413" t="s">
        <v>1306</v>
      </c>
      <c r="D28" s="414">
        <v>17.8</v>
      </c>
      <c r="E28" s="415">
        <v>34.1</v>
      </c>
      <c r="F28" s="415">
        <v>25.9</v>
      </c>
      <c r="G28" s="415">
        <v>17.8</v>
      </c>
      <c r="H28" s="415">
        <v>15.1</v>
      </c>
      <c r="I28" s="416">
        <v>15.3</v>
      </c>
    </row>
    <row r="29" ht="15" customHeight="1">
      <c r="C29" s="417"/>
    </row>
  </sheetData>
  <mergeCells count="6">
    <mergeCell ref="B21:C21"/>
    <mergeCell ref="B25:C25"/>
    <mergeCell ref="B5:C5"/>
    <mergeCell ref="B4:C4"/>
    <mergeCell ref="B6:C6"/>
    <mergeCell ref="B17:C17"/>
  </mergeCells>
  <printOptions/>
  <pageMargins left="0.2755905511811024" right="0.31496062992125984" top="0.5905511811023623" bottom="0.3937007874015748" header="0.2755905511811024" footer="0.196850393700787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9.00390625" defaultRowHeight="13.5"/>
  <cols>
    <col min="1" max="2" width="3.625" style="418" customWidth="1"/>
    <col min="3" max="3" width="28.125" style="418" customWidth="1"/>
    <col min="4" max="6" width="12.125" style="418" customWidth="1"/>
    <col min="7" max="7" width="12.125" style="420" customWidth="1"/>
    <col min="8" max="9" width="12.125" style="418" customWidth="1"/>
    <col min="10" max="16384" width="9.00390625" style="418" customWidth="1"/>
  </cols>
  <sheetData>
    <row r="1" spans="2:3" ht="14.25">
      <c r="B1" s="419" t="s">
        <v>1456</v>
      </c>
      <c r="C1" s="419"/>
    </row>
    <row r="2" spans="2:3" ht="14.25">
      <c r="B2" s="419" t="s">
        <v>1426</v>
      </c>
      <c r="C2" s="419"/>
    </row>
    <row r="3" spans="2:3" ht="14.25">
      <c r="B3" s="419"/>
      <c r="C3" s="419"/>
    </row>
    <row r="4" ht="12.75" thickBot="1">
      <c r="I4" s="421" t="s">
        <v>1427</v>
      </c>
    </row>
    <row r="5" spans="1:9" ht="54" customHeight="1" thickTop="1">
      <c r="A5" s="422"/>
      <c r="B5" s="1360" t="s">
        <v>1428</v>
      </c>
      <c r="C5" s="1361"/>
      <c r="D5" s="423" t="s">
        <v>1404</v>
      </c>
      <c r="E5" s="423" t="s">
        <v>1405</v>
      </c>
      <c r="F5" s="424" t="s">
        <v>1429</v>
      </c>
      <c r="G5" s="425" t="s">
        <v>1430</v>
      </c>
      <c r="H5" s="426" t="s">
        <v>1431</v>
      </c>
      <c r="I5" s="426" t="s">
        <v>1432</v>
      </c>
    </row>
    <row r="6" spans="1:9" ht="6" customHeight="1">
      <c r="A6" s="422"/>
      <c r="B6" s="427"/>
      <c r="C6" s="428"/>
      <c r="D6" s="429"/>
      <c r="E6" s="430"/>
      <c r="F6" s="430"/>
      <c r="G6" s="430"/>
      <c r="H6" s="430"/>
      <c r="I6" s="431"/>
    </row>
    <row r="7" spans="1:9" ht="13.5" customHeight="1">
      <c r="A7" s="422"/>
      <c r="B7" s="1366" t="s">
        <v>1433</v>
      </c>
      <c r="C7" s="1367"/>
      <c r="D7" s="432">
        <v>4999</v>
      </c>
      <c r="E7" s="433">
        <v>144498</v>
      </c>
      <c r="F7" s="433">
        <v>1091362</v>
      </c>
      <c r="G7" s="433">
        <v>1875107</v>
      </c>
      <c r="H7" s="433">
        <v>1524981</v>
      </c>
      <c r="I7" s="434">
        <v>540579</v>
      </c>
    </row>
    <row r="8" spans="1:9" ht="13.5" customHeight="1">
      <c r="A8" s="422"/>
      <c r="B8" s="1364" t="s">
        <v>1434</v>
      </c>
      <c r="C8" s="1365"/>
      <c r="D8" s="432">
        <v>4896</v>
      </c>
      <c r="E8" s="433">
        <v>144662</v>
      </c>
      <c r="F8" s="433">
        <v>1075088</v>
      </c>
      <c r="G8" s="433">
        <v>1892561</v>
      </c>
      <c r="H8" s="433">
        <v>1530261</v>
      </c>
      <c r="I8" s="434">
        <v>558398</v>
      </c>
    </row>
    <row r="9" spans="1:9" s="439" customFormat="1" ht="13.5" customHeight="1">
      <c r="A9" s="435"/>
      <c r="B9" s="1362" t="s">
        <v>1435</v>
      </c>
      <c r="C9" s="1363"/>
      <c r="D9" s="436">
        <f>SUM(D11:D12)</f>
        <v>4958</v>
      </c>
      <c r="E9" s="437">
        <f>SUM(E11:E12)</f>
        <v>147988</v>
      </c>
      <c r="F9" s="437">
        <f>SUM(F11:F12)</f>
        <v>1150720</v>
      </c>
      <c r="G9" s="437">
        <f>SUM(G11:G12)</f>
        <v>2054980</v>
      </c>
      <c r="H9" s="437">
        <v>1689431</v>
      </c>
      <c r="I9" s="438">
        <v>641334</v>
      </c>
    </row>
    <row r="10" spans="1:9" ht="9" customHeight="1">
      <c r="A10" s="422"/>
      <c r="B10" s="440"/>
      <c r="C10" s="441"/>
      <c r="D10" s="432"/>
      <c r="E10" s="433"/>
      <c r="F10" s="433"/>
      <c r="H10" s="433"/>
      <c r="I10" s="434"/>
    </row>
    <row r="11" spans="1:9" s="439" customFormat="1" ht="12" customHeight="1">
      <c r="A11" s="435"/>
      <c r="B11" s="442"/>
      <c r="C11" s="443" t="s">
        <v>1436</v>
      </c>
      <c r="D11" s="436">
        <f>SUM(D14:D21,D24:D27,D35)</f>
        <v>3044</v>
      </c>
      <c r="E11" s="437">
        <f>SUM(E14:E21,E24:E27,E35)</f>
        <v>69737</v>
      </c>
      <c r="F11" s="437">
        <v>413724</v>
      </c>
      <c r="G11" s="437">
        <v>809511</v>
      </c>
      <c r="H11" s="437">
        <v>569389</v>
      </c>
      <c r="I11" s="438">
        <v>245263</v>
      </c>
    </row>
    <row r="12" spans="1:9" s="439" customFormat="1" ht="12" customHeight="1">
      <c r="A12" s="435"/>
      <c r="B12" s="442"/>
      <c r="C12" s="443" t="s">
        <v>1437</v>
      </c>
      <c r="D12" s="436">
        <f>SUM(D22:D23,D28:D34)</f>
        <v>1914</v>
      </c>
      <c r="E12" s="437">
        <f>SUM(E22:E23,E28:E34)</f>
        <v>78251</v>
      </c>
      <c r="F12" s="437">
        <f>SUM(F22:F23,F28:F34)</f>
        <v>736996</v>
      </c>
      <c r="G12" s="437">
        <v>1245469</v>
      </c>
      <c r="H12" s="437">
        <v>1120043</v>
      </c>
      <c r="I12" s="438">
        <v>396070</v>
      </c>
    </row>
    <row r="13" spans="1:9" s="439" customFormat="1" ht="6" customHeight="1">
      <c r="A13" s="435"/>
      <c r="B13" s="442"/>
      <c r="C13" s="443"/>
      <c r="D13" s="436"/>
      <c r="E13" s="437"/>
      <c r="F13" s="437"/>
      <c r="G13" s="444"/>
      <c r="H13" s="437"/>
      <c r="I13" s="438"/>
    </row>
    <row r="14" spans="1:9" ht="12">
      <c r="A14" s="422"/>
      <c r="B14" s="440" t="s">
        <v>1406</v>
      </c>
      <c r="C14" s="445" t="s">
        <v>1407</v>
      </c>
      <c r="D14" s="446">
        <v>644</v>
      </c>
      <c r="E14" s="447">
        <v>14869</v>
      </c>
      <c r="F14" s="447">
        <v>122441</v>
      </c>
      <c r="G14" s="448">
        <v>204597</v>
      </c>
      <c r="H14" s="447">
        <v>151863</v>
      </c>
      <c r="I14" s="449">
        <v>56160</v>
      </c>
    </row>
    <row r="15" spans="1:9" ht="12">
      <c r="A15" s="422"/>
      <c r="B15" s="440" t="s">
        <v>1406</v>
      </c>
      <c r="C15" s="445" t="s">
        <v>1408</v>
      </c>
      <c r="D15" s="446">
        <v>90</v>
      </c>
      <c r="E15" s="447">
        <v>2002</v>
      </c>
      <c r="F15" s="447">
        <v>30389</v>
      </c>
      <c r="G15" s="448">
        <v>83053</v>
      </c>
      <c r="H15" s="447">
        <v>67952</v>
      </c>
      <c r="I15" s="449">
        <v>28970</v>
      </c>
    </row>
    <row r="16" spans="1:9" ht="12">
      <c r="A16" s="422"/>
      <c r="B16" s="440" t="s">
        <v>1406</v>
      </c>
      <c r="C16" s="445" t="s">
        <v>1409</v>
      </c>
      <c r="D16" s="446">
        <v>578</v>
      </c>
      <c r="E16" s="447">
        <v>12257</v>
      </c>
      <c r="F16" s="447">
        <v>62015</v>
      </c>
      <c r="G16" s="448">
        <v>114839</v>
      </c>
      <c r="H16" s="447">
        <v>79193</v>
      </c>
      <c r="I16" s="449">
        <v>32674</v>
      </c>
    </row>
    <row r="17" spans="1:9" ht="12">
      <c r="A17" s="422"/>
      <c r="B17" s="440" t="s">
        <v>1406</v>
      </c>
      <c r="C17" s="445" t="s">
        <v>1438</v>
      </c>
      <c r="D17" s="446">
        <v>387</v>
      </c>
      <c r="E17" s="447">
        <v>13451</v>
      </c>
      <c r="F17" s="447">
        <v>20591</v>
      </c>
      <c r="G17" s="448">
        <v>56758</v>
      </c>
      <c r="H17" s="447">
        <v>44830</v>
      </c>
      <c r="I17" s="449">
        <v>27358</v>
      </c>
    </row>
    <row r="18" spans="1:9" ht="12">
      <c r="A18" s="422"/>
      <c r="B18" s="440" t="s">
        <v>1406</v>
      </c>
      <c r="C18" s="445" t="s">
        <v>1410</v>
      </c>
      <c r="D18" s="446">
        <v>317</v>
      </c>
      <c r="E18" s="447">
        <v>3484</v>
      </c>
      <c r="F18" s="447">
        <v>27691</v>
      </c>
      <c r="G18" s="448">
        <v>47010</v>
      </c>
      <c r="H18" s="447">
        <v>13792</v>
      </c>
      <c r="I18" s="449">
        <v>5350</v>
      </c>
    </row>
    <row r="19" spans="1:9" ht="12">
      <c r="A19" s="422"/>
      <c r="B19" s="440" t="s">
        <v>1406</v>
      </c>
      <c r="C19" s="445" t="s">
        <v>1411</v>
      </c>
      <c r="D19" s="446">
        <v>199</v>
      </c>
      <c r="E19" s="447">
        <v>4378</v>
      </c>
      <c r="F19" s="447">
        <v>27552</v>
      </c>
      <c r="G19" s="448">
        <v>55093</v>
      </c>
      <c r="H19" s="447">
        <v>44052</v>
      </c>
      <c r="I19" s="449">
        <v>20793</v>
      </c>
    </row>
    <row r="20" spans="1:9" ht="12">
      <c r="A20" s="422"/>
      <c r="B20" s="440" t="s">
        <v>1406</v>
      </c>
      <c r="C20" s="445" t="s">
        <v>1412</v>
      </c>
      <c r="D20" s="446">
        <v>82</v>
      </c>
      <c r="E20" s="447">
        <v>2132</v>
      </c>
      <c r="F20" s="447">
        <v>18465</v>
      </c>
      <c r="G20" s="448">
        <v>29464</v>
      </c>
      <c r="H20" s="447">
        <v>21010</v>
      </c>
      <c r="I20" s="449">
        <v>7496</v>
      </c>
    </row>
    <row r="21" spans="1:9" ht="12">
      <c r="A21" s="422"/>
      <c r="B21" s="440" t="s">
        <v>1406</v>
      </c>
      <c r="C21" s="445" t="s">
        <v>1439</v>
      </c>
      <c r="D21" s="446">
        <v>223</v>
      </c>
      <c r="E21" s="447">
        <v>3988</v>
      </c>
      <c r="F21" s="447">
        <v>16661</v>
      </c>
      <c r="G21" s="448">
        <v>40917</v>
      </c>
      <c r="H21" s="447">
        <v>26805</v>
      </c>
      <c r="I21" s="449">
        <v>14562</v>
      </c>
    </row>
    <row r="22" spans="1:9" ht="12">
      <c r="A22" s="422"/>
      <c r="B22" s="440"/>
      <c r="C22" s="445" t="s">
        <v>1413</v>
      </c>
      <c r="D22" s="446">
        <v>32</v>
      </c>
      <c r="E22" s="447">
        <v>2414</v>
      </c>
      <c r="F22" s="447">
        <v>33082</v>
      </c>
      <c r="G22" s="448">
        <v>84592</v>
      </c>
      <c r="H22" s="447">
        <v>82478</v>
      </c>
      <c r="I22" s="449">
        <v>46391</v>
      </c>
    </row>
    <row r="23" spans="1:9" ht="12">
      <c r="A23" s="422"/>
      <c r="B23" s="440"/>
      <c r="C23" s="445" t="s">
        <v>1414</v>
      </c>
      <c r="D23" s="446">
        <v>14</v>
      </c>
      <c r="E23" s="447">
        <v>107</v>
      </c>
      <c r="F23" s="447">
        <v>3876</v>
      </c>
      <c r="G23" s="448">
        <v>5611</v>
      </c>
      <c r="H23" s="447">
        <v>0</v>
      </c>
      <c r="I23" s="449">
        <v>0</v>
      </c>
    </row>
    <row r="24" spans="1:9" ht="12">
      <c r="A24" s="422"/>
      <c r="B24" s="440" t="s">
        <v>1406</v>
      </c>
      <c r="C24" s="445" t="s">
        <v>1415</v>
      </c>
      <c r="D24" s="446">
        <v>85</v>
      </c>
      <c r="E24" s="447">
        <v>2510</v>
      </c>
      <c r="F24" s="447">
        <v>18639</v>
      </c>
      <c r="G24" s="448">
        <v>33322</v>
      </c>
      <c r="H24" s="447">
        <v>24285</v>
      </c>
      <c r="I24" s="449">
        <v>9185</v>
      </c>
    </row>
    <row r="25" spans="1:9" ht="12">
      <c r="A25" s="422"/>
      <c r="B25" s="440" t="s">
        <v>1406</v>
      </c>
      <c r="C25" s="445" t="s">
        <v>1416</v>
      </c>
      <c r="D25" s="446">
        <v>16</v>
      </c>
      <c r="E25" s="447">
        <v>300</v>
      </c>
      <c r="F25" s="447">
        <v>1259</v>
      </c>
      <c r="G25" s="448">
        <v>2627</v>
      </c>
      <c r="H25" s="447">
        <v>1088</v>
      </c>
      <c r="I25" s="449">
        <v>658</v>
      </c>
    </row>
    <row r="26" spans="1:9" ht="12" customHeight="1">
      <c r="A26" s="422"/>
      <c r="B26" s="440" t="s">
        <v>1406</v>
      </c>
      <c r="C26" s="445" t="s">
        <v>1440</v>
      </c>
      <c r="D26" s="446">
        <v>75</v>
      </c>
      <c r="E26" s="447">
        <v>1834</v>
      </c>
      <c r="F26" s="447">
        <v>10937</v>
      </c>
      <c r="G26" s="448">
        <v>19679</v>
      </c>
      <c r="H26" s="447">
        <v>17825</v>
      </c>
      <c r="I26" s="449">
        <v>7245</v>
      </c>
    </row>
    <row r="27" spans="1:9" ht="12">
      <c r="A27" s="422"/>
      <c r="B27" s="440" t="s">
        <v>1406</v>
      </c>
      <c r="C27" s="445" t="s">
        <v>1417</v>
      </c>
      <c r="D27" s="446">
        <v>202</v>
      </c>
      <c r="E27" s="447">
        <v>5320</v>
      </c>
      <c r="F27" s="447">
        <v>42023</v>
      </c>
      <c r="G27" s="448">
        <v>89183</v>
      </c>
      <c r="H27" s="447">
        <v>49292</v>
      </c>
      <c r="I27" s="449">
        <v>23724</v>
      </c>
    </row>
    <row r="28" spans="1:9" ht="12">
      <c r="A28" s="422"/>
      <c r="B28" s="440"/>
      <c r="C28" s="445" t="s">
        <v>1418</v>
      </c>
      <c r="D28" s="446">
        <v>77</v>
      </c>
      <c r="E28" s="447">
        <v>2161</v>
      </c>
      <c r="F28" s="447">
        <v>17786</v>
      </c>
      <c r="G28" s="448">
        <v>35408</v>
      </c>
      <c r="H28" s="447">
        <v>24352</v>
      </c>
      <c r="I28" s="449">
        <v>11897</v>
      </c>
    </row>
    <row r="29" spans="1:9" ht="12">
      <c r="A29" s="422"/>
      <c r="B29" s="440"/>
      <c r="C29" s="445" t="s">
        <v>1419</v>
      </c>
      <c r="D29" s="446">
        <v>52</v>
      </c>
      <c r="E29" s="447">
        <v>1228</v>
      </c>
      <c r="F29" s="447">
        <v>42806</v>
      </c>
      <c r="G29" s="448">
        <v>53229</v>
      </c>
      <c r="H29" s="447">
        <v>47384</v>
      </c>
      <c r="I29" s="449">
        <v>6779</v>
      </c>
    </row>
    <row r="30" spans="1:9" ht="12">
      <c r="A30" s="422"/>
      <c r="B30" s="440"/>
      <c r="C30" s="445" t="s">
        <v>1420</v>
      </c>
      <c r="D30" s="446">
        <v>344</v>
      </c>
      <c r="E30" s="447">
        <v>5845</v>
      </c>
      <c r="F30" s="447">
        <v>46921</v>
      </c>
      <c r="G30" s="448">
        <v>85188</v>
      </c>
      <c r="H30" s="447">
        <v>53393</v>
      </c>
      <c r="I30" s="449">
        <v>18774</v>
      </c>
    </row>
    <row r="31" spans="1:9" ht="12">
      <c r="A31" s="422"/>
      <c r="B31" s="440"/>
      <c r="C31" s="445" t="s">
        <v>1421</v>
      </c>
      <c r="D31" s="446">
        <v>370</v>
      </c>
      <c r="E31" s="447">
        <v>10077</v>
      </c>
      <c r="F31" s="447">
        <v>77257</v>
      </c>
      <c r="G31" s="448">
        <v>145027</v>
      </c>
      <c r="H31" s="447">
        <v>118002</v>
      </c>
      <c r="I31" s="449">
        <v>46604</v>
      </c>
    </row>
    <row r="32" spans="1:9" ht="12">
      <c r="A32" s="422"/>
      <c r="B32" s="440"/>
      <c r="C32" s="445" t="s">
        <v>1422</v>
      </c>
      <c r="D32" s="446">
        <v>847</v>
      </c>
      <c r="E32" s="447">
        <v>48404</v>
      </c>
      <c r="F32" s="447">
        <v>460061</v>
      </c>
      <c r="G32" s="448">
        <v>738438</v>
      </c>
      <c r="H32" s="447">
        <v>703913</v>
      </c>
      <c r="I32" s="449">
        <v>231741</v>
      </c>
    </row>
    <row r="33" spans="1:9" ht="12">
      <c r="A33" s="422"/>
      <c r="B33" s="440"/>
      <c r="C33" s="445" t="s">
        <v>1423</v>
      </c>
      <c r="D33" s="446">
        <v>117</v>
      </c>
      <c r="E33" s="447">
        <v>4387</v>
      </c>
      <c r="F33" s="447">
        <v>35274</v>
      </c>
      <c r="G33" s="448">
        <v>63135</v>
      </c>
      <c r="H33" s="447">
        <v>56614</v>
      </c>
      <c r="I33" s="449">
        <v>20478</v>
      </c>
    </row>
    <row r="34" spans="1:9" ht="12">
      <c r="A34" s="422"/>
      <c r="B34" s="440"/>
      <c r="C34" s="445" t="s">
        <v>1424</v>
      </c>
      <c r="D34" s="446">
        <v>61</v>
      </c>
      <c r="E34" s="447">
        <v>3628</v>
      </c>
      <c r="F34" s="447">
        <v>19933</v>
      </c>
      <c r="G34" s="448">
        <v>34842</v>
      </c>
      <c r="H34" s="447">
        <v>33906</v>
      </c>
      <c r="I34" s="449">
        <v>13405</v>
      </c>
    </row>
    <row r="35" spans="1:9" ht="12">
      <c r="A35" s="422"/>
      <c r="B35" s="440" t="s">
        <v>1406</v>
      </c>
      <c r="C35" s="445" t="s">
        <v>1425</v>
      </c>
      <c r="D35" s="446">
        <v>146</v>
      </c>
      <c r="E35" s="447">
        <v>3212</v>
      </c>
      <c r="F35" s="447">
        <v>15059</v>
      </c>
      <c r="G35" s="448">
        <v>32968</v>
      </c>
      <c r="H35" s="447">
        <v>27401</v>
      </c>
      <c r="I35" s="449">
        <v>11087</v>
      </c>
    </row>
    <row r="36" spans="1:9" ht="9" customHeight="1">
      <c r="A36" s="422"/>
      <c r="B36" s="440"/>
      <c r="C36" s="450"/>
      <c r="D36" s="432"/>
      <c r="E36" s="433"/>
      <c r="F36" s="433"/>
      <c r="H36" s="433"/>
      <c r="I36" s="434"/>
    </row>
    <row r="37" spans="1:9" s="439" customFormat="1" ht="11.25">
      <c r="A37" s="435"/>
      <c r="B37" s="442"/>
      <c r="C37" s="451" t="s">
        <v>1441</v>
      </c>
      <c r="D37" s="76">
        <f aca="true" t="shared" si="0" ref="D37:I37">SUM(D38:D40)</f>
        <v>3903</v>
      </c>
      <c r="E37" s="76">
        <f t="shared" si="0"/>
        <v>43040</v>
      </c>
      <c r="F37" s="76">
        <f t="shared" si="0"/>
        <v>183069</v>
      </c>
      <c r="G37" s="76">
        <f t="shared" si="0"/>
        <v>371829</v>
      </c>
      <c r="H37" s="76">
        <f t="shared" si="0"/>
        <v>0</v>
      </c>
      <c r="I37" s="452">
        <f t="shared" si="0"/>
        <v>0</v>
      </c>
    </row>
    <row r="38" spans="1:9" ht="12">
      <c r="A38" s="422"/>
      <c r="B38" s="440"/>
      <c r="C38" s="453" t="s">
        <v>1442</v>
      </c>
      <c r="D38" s="446">
        <v>2239</v>
      </c>
      <c r="E38" s="447">
        <v>13516</v>
      </c>
      <c r="F38" s="447">
        <v>48455</v>
      </c>
      <c r="G38" s="448">
        <v>99212</v>
      </c>
      <c r="H38" s="447">
        <v>0</v>
      </c>
      <c r="I38" s="449">
        <v>0</v>
      </c>
    </row>
    <row r="39" spans="1:9" ht="12">
      <c r="A39" s="422"/>
      <c r="B39" s="440"/>
      <c r="C39" s="453" t="s">
        <v>1443</v>
      </c>
      <c r="D39" s="446">
        <v>1066</v>
      </c>
      <c r="E39" s="447">
        <v>14884</v>
      </c>
      <c r="F39" s="447">
        <v>63838</v>
      </c>
      <c r="G39" s="448">
        <v>132232</v>
      </c>
      <c r="H39" s="447">
        <v>0</v>
      </c>
      <c r="I39" s="449">
        <v>0</v>
      </c>
    </row>
    <row r="40" spans="1:9" ht="12">
      <c r="A40" s="422"/>
      <c r="B40" s="440"/>
      <c r="C40" s="453" t="s">
        <v>1444</v>
      </c>
      <c r="D40" s="446">
        <v>598</v>
      </c>
      <c r="E40" s="447">
        <v>14640</v>
      </c>
      <c r="F40" s="447">
        <v>70776</v>
      </c>
      <c r="G40" s="448">
        <v>140385</v>
      </c>
      <c r="H40" s="447">
        <v>0</v>
      </c>
      <c r="I40" s="449">
        <v>0</v>
      </c>
    </row>
    <row r="41" spans="1:9" s="439" customFormat="1" ht="11.25">
      <c r="A41" s="435"/>
      <c r="B41" s="442"/>
      <c r="C41" s="451" t="s">
        <v>1445</v>
      </c>
      <c r="D41" s="76">
        <f>SUM(D42:D48)</f>
        <v>1055</v>
      </c>
      <c r="E41" s="76">
        <f>SUM(E42:E48)</f>
        <v>104948</v>
      </c>
      <c r="F41" s="76">
        <v>967651</v>
      </c>
      <c r="G41" s="76">
        <v>1683151</v>
      </c>
      <c r="H41" s="76">
        <f>SUM(H42:H48)</f>
        <v>1689431</v>
      </c>
      <c r="I41" s="452">
        <f>SUM(I42:I48)</f>
        <v>641334</v>
      </c>
    </row>
    <row r="42" spans="1:9" ht="12">
      <c r="A42" s="422"/>
      <c r="B42" s="440"/>
      <c r="C42" s="453" t="s">
        <v>1446</v>
      </c>
      <c r="D42" s="446">
        <v>403</v>
      </c>
      <c r="E42" s="447">
        <v>15656</v>
      </c>
      <c r="F42" s="447">
        <v>84641</v>
      </c>
      <c r="G42" s="420">
        <v>162389</v>
      </c>
      <c r="H42" s="447">
        <v>163636</v>
      </c>
      <c r="I42" s="449">
        <v>72495</v>
      </c>
    </row>
    <row r="43" spans="1:9" ht="12">
      <c r="A43" s="422"/>
      <c r="B43" s="440"/>
      <c r="C43" s="453" t="s">
        <v>1447</v>
      </c>
      <c r="D43" s="446">
        <v>364</v>
      </c>
      <c r="E43" s="447">
        <v>25064</v>
      </c>
      <c r="F43" s="447">
        <v>183238</v>
      </c>
      <c r="G43" s="420">
        <v>311364</v>
      </c>
      <c r="H43" s="447">
        <v>311714</v>
      </c>
      <c r="I43" s="449">
        <v>119524</v>
      </c>
    </row>
    <row r="44" spans="1:9" ht="12">
      <c r="A44" s="422"/>
      <c r="B44" s="440"/>
      <c r="C44" s="453" t="s">
        <v>1448</v>
      </c>
      <c r="D44" s="446">
        <v>194</v>
      </c>
      <c r="E44" s="447">
        <v>26490</v>
      </c>
      <c r="F44" s="447">
        <v>227852</v>
      </c>
      <c r="G44" s="420">
        <v>410017</v>
      </c>
      <c r="H44" s="447">
        <v>410783</v>
      </c>
      <c r="I44" s="449">
        <v>156794</v>
      </c>
    </row>
    <row r="45" spans="1:9" ht="12">
      <c r="A45" s="422"/>
      <c r="B45" s="440"/>
      <c r="C45" s="453" t="s">
        <v>1449</v>
      </c>
      <c r="D45" s="446">
        <v>46</v>
      </c>
      <c r="E45" s="447">
        <v>11163</v>
      </c>
      <c r="F45" s="447">
        <v>122505</v>
      </c>
      <c r="G45" s="420">
        <v>215500</v>
      </c>
      <c r="H45" s="447">
        <v>217188</v>
      </c>
      <c r="I45" s="449">
        <v>86716</v>
      </c>
    </row>
    <row r="46" spans="1:9" ht="12">
      <c r="A46" s="422"/>
      <c r="B46" s="440"/>
      <c r="C46" s="453" t="s">
        <v>1450</v>
      </c>
      <c r="D46" s="446">
        <v>28</v>
      </c>
      <c r="E46" s="447">
        <v>10815</v>
      </c>
      <c r="F46" s="447">
        <v>142157</v>
      </c>
      <c r="G46" s="420">
        <v>240042</v>
      </c>
      <c r="H46" s="447">
        <v>240899</v>
      </c>
      <c r="I46" s="449">
        <v>89544</v>
      </c>
    </row>
    <row r="47" spans="1:9" ht="12">
      <c r="A47" s="422"/>
      <c r="B47" s="440"/>
      <c r="C47" s="453" t="s">
        <v>1451</v>
      </c>
      <c r="D47" s="446">
        <v>15</v>
      </c>
      <c r="E47" s="447">
        <v>10366</v>
      </c>
      <c r="F47" s="447">
        <v>152807</v>
      </c>
      <c r="G47" s="420">
        <v>239691</v>
      </c>
      <c r="H47" s="447">
        <v>240561</v>
      </c>
      <c r="I47" s="449">
        <v>75357</v>
      </c>
    </row>
    <row r="48" spans="1:9" ht="12">
      <c r="A48" s="450"/>
      <c r="B48" s="454"/>
      <c r="C48" s="455" t="s">
        <v>1452</v>
      </c>
      <c r="D48" s="456">
        <v>5</v>
      </c>
      <c r="E48" s="457">
        <v>5394</v>
      </c>
      <c r="F48" s="457">
        <v>54452</v>
      </c>
      <c r="G48" s="458">
        <v>104147</v>
      </c>
      <c r="H48" s="457">
        <v>104650</v>
      </c>
      <c r="I48" s="459">
        <v>40904</v>
      </c>
    </row>
    <row r="49" ht="12">
      <c r="B49" s="460" t="s">
        <v>1453</v>
      </c>
    </row>
    <row r="50" ht="12">
      <c r="B50" s="460" t="s">
        <v>1454</v>
      </c>
    </row>
    <row r="51" spans="2:3" ht="12">
      <c r="B51" s="460"/>
      <c r="C51" s="418" t="s">
        <v>1455</v>
      </c>
    </row>
  </sheetData>
  <mergeCells count="4">
    <mergeCell ref="B5:C5"/>
    <mergeCell ref="B9:C9"/>
    <mergeCell ref="B8:C8"/>
    <mergeCell ref="B7:C7"/>
  </mergeCells>
  <printOptions/>
  <pageMargins left="0.2755905511811024" right="0.31496062992125984" top="0.5905511811023623" bottom="0.3937007874015748" header="0.2755905511811024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28"/>
  <sheetViews>
    <sheetView workbookViewId="0" topLeftCell="A1">
      <selection activeCell="A1" sqref="A1"/>
    </sheetView>
  </sheetViews>
  <sheetFormatPr defaultColWidth="9.00390625" defaultRowHeight="13.5"/>
  <cols>
    <col min="1" max="1" width="3.625" style="461" customWidth="1"/>
    <col min="2" max="2" width="10.625" style="461" customWidth="1"/>
    <col min="3" max="6" width="8.125" style="463" customWidth="1"/>
    <col min="7" max="7" width="7.75390625" style="463" customWidth="1"/>
    <col min="8" max="8" width="7.375" style="463" customWidth="1"/>
    <col min="9" max="16" width="7.125" style="463" customWidth="1"/>
    <col min="17" max="17" width="9.625" style="463" customWidth="1"/>
    <col min="18" max="21" width="8.625" style="463" customWidth="1"/>
    <col min="22" max="22" width="12.625" style="463" customWidth="1"/>
    <col min="23" max="26" width="13.625" style="463" customWidth="1"/>
    <col min="27" max="27" width="12.625" style="463" customWidth="1"/>
    <col min="28" max="28" width="9.625" style="463" customWidth="1"/>
    <col min="29" max="16384" width="9.00390625" style="463" customWidth="1"/>
  </cols>
  <sheetData>
    <row r="1" ht="18" customHeight="1">
      <c r="B1" s="462" t="s">
        <v>1490</v>
      </c>
    </row>
    <row r="2" spans="27:28" ht="18" customHeight="1" thickBot="1">
      <c r="AA2" s="464"/>
      <c r="AB2" s="465" t="s">
        <v>1468</v>
      </c>
    </row>
    <row r="3" spans="2:28" ht="13.5" customHeight="1" thickTop="1">
      <c r="B3" s="1368" t="s">
        <v>1149</v>
      </c>
      <c r="C3" s="1375" t="s">
        <v>1457</v>
      </c>
      <c r="D3" s="1376"/>
      <c r="E3" s="1376"/>
      <c r="F3" s="1376"/>
      <c r="G3" s="1376"/>
      <c r="H3" s="1376"/>
      <c r="I3" s="1376"/>
      <c r="J3" s="1376"/>
      <c r="K3" s="1376"/>
      <c r="L3" s="1376"/>
      <c r="M3" s="1376"/>
      <c r="N3" s="1376"/>
      <c r="O3" s="1376"/>
      <c r="P3" s="1377"/>
      <c r="Q3" s="1372" t="s">
        <v>1458</v>
      </c>
      <c r="R3" s="1372"/>
      <c r="S3" s="1372"/>
      <c r="T3" s="1372"/>
      <c r="U3" s="1372"/>
      <c r="V3" s="1386" t="s">
        <v>1469</v>
      </c>
      <c r="W3" s="1386" t="s">
        <v>1470</v>
      </c>
      <c r="X3" s="1386" t="s">
        <v>1471</v>
      </c>
      <c r="Y3" s="1375" t="s">
        <v>1459</v>
      </c>
      <c r="Z3" s="1383"/>
      <c r="AA3" s="1383"/>
      <c r="AB3" s="1384"/>
    </row>
    <row r="4" spans="2:28" ht="24" customHeight="1">
      <c r="B4" s="1369"/>
      <c r="C4" s="1378" t="s">
        <v>1177</v>
      </c>
      <c r="D4" s="1371" t="s">
        <v>1460</v>
      </c>
      <c r="E4" s="1371"/>
      <c r="F4" s="1371"/>
      <c r="G4" s="1371" t="s">
        <v>1461</v>
      </c>
      <c r="H4" s="1371"/>
      <c r="I4" s="1371"/>
      <c r="J4" s="1371"/>
      <c r="K4" s="1371"/>
      <c r="L4" s="1371"/>
      <c r="M4" s="1371"/>
      <c r="N4" s="1371"/>
      <c r="O4" s="1371"/>
      <c r="P4" s="1371"/>
      <c r="Q4" s="1380" t="s">
        <v>1472</v>
      </c>
      <c r="R4" s="1381"/>
      <c r="S4" s="1382"/>
      <c r="T4" s="1373" t="s">
        <v>1473</v>
      </c>
      <c r="U4" s="1374"/>
      <c r="V4" s="1387"/>
      <c r="W4" s="1387"/>
      <c r="X4" s="1387"/>
      <c r="Y4" s="1378" t="s">
        <v>1177</v>
      </c>
      <c r="Z4" s="467" t="s">
        <v>1462</v>
      </c>
      <c r="AA4" s="467" t="s">
        <v>1463</v>
      </c>
      <c r="AB4" s="467" t="s">
        <v>1464</v>
      </c>
    </row>
    <row r="5" spans="2:28" ht="36" customHeight="1">
      <c r="B5" s="1370"/>
      <c r="C5" s="1379"/>
      <c r="D5" s="468" t="s">
        <v>1325</v>
      </c>
      <c r="E5" s="469" t="s">
        <v>1474</v>
      </c>
      <c r="F5" s="468" t="s">
        <v>1324</v>
      </c>
      <c r="G5" s="470" t="s">
        <v>1475</v>
      </c>
      <c r="H5" s="470" t="s">
        <v>1476</v>
      </c>
      <c r="I5" s="470" t="s">
        <v>1477</v>
      </c>
      <c r="J5" s="470" t="s">
        <v>1478</v>
      </c>
      <c r="K5" s="470" t="s">
        <v>1479</v>
      </c>
      <c r="L5" s="470" t="s">
        <v>1480</v>
      </c>
      <c r="M5" s="470" t="s">
        <v>1481</v>
      </c>
      <c r="N5" s="470" t="s">
        <v>1482</v>
      </c>
      <c r="O5" s="470" t="s">
        <v>1483</v>
      </c>
      <c r="P5" s="471" t="s">
        <v>1465</v>
      </c>
      <c r="Q5" s="472" t="s">
        <v>1255</v>
      </c>
      <c r="R5" s="472" t="s">
        <v>1484</v>
      </c>
      <c r="S5" s="472" t="s">
        <v>1485</v>
      </c>
      <c r="T5" s="466" t="s">
        <v>1486</v>
      </c>
      <c r="U5" s="466" t="s">
        <v>1487</v>
      </c>
      <c r="V5" s="1388"/>
      <c r="W5" s="1388"/>
      <c r="X5" s="1388"/>
      <c r="Y5" s="1385"/>
      <c r="Z5" s="468" t="s">
        <v>1466</v>
      </c>
      <c r="AA5" s="468" t="s">
        <v>1467</v>
      </c>
      <c r="AB5" s="468" t="s">
        <v>1467</v>
      </c>
    </row>
    <row r="6" spans="1:28" s="478" customFormat="1" ht="15" customHeight="1">
      <c r="A6" s="473"/>
      <c r="B6" s="474" t="s">
        <v>1097</v>
      </c>
      <c r="C6" s="475">
        <f aca="true" t="shared" si="0" ref="C6:AB6">SUM(C8:C9)</f>
        <v>4958</v>
      </c>
      <c r="D6" s="476">
        <f t="shared" si="0"/>
        <v>3339</v>
      </c>
      <c r="E6" s="476">
        <f t="shared" si="0"/>
        <v>64</v>
      </c>
      <c r="F6" s="476">
        <f t="shared" si="0"/>
        <v>1555</v>
      </c>
      <c r="G6" s="476">
        <f t="shared" si="0"/>
        <v>2239</v>
      </c>
      <c r="H6" s="476">
        <f t="shared" si="0"/>
        <v>1066</v>
      </c>
      <c r="I6" s="476">
        <f t="shared" si="0"/>
        <v>598</v>
      </c>
      <c r="J6" s="476">
        <f t="shared" si="0"/>
        <v>403</v>
      </c>
      <c r="K6" s="476">
        <f t="shared" si="0"/>
        <v>364</v>
      </c>
      <c r="L6" s="476">
        <f t="shared" si="0"/>
        <v>194</v>
      </c>
      <c r="M6" s="476">
        <f t="shared" si="0"/>
        <v>46</v>
      </c>
      <c r="N6" s="476">
        <f t="shared" si="0"/>
        <v>28</v>
      </c>
      <c r="O6" s="476">
        <f t="shared" si="0"/>
        <v>15</v>
      </c>
      <c r="P6" s="476">
        <f t="shared" si="0"/>
        <v>5</v>
      </c>
      <c r="Q6" s="476">
        <f t="shared" si="0"/>
        <v>147988</v>
      </c>
      <c r="R6" s="476">
        <f t="shared" si="0"/>
        <v>70994</v>
      </c>
      <c r="S6" s="476">
        <f t="shared" si="0"/>
        <v>76994</v>
      </c>
      <c r="T6" s="476">
        <f t="shared" si="0"/>
        <v>69312</v>
      </c>
      <c r="U6" s="476">
        <f t="shared" si="0"/>
        <v>76099</v>
      </c>
      <c r="V6" s="476">
        <f t="shared" si="0"/>
        <v>35329227</v>
      </c>
      <c r="W6" s="476">
        <f t="shared" si="0"/>
        <v>115071979</v>
      </c>
      <c r="X6" s="476">
        <f t="shared" si="0"/>
        <v>2163457</v>
      </c>
      <c r="Y6" s="476">
        <f t="shared" si="0"/>
        <v>205498001</v>
      </c>
      <c r="Z6" s="476">
        <f t="shared" si="0"/>
        <v>185937138</v>
      </c>
      <c r="AA6" s="476">
        <f t="shared" si="0"/>
        <v>19329716</v>
      </c>
      <c r="AB6" s="477">
        <f t="shared" si="0"/>
        <v>231147</v>
      </c>
    </row>
    <row r="7" spans="1:28" s="478" customFormat="1" ht="15" customHeight="1">
      <c r="A7" s="473"/>
      <c r="B7" s="479"/>
      <c r="C7" s="480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2"/>
    </row>
    <row r="8" spans="1:28" s="478" customFormat="1" ht="15" customHeight="1">
      <c r="A8" s="473"/>
      <c r="B8" s="479" t="s">
        <v>1101</v>
      </c>
      <c r="C8" s="480">
        <f aca="true" t="shared" si="1" ref="C8:AB8">SUM(C16:C28)</f>
        <v>3581</v>
      </c>
      <c r="D8" s="481">
        <f t="shared" si="1"/>
        <v>2476</v>
      </c>
      <c r="E8" s="481">
        <f t="shared" si="1"/>
        <v>36</v>
      </c>
      <c r="F8" s="481">
        <f t="shared" si="1"/>
        <v>1069</v>
      </c>
      <c r="G8" s="481">
        <f t="shared" si="1"/>
        <v>1648</v>
      </c>
      <c r="H8" s="481">
        <f t="shared" si="1"/>
        <v>762</v>
      </c>
      <c r="I8" s="481">
        <f t="shared" si="1"/>
        <v>416</v>
      </c>
      <c r="J8" s="481">
        <f t="shared" si="1"/>
        <v>282</v>
      </c>
      <c r="K8" s="481">
        <f t="shared" si="1"/>
        <v>268</v>
      </c>
      <c r="L8" s="481">
        <f t="shared" si="1"/>
        <v>132</v>
      </c>
      <c r="M8" s="481">
        <f t="shared" si="1"/>
        <v>32</v>
      </c>
      <c r="N8" s="481">
        <f t="shared" si="1"/>
        <v>24</v>
      </c>
      <c r="O8" s="481">
        <f t="shared" si="1"/>
        <v>14</v>
      </c>
      <c r="P8" s="481">
        <f t="shared" si="1"/>
        <v>3</v>
      </c>
      <c r="Q8" s="481">
        <f t="shared" si="1"/>
        <v>108359</v>
      </c>
      <c r="R8" s="481">
        <f t="shared" si="1"/>
        <v>55199</v>
      </c>
      <c r="S8" s="481">
        <f t="shared" si="1"/>
        <v>53160</v>
      </c>
      <c r="T8" s="481">
        <f t="shared" si="1"/>
        <v>54019</v>
      </c>
      <c r="U8" s="481">
        <f t="shared" si="1"/>
        <v>52527</v>
      </c>
      <c r="V8" s="481">
        <f t="shared" si="1"/>
        <v>26946672</v>
      </c>
      <c r="W8" s="481">
        <f t="shared" si="1"/>
        <v>92230606</v>
      </c>
      <c r="X8" s="481">
        <f t="shared" si="1"/>
        <v>2037751</v>
      </c>
      <c r="Y8" s="481">
        <f t="shared" si="1"/>
        <v>163608166</v>
      </c>
      <c r="Z8" s="481">
        <f t="shared" si="1"/>
        <v>149320308</v>
      </c>
      <c r="AA8" s="481">
        <f t="shared" si="1"/>
        <v>14070784</v>
      </c>
      <c r="AB8" s="482">
        <f t="shared" si="1"/>
        <v>217074</v>
      </c>
    </row>
    <row r="9" spans="1:28" s="478" customFormat="1" ht="15" customHeight="1">
      <c r="A9" s="473"/>
      <c r="B9" s="479" t="s">
        <v>1103</v>
      </c>
      <c r="C9" s="481">
        <f aca="true" t="shared" si="2" ref="C9:AB9">SUM(C29:C59)</f>
        <v>1377</v>
      </c>
      <c r="D9" s="481">
        <f t="shared" si="2"/>
        <v>863</v>
      </c>
      <c r="E9" s="481">
        <f t="shared" si="2"/>
        <v>28</v>
      </c>
      <c r="F9" s="481">
        <f t="shared" si="2"/>
        <v>486</v>
      </c>
      <c r="G9" s="481">
        <f t="shared" si="2"/>
        <v>591</v>
      </c>
      <c r="H9" s="481">
        <f t="shared" si="2"/>
        <v>304</v>
      </c>
      <c r="I9" s="481">
        <f t="shared" si="2"/>
        <v>182</v>
      </c>
      <c r="J9" s="481">
        <f t="shared" si="2"/>
        <v>121</v>
      </c>
      <c r="K9" s="481">
        <f t="shared" si="2"/>
        <v>96</v>
      </c>
      <c r="L9" s="481">
        <f t="shared" si="2"/>
        <v>62</v>
      </c>
      <c r="M9" s="481">
        <f t="shared" si="2"/>
        <v>14</v>
      </c>
      <c r="N9" s="481">
        <f t="shared" si="2"/>
        <v>4</v>
      </c>
      <c r="O9" s="481">
        <f t="shared" si="2"/>
        <v>1</v>
      </c>
      <c r="P9" s="481">
        <f t="shared" si="2"/>
        <v>2</v>
      </c>
      <c r="Q9" s="481">
        <f t="shared" si="2"/>
        <v>39629</v>
      </c>
      <c r="R9" s="481">
        <f t="shared" si="2"/>
        <v>15795</v>
      </c>
      <c r="S9" s="481">
        <f t="shared" si="2"/>
        <v>23834</v>
      </c>
      <c r="T9" s="481">
        <f t="shared" si="2"/>
        <v>15293</v>
      </c>
      <c r="U9" s="481">
        <f t="shared" si="2"/>
        <v>23572</v>
      </c>
      <c r="V9" s="481">
        <f t="shared" si="2"/>
        <v>8382555</v>
      </c>
      <c r="W9" s="481">
        <f t="shared" si="2"/>
        <v>22841373</v>
      </c>
      <c r="X9" s="481">
        <f t="shared" si="2"/>
        <v>125706</v>
      </c>
      <c r="Y9" s="481">
        <f t="shared" si="2"/>
        <v>41889835</v>
      </c>
      <c r="Z9" s="481">
        <f t="shared" si="2"/>
        <v>36616830</v>
      </c>
      <c r="AA9" s="481">
        <f t="shared" si="2"/>
        <v>5258932</v>
      </c>
      <c r="AB9" s="482">
        <f t="shared" si="2"/>
        <v>14073</v>
      </c>
    </row>
    <row r="10" spans="2:28" ht="12" customHeight="1">
      <c r="B10" s="483"/>
      <c r="C10" s="484"/>
      <c r="D10" s="485"/>
      <c r="E10" s="485"/>
      <c r="F10" s="485"/>
      <c r="G10" s="485"/>
      <c r="H10" s="485"/>
      <c r="I10" s="485"/>
      <c r="J10" s="485"/>
      <c r="K10" s="485"/>
      <c r="L10" s="485"/>
      <c r="M10" s="485"/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6"/>
    </row>
    <row r="11" spans="2:28" ht="12" customHeight="1">
      <c r="B11" s="487" t="s">
        <v>1488</v>
      </c>
      <c r="C11" s="484">
        <f aca="true" t="shared" si="3" ref="C11:AB11">SUM(C16,C21:C23,C25:C27,C29:C35)</f>
        <v>2141</v>
      </c>
      <c r="D11" s="485">
        <f t="shared" si="3"/>
        <v>1445</v>
      </c>
      <c r="E11" s="485">
        <f t="shared" si="3"/>
        <v>22</v>
      </c>
      <c r="F11" s="485">
        <f t="shared" si="3"/>
        <v>674</v>
      </c>
      <c r="G11" s="485">
        <f t="shared" si="3"/>
        <v>1050</v>
      </c>
      <c r="H11" s="485">
        <f t="shared" si="3"/>
        <v>408</v>
      </c>
      <c r="I11" s="485">
        <f t="shared" si="3"/>
        <v>250</v>
      </c>
      <c r="J11" s="485">
        <f t="shared" si="3"/>
        <v>150</v>
      </c>
      <c r="K11" s="485">
        <f t="shared" si="3"/>
        <v>156</v>
      </c>
      <c r="L11" s="485">
        <f t="shared" si="3"/>
        <v>87</v>
      </c>
      <c r="M11" s="485">
        <f t="shared" si="3"/>
        <v>21</v>
      </c>
      <c r="N11" s="485">
        <f t="shared" si="3"/>
        <v>11</v>
      </c>
      <c r="O11" s="485">
        <f t="shared" si="3"/>
        <v>7</v>
      </c>
      <c r="P11" s="485">
        <f t="shared" si="3"/>
        <v>1</v>
      </c>
      <c r="Q11" s="485">
        <f t="shared" si="3"/>
        <v>61767</v>
      </c>
      <c r="R11" s="485">
        <f t="shared" si="3"/>
        <v>31226</v>
      </c>
      <c r="S11" s="485">
        <f t="shared" si="3"/>
        <v>30541</v>
      </c>
      <c r="T11" s="485">
        <f t="shared" si="3"/>
        <v>30467</v>
      </c>
      <c r="U11" s="485">
        <f t="shared" si="3"/>
        <v>30123</v>
      </c>
      <c r="V11" s="485">
        <f t="shared" si="3"/>
        <v>15581468</v>
      </c>
      <c r="W11" s="485">
        <f t="shared" si="3"/>
        <v>52002045</v>
      </c>
      <c r="X11" s="485">
        <f t="shared" si="3"/>
        <v>1497660</v>
      </c>
      <c r="Y11" s="485">
        <f t="shared" si="3"/>
        <v>93558544</v>
      </c>
      <c r="Z11" s="485">
        <f t="shared" si="3"/>
        <v>86139771</v>
      </c>
      <c r="AA11" s="485">
        <f t="shared" si="3"/>
        <v>7301012</v>
      </c>
      <c r="AB11" s="486">
        <f t="shared" si="3"/>
        <v>117761</v>
      </c>
    </row>
    <row r="12" spans="2:28" ht="12" customHeight="1">
      <c r="B12" s="487" t="s">
        <v>1108</v>
      </c>
      <c r="C12" s="484">
        <f aca="true" t="shared" si="4" ref="C12:N12">SUM(C20,C36:C42)</f>
        <v>339</v>
      </c>
      <c r="D12" s="485">
        <f t="shared" si="4"/>
        <v>216</v>
      </c>
      <c r="E12" s="485">
        <f t="shared" si="4"/>
        <v>8</v>
      </c>
      <c r="F12" s="485">
        <f t="shared" si="4"/>
        <v>115</v>
      </c>
      <c r="G12" s="485">
        <f t="shared" si="4"/>
        <v>129</v>
      </c>
      <c r="H12" s="485">
        <f t="shared" si="4"/>
        <v>74</v>
      </c>
      <c r="I12" s="485">
        <f t="shared" si="4"/>
        <v>49</v>
      </c>
      <c r="J12" s="485">
        <f t="shared" si="4"/>
        <v>42</v>
      </c>
      <c r="K12" s="485">
        <f t="shared" si="4"/>
        <v>22</v>
      </c>
      <c r="L12" s="485">
        <f t="shared" si="4"/>
        <v>14</v>
      </c>
      <c r="M12" s="485">
        <f t="shared" si="4"/>
        <v>6</v>
      </c>
      <c r="N12" s="485">
        <f t="shared" si="4"/>
        <v>3</v>
      </c>
      <c r="O12" s="488">
        <v>0</v>
      </c>
      <c r="P12" s="488">
        <f aca="true" t="shared" si="5" ref="P12:AB12">SUM(P20,P36:P42)</f>
        <v>0</v>
      </c>
      <c r="Q12" s="485">
        <f t="shared" si="5"/>
        <v>10919</v>
      </c>
      <c r="R12" s="485">
        <f t="shared" si="5"/>
        <v>4084</v>
      </c>
      <c r="S12" s="485">
        <f t="shared" si="5"/>
        <v>6835</v>
      </c>
      <c r="T12" s="485">
        <f t="shared" si="5"/>
        <v>3976</v>
      </c>
      <c r="U12" s="485">
        <f t="shared" si="5"/>
        <v>6783</v>
      </c>
      <c r="V12" s="485">
        <f t="shared" si="5"/>
        <v>2011365</v>
      </c>
      <c r="W12" s="485">
        <f t="shared" si="5"/>
        <v>5021035</v>
      </c>
      <c r="X12" s="485">
        <f t="shared" si="5"/>
        <v>16485</v>
      </c>
      <c r="Y12" s="485">
        <f t="shared" si="5"/>
        <v>9478914</v>
      </c>
      <c r="Z12" s="485">
        <f t="shared" si="5"/>
        <v>8066510</v>
      </c>
      <c r="AA12" s="485">
        <f t="shared" si="5"/>
        <v>1412003</v>
      </c>
      <c r="AB12" s="486">
        <f t="shared" si="5"/>
        <v>401</v>
      </c>
    </row>
    <row r="13" spans="2:28" ht="12" customHeight="1">
      <c r="B13" s="487" t="s">
        <v>1110</v>
      </c>
      <c r="C13" s="484">
        <f aca="true" t="shared" si="6" ref="C13:AB13">SUM(C17,C24,C28,C43:C47)</f>
        <v>1298</v>
      </c>
      <c r="D13" s="485">
        <f t="shared" si="6"/>
        <v>863</v>
      </c>
      <c r="E13" s="485">
        <f t="shared" si="6"/>
        <v>6</v>
      </c>
      <c r="F13" s="485">
        <f t="shared" si="6"/>
        <v>429</v>
      </c>
      <c r="G13" s="485">
        <f t="shared" si="6"/>
        <v>592</v>
      </c>
      <c r="H13" s="485">
        <f t="shared" si="6"/>
        <v>287</v>
      </c>
      <c r="I13" s="485">
        <f t="shared" si="6"/>
        <v>147</v>
      </c>
      <c r="J13" s="485">
        <f t="shared" si="6"/>
        <v>106</v>
      </c>
      <c r="K13" s="485">
        <f t="shared" si="6"/>
        <v>86</v>
      </c>
      <c r="L13" s="485">
        <f t="shared" si="6"/>
        <v>57</v>
      </c>
      <c r="M13" s="485">
        <f t="shared" si="6"/>
        <v>10</v>
      </c>
      <c r="N13" s="485">
        <f t="shared" si="6"/>
        <v>6</v>
      </c>
      <c r="O13" s="485">
        <f t="shared" si="6"/>
        <v>4</v>
      </c>
      <c r="P13" s="485">
        <f t="shared" si="6"/>
        <v>3</v>
      </c>
      <c r="Q13" s="485">
        <f t="shared" si="6"/>
        <v>39945</v>
      </c>
      <c r="R13" s="485">
        <f t="shared" si="6"/>
        <v>20429</v>
      </c>
      <c r="S13" s="485">
        <f t="shared" si="6"/>
        <v>19516</v>
      </c>
      <c r="T13" s="485">
        <f t="shared" si="6"/>
        <v>19974</v>
      </c>
      <c r="U13" s="485">
        <f t="shared" si="6"/>
        <v>19279</v>
      </c>
      <c r="V13" s="485">
        <f t="shared" si="6"/>
        <v>10058262</v>
      </c>
      <c r="W13" s="485">
        <f t="shared" si="6"/>
        <v>33647530</v>
      </c>
      <c r="X13" s="485">
        <f t="shared" si="6"/>
        <v>136287</v>
      </c>
      <c r="Y13" s="485">
        <f t="shared" si="6"/>
        <v>57907477</v>
      </c>
      <c r="Z13" s="485">
        <f t="shared" si="6"/>
        <v>51997854</v>
      </c>
      <c r="AA13" s="485">
        <f t="shared" si="6"/>
        <v>5854835</v>
      </c>
      <c r="AB13" s="486">
        <f t="shared" si="6"/>
        <v>54788</v>
      </c>
    </row>
    <row r="14" spans="2:28" ht="12" customHeight="1">
      <c r="B14" s="487" t="s">
        <v>1112</v>
      </c>
      <c r="C14" s="484">
        <f aca="true" t="shared" si="7" ref="C14:AB14">SUM(C18:C19,C48:C59)</f>
        <v>1180</v>
      </c>
      <c r="D14" s="485">
        <f t="shared" si="7"/>
        <v>815</v>
      </c>
      <c r="E14" s="485">
        <f t="shared" si="7"/>
        <v>28</v>
      </c>
      <c r="F14" s="485">
        <f t="shared" si="7"/>
        <v>337</v>
      </c>
      <c r="G14" s="485">
        <f t="shared" si="7"/>
        <v>468</v>
      </c>
      <c r="H14" s="485">
        <f t="shared" si="7"/>
        <v>297</v>
      </c>
      <c r="I14" s="485">
        <f t="shared" si="7"/>
        <v>152</v>
      </c>
      <c r="J14" s="485">
        <f t="shared" si="7"/>
        <v>105</v>
      </c>
      <c r="K14" s="485">
        <f t="shared" si="7"/>
        <v>100</v>
      </c>
      <c r="L14" s="485">
        <f t="shared" si="7"/>
        <v>36</v>
      </c>
      <c r="M14" s="485">
        <f t="shared" si="7"/>
        <v>9</v>
      </c>
      <c r="N14" s="485">
        <f t="shared" si="7"/>
        <v>8</v>
      </c>
      <c r="O14" s="485">
        <f t="shared" si="7"/>
        <v>4</v>
      </c>
      <c r="P14" s="485">
        <f t="shared" si="7"/>
        <v>1</v>
      </c>
      <c r="Q14" s="485">
        <f t="shared" si="7"/>
        <v>35357</v>
      </c>
      <c r="R14" s="485">
        <f t="shared" si="7"/>
        <v>15255</v>
      </c>
      <c r="S14" s="485">
        <f t="shared" si="7"/>
        <v>20102</v>
      </c>
      <c r="T14" s="485">
        <f t="shared" si="7"/>
        <v>14895</v>
      </c>
      <c r="U14" s="485">
        <f t="shared" si="7"/>
        <v>19914</v>
      </c>
      <c r="V14" s="485">
        <f t="shared" si="7"/>
        <v>7678132</v>
      </c>
      <c r="W14" s="485">
        <f t="shared" si="7"/>
        <v>24401369</v>
      </c>
      <c r="X14" s="485">
        <f t="shared" si="7"/>
        <v>513025</v>
      </c>
      <c r="Y14" s="485">
        <f t="shared" si="7"/>
        <v>44553066</v>
      </c>
      <c r="Z14" s="485">
        <f t="shared" si="7"/>
        <v>39733003</v>
      </c>
      <c r="AA14" s="485">
        <f t="shared" si="7"/>
        <v>4761866</v>
      </c>
      <c r="AB14" s="486">
        <f t="shared" si="7"/>
        <v>58197</v>
      </c>
    </row>
    <row r="15" spans="2:28" ht="12" customHeight="1">
      <c r="B15" s="483"/>
      <c r="C15" s="484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6"/>
    </row>
    <row r="16" spans="2:28" ht="12" customHeight="1">
      <c r="B16" s="489" t="s">
        <v>1489</v>
      </c>
      <c r="C16" s="490">
        <f aca="true" t="shared" si="8" ref="C16:C59">SUM(D16:F16)</f>
        <v>790</v>
      </c>
      <c r="D16" s="491">
        <v>574</v>
      </c>
      <c r="E16" s="491">
        <v>8</v>
      </c>
      <c r="F16" s="491">
        <v>208</v>
      </c>
      <c r="G16" s="491">
        <v>409</v>
      </c>
      <c r="H16" s="491">
        <v>156</v>
      </c>
      <c r="I16" s="491">
        <v>74</v>
      </c>
      <c r="J16" s="491">
        <v>56</v>
      </c>
      <c r="K16" s="491">
        <v>51</v>
      </c>
      <c r="L16" s="491">
        <v>31</v>
      </c>
      <c r="M16" s="491">
        <v>8</v>
      </c>
      <c r="N16" s="491">
        <v>3</v>
      </c>
      <c r="O16" s="491">
        <v>1</v>
      </c>
      <c r="P16" s="491">
        <v>1</v>
      </c>
      <c r="Q16" s="491">
        <f aca="true" t="shared" si="9" ref="Q16:Q59">SUM(R16:S16)</f>
        <v>20884</v>
      </c>
      <c r="R16" s="491">
        <v>12205</v>
      </c>
      <c r="S16" s="491">
        <v>8679</v>
      </c>
      <c r="T16" s="491">
        <v>11970</v>
      </c>
      <c r="U16" s="491">
        <v>8563</v>
      </c>
      <c r="V16" s="491">
        <v>5833499</v>
      </c>
      <c r="W16" s="491">
        <v>15924456</v>
      </c>
      <c r="X16" s="491">
        <v>1368278</v>
      </c>
      <c r="Y16" s="491">
        <f aca="true" t="shared" si="10" ref="Y16:Y59">SUM(Z16:AB16)</f>
        <v>33316249</v>
      </c>
      <c r="Z16" s="491">
        <v>31561102</v>
      </c>
      <c r="AA16" s="491">
        <v>1695606</v>
      </c>
      <c r="AB16" s="492">
        <v>59541</v>
      </c>
    </row>
    <row r="17" spans="2:28" ht="12" customHeight="1">
      <c r="B17" s="489" t="s">
        <v>1117</v>
      </c>
      <c r="C17" s="490">
        <f t="shared" si="8"/>
        <v>553</v>
      </c>
      <c r="D17" s="86">
        <v>381</v>
      </c>
      <c r="E17" s="86">
        <v>3</v>
      </c>
      <c r="F17" s="86">
        <v>169</v>
      </c>
      <c r="G17" s="86">
        <v>260</v>
      </c>
      <c r="H17" s="86">
        <v>118</v>
      </c>
      <c r="I17" s="86">
        <v>61</v>
      </c>
      <c r="J17" s="491">
        <v>45</v>
      </c>
      <c r="K17" s="86">
        <v>38</v>
      </c>
      <c r="L17" s="86">
        <v>19</v>
      </c>
      <c r="M17" s="86">
        <v>5</v>
      </c>
      <c r="N17" s="86">
        <v>4</v>
      </c>
      <c r="O17" s="86">
        <v>2</v>
      </c>
      <c r="P17" s="86">
        <v>1</v>
      </c>
      <c r="Q17" s="491">
        <f t="shared" si="9"/>
        <v>16944</v>
      </c>
      <c r="R17" s="86">
        <v>9387</v>
      </c>
      <c r="S17" s="86">
        <v>7557</v>
      </c>
      <c r="T17" s="86">
        <v>9202</v>
      </c>
      <c r="U17" s="86">
        <v>7470</v>
      </c>
      <c r="V17" s="86">
        <v>4268188</v>
      </c>
      <c r="W17" s="86">
        <v>19220142</v>
      </c>
      <c r="X17" s="86">
        <v>48118</v>
      </c>
      <c r="Y17" s="491">
        <f t="shared" si="10"/>
        <v>29401413</v>
      </c>
      <c r="Z17" s="86">
        <v>26584824</v>
      </c>
      <c r="AA17" s="86">
        <v>2763442</v>
      </c>
      <c r="AB17" s="87">
        <v>53147</v>
      </c>
    </row>
    <row r="18" spans="2:28" ht="12" customHeight="1">
      <c r="B18" s="489" t="s">
        <v>1118</v>
      </c>
      <c r="C18" s="490">
        <f t="shared" si="8"/>
        <v>367</v>
      </c>
      <c r="D18" s="86">
        <v>256</v>
      </c>
      <c r="E18" s="86">
        <v>4</v>
      </c>
      <c r="F18" s="86">
        <v>107</v>
      </c>
      <c r="G18" s="86">
        <v>146</v>
      </c>
      <c r="H18" s="86">
        <v>91</v>
      </c>
      <c r="I18" s="86">
        <v>47</v>
      </c>
      <c r="J18" s="491">
        <v>35</v>
      </c>
      <c r="K18" s="86">
        <v>23</v>
      </c>
      <c r="L18" s="86">
        <v>15</v>
      </c>
      <c r="M18" s="86">
        <v>4</v>
      </c>
      <c r="N18" s="86">
        <v>4</v>
      </c>
      <c r="O18" s="86">
        <v>2</v>
      </c>
      <c r="P18" s="86">
        <v>0</v>
      </c>
      <c r="Q18" s="491">
        <f t="shared" si="9"/>
        <v>12163</v>
      </c>
      <c r="R18" s="86">
        <v>5671</v>
      </c>
      <c r="S18" s="86">
        <v>6492</v>
      </c>
      <c r="T18" s="86">
        <v>5547</v>
      </c>
      <c r="U18" s="86">
        <v>6420</v>
      </c>
      <c r="V18" s="86">
        <v>2838382</v>
      </c>
      <c r="W18" s="86">
        <v>6928709</v>
      </c>
      <c r="X18" s="86">
        <v>40959</v>
      </c>
      <c r="Y18" s="491">
        <f t="shared" si="10"/>
        <v>13448126</v>
      </c>
      <c r="Z18" s="86">
        <v>11645341</v>
      </c>
      <c r="AA18" s="86">
        <v>1789934</v>
      </c>
      <c r="AB18" s="87">
        <v>12851</v>
      </c>
    </row>
    <row r="19" spans="2:28" ht="12" customHeight="1">
      <c r="B19" s="489" t="s">
        <v>1120</v>
      </c>
      <c r="C19" s="490">
        <f t="shared" si="8"/>
        <v>365</v>
      </c>
      <c r="D19" s="86">
        <v>269</v>
      </c>
      <c r="E19" s="86">
        <v>4</v>
      </c>
      <c r="F19" s="86">
        <v>92</v>
      </c>
      <c r="G19" s="86">
        <v>134</v>
      </c>
      <c r="H19" s="86">
        <v>107</v>
      </c>
      <c r="I19" s="86">
        <v>43</v>
      </c>
      <c r="J19" s="491">
        <v>29</v>
      </c>
      <c r="K19" s="86">
        <v>38</v>
      </c>
      <c r="L19" s="86">
        <v>7</v>
      </c>
      <c r="M19" s="86">
        <v>3</v>
      </c>
      <c r="N19" s="86">
        <v>2</v>
      </c>
      <c r="O19" s="86">
        <v>1</v>
      </c>
      <c r="P19" s="86">
        <v>1</v>
      </c>
      <c r="Q19" s="491">
        <f t="shared" si="9"/>
        <v>11105</v>
      </c>
      <c r="R19" s="86">
        <v>5287</v>
      </c>
      <c r="S19" s="86">
        <v>5818</v>
      </c>
      <c r="T19" s="86">
        <v>5198</v>
      </c>
      <c r="U19" s="86">
        <v>5779</v>
      </c>
      <c r="V19" s="86">
        <v>2518741</v>
      </c>
      <c r="W19" s="86">
        <v>10520001</v>
      </c>
      <c r="X19" s="86">
        <v>438804</v>
      </c>
      <c r="Y19" s="491">
        <f t="shared" si="10"/>
        <v>19191488</v>
      </c>
      <c r="Z19" s="86">
        <v>17843766</v>
      </c>
      <c r="AA19" s="86">
        <v>1308222</v>
      </c>
      <c r="AB19" s="87">
        <v>39500</v>
      </c>
    </row>
    <row r="20" spans="2:28" ht="12" customHeight="1">
      <c r="B20" s="489" t="s">
        <v>1123</v>
      </c>
      <c r="C20" s="490">
        <f t="shared" si="8"/>
        <v>147</v>
      </c>
      <c r="D20" s="86">
        <v>102</v>
      </c>
      <c r="E20" s="86">
        <v>4</v>
      </c>
      <c r="F20" s="86">
        <v>41</v>
      </c>
      <c r="G20" s="86">
        <v>57</v>
      </c>
      <c r="H20" s="86">
        <v>29</v>
      </c>
      <c r="I20" s="86">
        <v>21</v>
      </c>
      <c r="J20" s="491">
        <v>16</v>
      </c>
      <c r="K20" s="86">
        <v>12</v>
      </c>
      <c r="L20" s="86">
        <v>8</v>
      </c>
      <c r="M20" s="86">
        <v>2</v>
      </c>
      <c r="N20" s="86">
        <v>2</v>
      </c>
      <c r="O20" s="86">
        <v>0</v>
      </c>
      <c r="P20" s="86">
        <v>0</v>
      </c>
      <c r="Q20" s="491">
        <f t="shared" si="9"/>
        <v>5222</v>
      </c>
      <c r="R20" s="86">
        <v>2288</v>
      </c>
      <c r="S20" s="86">
        <v>2934</v>
      </c>
      <c r="T20" s="86">
        <v>2252</v>
      </c>
      <c r="U20" s="86">
        <v>2916</v>
      </c>
      <c r="V20" s="86">
        <v>1046920</v>
      </c>
      <c r="W20" s="86">
        <v>3189247</v>
      </c>
      <c r="X20" s="86">
        <v>10979</v>
      </c>
      <c r="Y20" s="491">
        <f t="shared" si="10"/>
        <v>5632775</v>
      </c>
      <c r="Z20" s="86">
        <v>5038476</v>
      </c>
      <c r="AA20" s="86">
        <v>594053</v>
      </c>
      <c r="AB20" s="87">
        <v>246</v>
      </c>
    </row>
    <row r="21" spans="2:28" ht="12" customHeight="1">
      <c r="B21" s="489" t="s">
        <v>1125</v>
      </c>
      <c r="C21" s="490">
        <f t="shared" si="8"/>
        <v>196</v>
      </c>
      <c r="D21" s="86">
        <v>122</v>
      </c>
      <c r="E21" s="86">
        <v>2</v>
      </c>
      <c r="F21" s="86">
        <v>72</v>
      </c>
      <c r="G21" s="86">
        <v>92</v>
      </c>
      <c r="H21" s="86">
        <v>39</v>
      </c>
      <c r="I21" s="86">
        <v>20</v>
      </c>
      <c r="J21" s="491">
        <v>15</v>
      </c>
      <c r="K21" s="86">
        <v>21</v>
      </c>
      <c r="L21" s="86">
        <v>5</v>
      </c>
      <c r="M21" s="86">
        <v>1</v>
      </c>
      <c r="N21" s="86">
        <v>3</v>
      </c>
      <c r="O21" s="86">
        <v>0</v>
      </c>
      <c r="P21" s="86">
        <v>0</v>
      </c>
      <c r="Q21" s="491">
        <f t="shared" si="9"/>
        <v>5782</v>
      </c>
      <c r="R21" s="86">
        <v>2375</v>
      </c>
      <c r="S21" s="86">
        <v>3407</v>
      </c>
      <c r="T21" s="86">
        <v>2297</v>
      </c>
      <c r="U21" s="86">
        <v>3349</v>
      </c>
      <c r="V21" s="86">
        <v>1270426</v>
      </c>
      <c r="W21" s="86">
        <v>4383184</v>
      </c>
      <c r="X21" s="86">
        <v>27667</v>
      </c>
      <c r="Y21" s="491">
        <f t="shared" si="10"/>
        <v>7422744</v>
      </c>
      <c r="Z21" s="86">
        <v>6850985</v>
      </c>
      <c r="AA21" s="86">
        <v>566905</v>
      </c>
      <c r="AB21" s="87">
        <v>4854</v>
      </c>
    </row>
    <row r="22" spans="2:28" ht="12" customHeight="1">
      <c r="B22" s="489" t="s">
        <v>1127</v>
      </c>
      <c r="C22" s="490">
        <f t="shared" si="8"/>
        <v>171</v>
      </c>
      <c r="D22" s="86">
        <v>115</v>
      </c>
      <c r="E22" s="86">
        <v>4</v>
      </c>
      <c r="F22" s="86">
        <v>52</v>
      </c>
      <c r="G22" s="86">
        <v>81</v>
      </c>
      <c r="H22" s="86">
        <v>35</v>
      </c>
      <c r="I22" s="86">
        <v>27</v>
      </c>
      <c r="J22" s="491">
        <v>10</v>
      </c>
      <c r="K22" s="86">
        <v>10</v>
      </c>
      <c r="L22" s="86">
        <v>8</v>
      </c>
      <c r="M22" s="86">
        <v>0</v>
      </c>
      <c r="N22" s="86">
        <v>0</v>
      </c>
      <c r="O22" s="86">
        <v>0</v>
      </c>
      <c r="P22" s="86">
        <v>0</v>
      </c>
      <c r="Q22" s="491">
        <f t="shared" si="9"/>
        <v>3829</v>
      </c>
      <c r="R22" s="86">
        <v>1741</v>
      </c>
      <c r="S22" s="86">
        <v>2088</v>
      </c>
      <c r="T22" s="86">
        <v>1688</v>
      </c>
      <c r="U22" s="86">
        <v>2057</v>
      </c>
      <c r="V22" s="86">
        <v>879847</v>
      </c>
      <c r="W22" s="86">
        <v>2962757</v>
      </c>
      <c r="X22" s="86">
        <v>3064</v>
      </c>
      <c r="Y22" s="491">
        <f t="shared" si="10"/>
        <v>5096570</v>
      </c>
      <c r="Z22" s="86">
        <v>4733310</v>
      </c>
      <c r="AA22" s="86">
        <v>361255</v>
      </c>
      <c r="AB22" s="87">
        <v>2005</v>
      </c>
    </row>
    <row r="23" spans="2:28" ht="12" customHeight="1">
      <c r="B23" s="489" t="s">
        <v>1128</v>
      </c>
      <c r="C23" s="490">
        <f t="shared" si="8"/>
        <v>149</v>
      </c>
      <c r="D23" s="86">
        <v>83</v>
      </c>
      <c r="E23" s="86">
        <v>0</v>
      </c>
      <c r="F23" s="86">
        <v>66</v>
      </c>
      <c r="G23" s="86">
        <v>77</v>
      </c>
      <c r="H23" s="86">
        <v>24</v>
      </c>
      <c r="I23" s="86">
        <v>20</v>
      </c>
      <c r="J23" s="86">
        <v>8</v>
      </c>
      <c r="K23" s="86">
        <v>13</v>
      </c>
      <c r="L23" s="86">
        <v>4</v>
      </c>
      <c r="M23" s="86">
        <v>3</v>
      </c>
      <c r="N23" s="86">
        <v>0</v>
      </c>
      <c r="O23" s="86">
        <v>0</v>
      </c>
      <c r="P23" s="86">
        <v>0</v>
      </c>
      <c r="Q23" s="491">
        <f t="shared" si="9"/>
        <v>3792</v>
      </c>
      <c r="R23" s="86">
        <v>1610</v>
      </c>
      <c r="S23" s="86">
        <v>2182</v>
      </c>
      <c r="T23" s="86">
        <v>1532</v>
      </c>
      <c r="U23" s="86">
        <v>2138</v>
      </c>
      <c r="V23" s="86">
        <v>802882</v>
      </c>
      <c r="W23" s="86">
        <v>1754631</v>
      </c>
      <c r="X23" s="86">
        <v>5997</v>
      </c>
      <c r="Y23" s="491">
        <f t="shared" si="10"/>
        <v>3734622</v>
      </c>
      <c r="Z23" s="86">
        <v>2866849</v>
      </c>
      <c r="AA23" s="86">
        <v>867773</v>
      </c>
      <c r="AB23" s="87">
        <v>0</v>
      </c>
    </row>
    <row r="24" spans="2:28" ht="12" customHeight="1">
      <c r="B24" s="489" t="s">
        <v>1131</v>
      </c>
      <c r="C24" s="490">
        <f t="shared" si="8"/>
        <v>196</v>
      </c>
      <c r="D24" s="86">
        <v>122</v>
      </c>
      <c r="E24" s="86">
        <v>0</v>
      </c>
      <c r="F24" s="86">
        <v>74</v>
      </c>
      <c r="G24" s="86">
        <v>96</v>
      </c>
      <c r="H24" s="86">
        <v>36</v>
      </c>
      <c r="I24" s="86">
        <v>23</v>
      </c>
      <c r="J24" s="86">
        <v>13</v>
      </c>
      <c r="K24" s="86">
        <v>16</v>
      </c>
      <c r="L24" s="86">
        <v>8</v>
      </c>
      <c r="M24" s="86">
        <v>1</v>
      </c>
      <c r="N24" s="86">
        <v>1</v>
      </c>
      <c r="O24" s="86">
        <v>2</v>
      </c>
      <c r="P24" s="86">
        <v>0</v>
      </c>
      <c r="Q24" s="491">
        <f t="shared" si="9"/>
        <v>6442</v>
      </c>
      <c r="R24" s="86">
        <v>3179</v>
      </c>
      <c r="S24" s="86">
        <v>3263</v>
      </c>
      <c r="T24" s="86">
        <v>3101</v>
      </c>
      <c r="U24" s="86">
        <v>3214</v>
      </c>
      <c r="V24" s="86">
        <v>1721432</v>
      </c>
      <c r="W24" s="86">
        <v>3736163</v>
      </c>
      <c r="X24" s="86">
        <v>5983</v>
      </c>
      <c r="Y24" s="491">
        <f t="shared" si="10"/>
        <v>7874546</v>
      </c>
      <c r="Z24" s="86">
        <v>7206332</v>
      </c>
      <c r="AA24" s="86">
        <v>668024</v>
      </c>
      <c r="AB24" s="87">
        <v>190</v>
      </c>
    </row>
    <row r="25" spans="2:28" ht="12" customHeight="1">
      <c r="B25" s="489" t="s">
        <v>1133</v>
      </c>
      <c r="C25" s="490">
        <f t="shared" si="8"/>
        <v>201</v>
      </c>
      <c r="D25" s="86">
        <v>151</v>
      </c>
      <c r="E25" s="86">
        <v>2</v>
      </c>
      <c r="F25" s="86">
        <v>48</v>
      </c>
      <c r="G25" s="86">
        <v>97</v>
      </c>
      <c r="H25" s="86">
        <v>38</v>
      </c>
      <c r="I25" s="86">
        <v>17</v>
      </c>
      <c r="J25" s="86">
        <v>17</v>
      </c>
      <c r="K25" s="86">
        <v>16</v>
      </c>
      <c r="L25" s="86">
        <v>10</v>
      </c>
      <c r="M25" s="86">
        <v>1</v>
      </c>
      <c r="N25" s="86">
        <v>1</v>
      </c>
      <c r="O25" s="86">
        <v>4</v>
      </c>
      <c r="P25" s="86">
        <v>0</v>
      </c>
      <c r="Q25" s="491">
        <f t="shared" si="9"/>
        <v>7967</v>
      </c>
      <c r="R25" s="86">
        <v>4437</v>
      </c>
      <c r="S25" s="86">
        <v>3530</v>
      </c>
      <c r="T25" s="86">
        <v>4378</v>
      </c>
      <c r="U25" s="86">
        <v>3492</v>
      </c>
      <c r="V25" s="86">
        <v>2365784</v>
      </c>
      <c r="W25" s="86">
        <v>10292395</v>
      </c>
      <c r="X25" s="86">
        <v>64137</v>
      </c>
      <c r="Y25" s="491">
        <f t="shared" si="10"/>
        <v>16069328</v>
      </c>
      <c r="Z25" s="86">
        <v>15579286</v>
      </c>
      <c r="AA25" s="86">
        <v>488348</v>
      </c>
      <c r="AB25" s="87">
        <v>1694</v>
      </c>
    </row>
    <row r="26" spans="2:28" ht="12" customHeight="1">
      <c r="B26" s="489" t="s">
        <v>1135</v>
      </c>
      <c r="C26" s="490">
        <f t="shared" si="8"/>
        <v>162</v>
      </c>
      <c r="D26" s="86">
        <v>110</v>
      </c>
      <c r="E26" s="86">
        <v>3</v>
      </c>
      <c r="F26" s="86">
        <v>49</v>
      </c>
      <c r="G26" s="86">
        <v>75</v>
      </c>
      <c r="H26" s="86">
        <v>21</v>
      </c>
      <c r="I26" s="86">
        <v>27</v>
      </c>
      <c r="J26" s="86">
        <v>11</v>
      </c>
      <c r="K26" s="86">
        <v>15</v>
      </c>
      <c r="L26" s="86">
        <v>4</v>
      </c>
      <c r="M26" s="86">
        <v>4</v>
      </c>
      <c r="N26" s="86">
        <v>3</v>
      </c>
      <c r="O26" s="86">
        <v>2</v>
      </c>
      <c r="P26" s="86">
        <v>0</v>
      </c>
      <c r="Q26" s="491">
        <f t="shared" si="9"/>
        <v>7090</v>
      </c>
      <c r="R26" s="86">
        <v>3946</v>
      </c>
      <c r="S26" s="86">
        <v>3144</v>
      </c>
      <c r="T26" s="86">
        <v>3886</v>
      </c>
      <c r="U26" s="86">
        <v>3110</v>
      </c>
      <c r="V26" s="86">
        <v>1914322</v>
      </c>
      <c r="W26" s="86">
        <v>9238176</v>
      </c>
      <c r="X26" s="86">
        <v>17038</v>
      </c>
      <c r="Y26" s="491">
        <f t="shared" si="10"/>
        <v>14783663</v>
      </c>
      <c r="Z26" s="86">
        <v>12870901</v>
      </c>
      <c r="AA26" s="86">
        <v>1871749</v>
      </c>
      <c r="AB26" s="87">
        <v>41013</v>
      </c>
    </row>
    <row r="27" spans="1:28" s="494" customFormat="1" ht="12" customHeight="1">
      <c r="A27" s="493"/>
      <c r="B27" s="489" t="s">
        <v>1137</v>
      </c>
      <c r="C27" s="490">
        <f t="shared" si="8"/>
        <v>84</v>
      </c>
      <c r="D27" s="86">
        <v>57</v>
      </c>
      <c r="E27" s="86">
        <v>1</v>
      </c>
      <c r="F27" s="86">
        <v>26</v>
      </c>
      <c r="G27" s="86">
        <v>31</v>
      </c>
      <c r="H27" s="86">
        <v>18</v>
      </c>
      <c r="I27" s="86">
        <v>13</v>
      </c>
      <c r="J27" s="86">
        <v>9</v>
      </c>
      <c r="K27" s="86">
        <v>8</v>
      </c>
      <c r="L27" s="86">
        <v>4</v>
      </c>
      <c r="M27" s="86">
        <v>0</v>
      </c>
      <c r="N27" s="86">
        <v>1</v>
      </c>
      <c r="O27" s="86">
        <v>0</v>
      </c>
      <c r="P27" s="86">
        <v>0</v>
      </c>
      <c r="Q27" s="491">
        <f t="shared" si="9"/>
        <v>2711</v>
      </c>
      <c r="R27" s="86">
        <v>1103</v>
      </c>
      <c r="S27" s="86">
        <v>1608</v>
      </c>
      <c r="T27" s="86">
        <v>1071</v>
      </c>
      <c r="U27" s="86">
        <v>1595</v>
      </c>
      <c r="V27" s="86">
        <v>530079</v>
      </c>
      <c r="W27" s="86">
        <v>1662753</v>
      </c>
      <c r="X27" s="86">
        <v>0</v>
      </c>
      <c r="Y27" s="491">
        <f t="shared" si="10"/>
        <v>2920863</v>
      </c>
      <c r="Z27" s="86">
        <v>2497516</v>
      </c>
      <c r="AA27" s="86">
        <v>421494</v>
      </c>
      <c r="AB27" s="87">
        <v>1853</v>
      </c>
    </row>
    <row r="28" spans="2:28" ht="12" customHeight="1">
      <c r="B28" s="489" t="s">
        <v>1139</v>
      </c>
      <c r="C28" s="490">
        <f t="shared" si="8"/>
        <v>200</v>
      </c>
      <c r="D28" s="86">
        <v>134</v>
      </c>
      <c r="E28" s="86">
        <v>1</v>
      </c>
      <c r="F28" s="86">
        <v>65</v>
      </c>
      <c r="G28" s="86">
        <v>93</v>
      </c>
      <c r="H28" s="86">
        <v>50</v>
      </c>
      <c r="I28" s="86">
        <v>23</v>
      </c>
      <c r="J28" s="86">
        <v>18</v>
      </c>
      <c r="K28" s="86">
        <v>7</v>
      </c>
      <c r="L28" s="86">
        <v>9</v>
      </c>
      <c r="M28" s="86">
        <v>0</v>
      </c>
      <c r="N28" s="86">
        <v>0</v>
      </c>
      <c r="O28" s="86">
        <v>0</v>
      </c>
      <c r="P28" s="86">
        <v>0</v>
      </c>
      <c r="Q28" s="491">
        <f t="shared" si="9"/>
        <v>4428</v>
      </c>
      <c r="R28" s="86">
        <v>1970</v>
      </c>
      <c r="S28" s="86">
        <v>2458</v>
      </c>
      <c r="T28" s="86">
        <v>1897</v>
      </c>
      <c r="U28" s="86">
        <v>2424</v>
      </c>
      <c r="V28" s="86">
        <v>956170</v>
      </c>
      <c r="W28" s="86">
        <v>2417992</v>
      </c>
      <c r="X28" s="86">
        <v>6727</v>
      </c>
      <c r="Y28" s="491">
        <f t="shared" si="10"/>
        <v>4715779</v>
      </c>
      <c r="Z28" s="86">
        <v>4041620</v>
      </c>
      <c r="AA28" s="86">
        <v>673979</v>
      </c>
      <c r="AB28" s="87">
        <v>180</v>
      </c>
    </row>
    <row r="29" spans="2:28" ht="12" customHeight="1">
      <c r="B29" s="489" t="s">
        <v>1142</v>
      </c>
      <c r="C29" s="490">
        <f t="shared" si="8"/>
        <v>79</v>
      </c>
      <c r="D29" s="86">
        <v>57</v>
      </c>
      <c r="E29" s="86">
        <v>0</v>
      </c>
      <c r="F29" s="86">
        <v>22</v>
      </c>
      <c r="G29" s="86">
        <v>33</v>
      </c>
      <c r="H29" s="86">
        <v>11</v>
      </c>
      <c r="I29" s="86">
        <v>20</v>
      </c>
      <c r="J29" s="86">
        <v>3</v>
      </c>
      <c r="K29" s="86">
        <v>7</v>
      </c>
      <c r="L29" s="86">
        <v>4</v>
      </c>
      <c r="M29" s="86">
        <v>1</v>
      </c>
      <c r="N29" s="86">
        <v>0</v>
      </c>
      <c r="O29" s="86">
        <v>0</v>
      </c>
      <c r="P29" s="86">
        <v>0</v>
      </c>
      <c r="Q29" s="491">
        <f t="shared" si="9"/>
        <v>2159</v>
      </c>
      <c r="R29" s="86">
        <v>846</v>
      </c>
      <c r="S29" s="86">
        <v>1313</v>
      </c>
      <c r="T29" s="86">
        <v>820</v>
      </c>
      <c r="U29" s="86">
        <v>1297</v>
      </c>
      <c r="V29" s="86">
        <v>509988</v>
      </c>
      <c r="W29" s="86">
        <v>1209502</v>
      </c>
      <c r="X29" s="86">
        <v>1806</v>
      </c>
      <c r="Y29" s="491">
        <f t="shared" si="10"/>
        <v>2318821</v>
      </c>
      <c r="Z29" s="86">
        <v>2042968</v>
      </c>
      <c r="AA29" s="86">
        <v>274532</v>
      </c>
      <c r="AB29" s="87">
        <v>1321</v>
      </c>
    </row>
    <row r="30" spans="2:28" ht="12" customHeight="1">
      <c r="B30" s="489" t="s">
        <v>1144</v>
      </c>
      <c r="C30" s="490">
        <f t="shared" si="8"/>
        <v>42</v>
      </c>
      <c r="D30" s="86">
        <v>19</v>
      </c>
      <c r="E30" s="86">
        <v>0</v>
      </c>
      <c r="F30" s="86">
        <v>23</v>
      </c>
      <c r="G30" s="86">
        <v>25</v>
      </c>
      <c r="H30" s="86">
        <v>9</v>
      </c>
      <c r="I30" s="86">
        <v>3</v>
      </c>
      <c r="J30" s="86">
        <v>3</v>
      </c>
      <c r="K30" s="86">
        <v>1</v>
      </c>
      <c r="L30" s="86">
        <v>0</v>
      </c>
      <c r="M30" s="86">
        <v>1</v>
      </c>
      <c r="N30" s="86">
        <v>0</v>
      </c>
      <c r="O30" s="86">
        <v>0</v>
      </c>
      <c r="P30" s="86">
        <v>0</v>
      </c>
      <c r="Q30" s="491">
        <f t="shared" si="9"/>
        <v>807</v>
      </c>
      <c r="R30" s="86">
        <v>296</v>
      </c>
      <c r="S30" s="86">
        <v>511</v>
      </c>
      <c r="T30" s="86">
        <v>273</v>
      </c>
      <c r="U30" s="86">
        <v>497</v>
      </c>
      <c r="V30" s="86">
        <v>138044</v>
      </c>
      <c r="W30" s="86">
        <v>340564</v>
      </c>
      <c r="X30" s="86">
        <v>0</v>
      </c>
      <c r="Y30" s="491">
        <f t="shared" si="10"/>
        <v>706784</v>
      </c>
      <c r="Z30" s="86">
        <v>606010</v>
      </c>
      <c r="AA30" s="86">
        <v>99974</v>
      </c>
      <c r="AB30" s="87">
        <v>800</v>
      </c>
    </row>
    <row r="31" spans="2:28" ht="12" customHeight="1">
      <c r="B31" s="489" t="s">
        <v>1098</v>
      </c>
      <c r="C31" s="490">
        <f t="shared" si="8"/>
        <v>109</v>
      </c>
      <c r="D31" s="86">
        <v>63</v>
      </c>
      <c r="E31" s="86">
        <v>1</v>
      </c>
      <c r="F31" s="86">
        <v>45</v>
      </c>
      <c r="G31" s="86">
        <v>47</v>
      </c>
      <c r="H31" s="86">
        <v>32</v>
      </c>
      <c r="I31" s="86">
        <v>12</v>
      </c>
      <c r="J31" s="86">
        <v>8</v>
      </c>
      <c r="K31" s="86">
        <v>7</v>
      </c>
      <c r="L31" s="86">
        <v>2</v>
      </c>
      <c r="M31" s="86">
        <v>1</v>
      </c>
      <c r="N31" s="86">
        <v>0</v>
      </c>
      <c r="O31" s="86">
        <v>0</v>
      </c>
      <c r="P31" s="86">
        <v>0</v>
      </c>
      <c r="Q31" s="491">
        <f t="shared" si="9"/>
        <v>2439</v>
      </c>
      <c r="R31" s="86">
        <v>1013</v>
      </c>
      <c r="S31" s="86">
        <v>1426</v>
      </c>
      <c r="T31" s="86">
        <v>966</v>
      </c>
      <c r="U31" s="86">
        <v>1405</v>
      </c>
      <c r="V31" s="86">
        <v>463571</v>
      </c>
      <c r="W31" s="86">
        <v>1363993</v>
      </c>
      <c r="X31" s="86">
        <v>7670</v>
      </c>
      <c r="Y31" s="491">
        <f t="shared" si="10"/>
        <v>2440552</v>
      </c>
      <c r="Z31" s="86">
        <v>2176963</v>
      </c>
      <c r="AA31" s="86">
        <v>261009</v>
      </c>
      <c r="AB31" s="87">
        <v>2580</v>
      </c>
    </row>
    <row r="32" spans="2:28" ht="12" customHeight="1">
      <c r="B32" s="489" t="s">
        <v>1099</v>
      </c>
      <c r="C32" s="490">
        <f t="shared" si="8"/>
        <v>40</v>
      </c>
      <c r="D32" s="86">
        <v>30</v>
      </c>
      <c r="E32" s="86">
        <v>1</v>
      </c>
      <c r="F32" s="86">
        <v>9</v>
      </c>
      <c r="G32" s="86">
        <v>18</v>
      </c>
      <c r="H32" s="86">
        <v>8</v>
      </c>
      <c r="I32" s="86">
        <v>5</v>
      </c>
      <c r="J32" s="86">
        <v>3</v>
      </c>
      <c r="K32" s="86">
        <v>2</v>
      </c>
      <c r="L32" s="86">
        <v>4</v>
      </c>
      <c r="M32" s="86">
        <v>0</v>
      </c>
      <c r="N32" s="86">
        <v>0</v>
      </c>
      <c r="O32" s="86">
        <v>0</v>
      </c>
      <c r="P32" s="86">
        <v>0</v>
      </c>
      <c r="Q32" s="491">
        <f t="shared" si="9"/>
        <v>1094</v>
      </c>
      <c r="R32" s="86">
        <v>461</v>
      </c>
      <c r="S32" s="86">
        <v>633</v>
      </c>
      <c r="T32" s="86">
        <v>450</v>
      </c>
      <c r="U32" s="86">
        <v>627</v>
      </c>
      <c r="V32" s="86">
        <v>230654</v>
      </c>
      <c r="W32" s="86">
        <v>979041</v>
      </c>
      <c r="X32" s="86">
        <v>616</v>
      </c>
      <c r="Y32" s="491">
        <f t="shared" si="10"/>
        <v>1457934</v>
      </c>
      <c r="Z32" s="86">
        <v>1334320</v>
      </c>
      <c r="AA32" s="86">
        <v>123614</v>
      </c>
      <c r="AB32" s="87">
        <v>0</v>
      </c>
    </row>
    <row r="33" spans="2:28" ht="12" customHeight="1">
      <c r="B33" s="489" t="s">
        <v>1100</v>
      </c>
      <c r="C33" s="490">
        <f t="shared" si="8"/>
        <v>36</v>
      </c>
      <c r="D33" s="86">
        <v>19</v>
      </c>
      <c r="E33" s="86">
        <v>0</v>
      </c>
      <c r="F33" s="86">
        <v>17</v>
      </c>
      <c r="G33" s="86">
        <v>21</v>
      </c>
      <c r="H33" s="86">
        <v>5</v>
      </c>
      <c r="I33" s="86">
        <v>2</v>
      </c>
      <c r="J33" s="86">
        <v>1</v>
      </c>
      <c r="K33" s="86">
        <v>1</v>
      </c>
      <c r="L33" s="86">
        <v>6</v>
      </c>
      <c r="M33" s="86">
        <v>0</v>
      </c>
      <c r="N33" s="86">
        <v>0</v>
      </c>
      <c r="O33" s="86">
        <v>0</v>
      </c>
      <c r="P33" s="86">
        <v>0</v>
      </c>
      <c r="Q33" s="491">
        <f t="shared" si="9"/>
        <v>1099</v>
      </c>
      <c r="R33" s="86">
        <v>410</v>
      </c>
      <c r="S33" s="86">
        <v>689</v>
      </c>
      <c r="T33" s="86">
        <v>392</v>
      </c>
      <c r="U33" s="86">
        <v>681</v>
      </c>
      <c r="V33" s="86">
        <v>226816</v>
      </c>
      <c r="W33" s="86">
        <v>450522</v>
      </c>
      <c r="X33" s="86">
        <v>1385</v>
      </c>
      <c r="Y33" s="491">
        <f t="shared" si="10"/>
        <v>922855</v>
      </c>
      <c r="Z33" s="86">
        <v>754906</v>
      </c>
      <c r="AA33" s="86">
        <v>165849</v>
      </c>
      <c r="AB33" s="87">
        <v>2100</v>
      </c>
    </row>
    <row r="34" spans="2:28" ht="12" customHeight="1">
      <c r="B34" s="489" t="s">
        <v>1102</v>
      </c>
      <c r="C34" s="490">
        <f t="shared" si="8"/>
        <v>52</v>
      </c>
      <c r="D34" s="86">
        <v>29</v>
      </c>
      <c r="E34" s="86">
        <v>0</v>
      </c>
      <c r="F34" s="86">
        <v>23</v>
      </c>
      <c r="G34" s="86">
        <v>28</v>
      </c>
      <c r="H34" s="86">
        <v>7</v>
      </c>
      <c r="I34" s="86">
        <v>8</v>
      </c>
      <c r="J34" s="86">
        <v>3</v>
      </c>
      <c r="K34" s="86">
        <v>3</v>
      </c>
      <c r="L34" s="86">
        <v>3</v>
      </c>
      <c r="M34" s="86">
        <v>0</v>
      </c>
      <c r="N34" s="86">
        <v>0</v>
      </c>
      <c r="O34" s="86">
        <v>0</v>
      </c>
      <c r="P34" s="86">
        <v>0</v>
      </c>
      <c r="Q34" s="491">
        <f t="shared" si="9"/>
        <v>1195</v>
      </c>
      <c r="R34" s="86">
        <v>455</v>
      </c>
      <c r="S34" s="86">
        <v>740</v>
      </c>
      <c r="T34" s="86">
        <v>429</v>
      </c>
      <c r="U34" s="86">
        <v>726</v>
      </c>
      <c r="V34" s="86">
        <v>253716</v>
      </c>
      <c r="W34" s="86">
        <v>641530</v>
      </c>
      <c r="X34" s="86">
        <v>0</v>
      </c>
      <c r="Y34" s="491">
        <f t="shared" si="10"/>
        <v>1106578</v>
      </c>
      <c r="Z34" s="86">
        <v>1038014</v>
      </c>
      <c r="AA34" s="86">
        <v>68564</v>
      </c>
      <c r="AB34" s="87">
        <v>0</v>
      </c>
    </row>
    <row r="35" spans="2:28" ht="12" customHeight="1">
      <c r="B35" s="489" t="s">
        <v>1104</v>
      </c>
      <c r="C35" s="490">
        <f t="shared" si="8"/>
        <v>30</v>
      </c>
      <c r="D35" s="86">
        <v>16</v>
      </c>
      <c r="E35" s="86">
        <v>0</v>
      </c>
      <c r="F35" s="86">
        <v>14</v>
      </c>
      <c r="G35" s="86">
        <v>16</v>
      </c>
      <c r="H35" s="86">
        <v>5</v>
      </c>
      <c r="I35" s="86">
        <v>2</v>
      </c>
      <c r="J35" s="86">
        <v>3</v>
      </c>
      <c r="K35" s="86">
        <v>1</v>
      </c>
      <c r="L35" s="86">
        <v>2</v>
      </c>
      <c r="M35" s="86">
        <v>1</v>
      </c>
      <c r="N35" s="86">
        <v>0</v>
      </c>
      <c r="O35" s="86">
        <v>0</v>
      </c>
      <c r="P35" s="86">
        <v>0</v>
      </c>
      <c r="Q35" s="491">
        <f t="shared" si="9"/>
        <v>919</v>
      </c>
      <c r="R35" s="86">
        <v>328</v>
      </c>
      <c r="S35" s="86">
        <v>591</v>
      </c>
      <c r="T35" s="86">
        <v>315</v>
      </c>
      <c r="U35" s="86">
        <v>586</v>
      </c>
      <c r="V35" s="86">
        <v>161840</v>
      </c>
      <c r="W35" s="86">
        <v>798541</v>
      </c>
      <c r="X35" s="86">
        <v>2</v>
      </c>
      <c r="Y35" s="491">
        <f t="shared" si="10"/>
        <v>1260981</v>
      </c>
      <c r="Z35" s="86">
        <v>1226641</v>
      </c>
      <c r="AA35" s="86">
        <v>34340</v>
      </c>
      <c r="AB35" s="87">
        <v>0</v>
      </c>
    </row>
    <row r="36" spans="2:28" ht="12" customHeight="1">
      <c r="B36" s="489" t="s">
        <v>1105</v>
      </c>
      <c r="C36" s="490">
        <f t="shared" si="8"/>
        <v>21</v>
      </c>
      <c r="D36" s="86">
        <v>15</v>
      </c>
      <c r="E36" s="86">
        <v>1</v>
      </c>
      <c r="F36" s="86">
        <v>5</v>
      </c>
      <c r="G36" s="86">
        <v>5</v>
      </c>
      <c r="H36" s="86">
        <v>4</v>
      </c>
      <c r="I36" s="86">
        <v>3</v>
      </c>
      <c r="J36" s="86">
        <v>6</v>
      </c>
      <c r="K36" s="86">
        <v>2</v>
      </c>
      <c r="L36" s="86">
        <v>0</v>
      </c>
      <c r="M36" s="86">
        <v>1</v>
      </c>
      <c r="N36" s="86">
        <v>0</v>
      </c>
      <c r="O36" s="86">
        <v>0</v>
      </c>
      <c r="P36" s="86">
        <v>0</v>
      </c>
      <c r="Q36" s="491">
        <f t="shared" si="9"/>
        <v>798</v>
      </c>
      <c r="R36" s="86">
        <v>224</v>
      </c>
      <c r="S36" s="86">
        <v>574</v>
      </c>
      <c r="T36" s="86">
        <v>220</v>
      </c>
      <c r="U36" s="86">
        <v>571</v>
      </c>
      <c r="V36" s="86">
        <v>138969</v>
      </c>
      <c r="W36" s="86">
        <v>243411</v>
      </c>
      <c r="X36" s="86">
        <v>0</v>
      </c>
      <c r="Y36" s="491">
        <f t="shared" si="10"/>
        <v>548117</v>
      </c>
      <c r="Z36" s="86">
        <v>456089</v>
      </c>
      <c r="AA36" s="86">
        <v>92028</v>
      </c>
      <c r="AB36" s="87">
        <v>0</v>
      </c>
    </row>
    <row r="37" spans="2:28" ht="12" customHeight="1">
      <c r="B37" s="489" t="s">
        <v>1107</v>
      </c>
      <c r="C37" s="490">
        <f t="shared" si="8"/>
        <v>39</v>
      </c>
      <c r="D37" s="86">
        <v>21</v>
      </c>
      <c r="E37" s="86">
        <v>1</v>
      </c>
      <c r="F37" s="86">
        <v>17</v>
      </c>
      <c r="G37" s="86">
        <v>18</v>
      </c>
      <c r="H37" s="86">
        <v>10</v>
      </c>
      <c r="I37" s="86">
        <v>5</v>
      </c>
      <c r="J37" s="86">
        <v>3</v>
      </c>
      <c r="K37" s="86">
        <v>1</v>
      </c>
      <c r="L37" s="86">
        <v>0</v>
      </c>
      <c r="M37" s="86">
        <v>1</v>
      </c>
      <c r="N37" s="86">
        <v>1</v>
      </c>
      <c r="O37" s="86">
        <v>0</v>
      </c>
      <c r="P37" s="86">
        <v>0</v>
      </c>
      <c r="Q37" s="491">
        <f t="shared" si="9"/>
        <v>1191</v>
      </c>
      <c r="R37" s="86">
        <v>294</v>
      </c>
      <c r="S37" s="86">
        <v>897</v>
      </c>
      <c r="T37" s="86">
        <v>273</v>
      </c>
      <c r="U37" s="86">
        <v>886</v>
      </c>
      <c r="V37" s="86">
        <v>187061</v>
      </c>
      <c r="W37" s="86">
        <v>343699</v>
      </c>
      <c r="X37" s="86">
        <v>1442</v>
      </c>
      <c r="Y37" s="491">
        <f t="shared" si="10"/>
        <v>694825</v>
      </c>
      <c r="Z37" s="86">
        <v>531582</v>
      </c>
      <c r="AA37" s="86">
        <v>163144</v>
      </c>
      <c r="AB37" s="87">
        <v>99</v>
      </c>
    </row>
    <row r="38" spans="2:28" ht="12" customHeight="1">
      <c r="B38" s="489" t="s">
        <v>1109</v>
      </c>
      <c r="C38" s="490">
        <f t="shared" si="8"/>
        <v>21</v>
      </c>
      <c r="D38" s="86">
        <v>11</v>
      </c>
      <c r="E38" s="86">
        <v>0</v>
      </c>
      <c r="F38" s="86">
        <v>10</v>
      </c>
      <c r="G38" s="86">
        <v>10</v>
      </c>
      <c r="H38" s="86">
        <v>4</v>
      </c>
      <c r="I38" s="86">
        <v>2</v>
      </c>
      <c r="J38" s="86">
        <v>3</v>
      </c>
      <c r="K38" s="86">
        <v>0</v>
      </c>
      <c r="L38" s="86">
        <v>2</v>
      </c>
      <c r="M38" s="86">
        <v>0</v>
      </c>
      <c r="N38" s="86">
        <v>0</v>
      </c>
      <c r="O38" s="86">
        <v>0</v>
      </c>
      <c r="P38" s="86">
        <v>0</v>
      </c>
      <c r="Q38" s="491">
        <f t="shared" si="9"/>
        <v>566</v>
      </c>
      <c r="R38" s="86">
        <v>192</v>
      </c>
      <c r="S38" s="86">
        <v>374</v>
      </c>
      <c r="T38" s="86">
        <v>182</v>
      </c>
      <c r="U38" s="86">
        <v>366</v>
      </c>
      <c r="V38" s="86">
        <v>104112</v>
      </c>
      <c r="W38" s="86">
        <v>137387</v>
      </c>
      <c r="X38" s="86">
        <v>0</v>
      </c>
      <c r="Y38" s="491">
        <f t="shared" si="10"/>
        <v>341812</v>
      </c>
      <c r="Z38" s="86">
        <v>298670</v>
      </c>
      <c r="AA38" s="86">
        <v>43086</v>
      </c>
      <c r="AB38" s="87">
        <v>56</v>
      </c>
    </row>
    <row r="39" spans="2:28" ht="12" customHeight="1">
      <c r="B39" s="489" t="s">
        <v>1111</v>
      </c>
      <c r="C39" s="490">
        <f t="shared" si="8"/>
        <v>43</v>
      </c>
      <c r="D39" s="86">
        <v>26</v>
      </c>
      <c r="E39" s="86">
        <v>2</v>
      </c>
      <c r="F39" s="86">
        <v>15</v>
      </c>
      <c r="G39" s="86">
        <v>18</v>
      </c>
      <c r="H39" s="86">
        <v>7</v>
      </c>
      <c r="I39" s="86">
        <v>7</v>
      </c>
      <c r="J39" s="86">
        <v>4</v>
      </c>
      <c r="K39" s="86">
        <v>3</v>
      </c>
      <c r="L39" s="86">
        <v>2</v>
      </c>
      <c r="M39" s="86">
        <v>2</v>
      </c>
      <c r="N39" s="86">
        <v>0</v>
      </c>
      <c r="O39" s="86">
        <v>0</v>
      </c>
      <c r="P39" s="86">
        <v>0</v>
      </c>
      <c r="Q39" s="491">
        <f t="shared" si="9"/>
        <v>1475</v>
      </c>
      <c r="R39" s="86">
        <v>534</v>
      </c>
      <c r="S39" s="86">
        <v>941</v>
      </c>
      <c r="T39" s="86">
        <v>520</v>
      </c>
      <c r="U39" s="86">
        <v>939</v>
      </c>
      <c r="V39" s="86">
        <v>265763</v>
      </c>
      <c r="W39" s="86">
        <v>438763</v>
      </c>
      <c r="X39" s="86">
        <v>0</v>
      </c>
      <c r="Y39" s="491">
        <f t="shared" si="10"/>
        <v>955109</v>
      </c>
      <c r="Z39" s="86">
        <v>733173</v>
      </c>
      <c r="AA39" s="86">
        <v>221936</v>
      </c>
      <c r="AB39" s="87">
        <v>0</v>
      </c>
    </row>
    <row r="40" spans="2:28" ht="12" customHeight="1">
      <c r="B40" s="489" t="s">
        <v>1113</v>
      </c>
      <c r="C40" s="490">
        <f t="shared" si="8"/>
        <v>14</v>
      </c>
      <c r="D40" s="86">
        <v>8</v>
      </c>
      <c r="E40" s="86">
        <v>0</v>
      </c>
      <c r="F40" s="86">
        <v>6</v>
      </c>
      <c r="G40" s="86">
        <v>4</v>
      </c>
      <c r="H40" s="86">
        <v>6</v>
      </c>
      <c r="I40" s="86">
        <v>3</v>
      </c>
      <c r="J40" s="86">
        <v>1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491">
        <f t="shared" si="9"/>
        <v>208</v>
      </c>
      <c r="R40" s="86">
        <v>60</v>
      </c>
      <c r="S40" s="86">
        <v>148</v>
      </c>
      <c r="T40" s="86">
        <v>52</v>
      </c>
      <c r="U40" s="86">
        <v>145</v>
      </c>
      <c r="V40" s="86">
        <v>25613</v>
      </c>
      <c r="W40" s="86">
        <v>38162</v>
      </c>
      <c r="X40" s="86">
        <v>3319</v>
      </c>
      <c r="Y40" s="491">
        <f t="shared" si="10"/>
        <v>111570</v>
      </c>
      <c r="Z40" s="86">
        <v>88095</v>
      </c>
      <c r="AA40" s="86">
        <v>23475</v>
      </c>
      <c r="AB40" s="87">
        <v>0</v>
      </c>
    </row>
    <row r="41" spans="2:28" ht="12" customHeight="1">
      <c r="B41" s="489" t="s">
        <v>1114</v>
      </c>
      <c r="C41" s="490">
        <f t="shared" si="8"/>
        <v>24</v>
      </c>
      <c r="D41" s="86">
        <v>16</v>
      </c>
      <c r="E41" s="86">
        <v>0</v>
      </c>
      <c r="F41" s="86">
        <v>8</v>
      </c>
      <c r="G41" s="86">
        <v>6</v>
      </c>
      <c r="H41" s="86">
        <v>6</v>
      </c>
      <c r="I41" s="86">
        <v>3</v>
      </c>
      <c r="J41" s="86">
        <v>7</v>
      </c>
      <c r="K41" s="86">
        <v>2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491">
        <f t="shared" si="9"/>
        <v>611</v>
      </c>
      <c r="R41" s="86">
        <v>268</v>
      </c>
      <c r="S41" s="86">
        <v>343</v>
      </c>
      <c r="T41" s="86">
        <v>261</v>
      </c>
      <c r="U41" s="86">
        <v>339</v>
      </c>
      <c r="V41" s="86">
        <v>113341</v>
      </c>
      <c r="W41" s="86">
        <v>384012</v>
      </c>
      <c r="X41" s="86">
        <v>0</v>
      </c>
      <c r="Y41" s="491">
        <f t="shared" si="10"/>
        <v>648260</v>
      </c>
      <c r="Z41" s="86">
        <v>546759</v>
      </c>
      <c r="AA41" s="86">
        <v>101501</v>
      </c>
      <c r="AB41" s="87">
        <v>0</v>
      </c>
    </row>
    <row r="42" spans="2:28" ht="12" customHeight="1">
      <c r="B42" s="489" t="s">
        <v>1116</v>
      </c>
      <c r="C42" s="490">
        <f t="shared" si="8"/>
        <v>30</v>
      </c>
      <c r="D42" s="86">
        <v>17</v>
      </c>
      <c r="E42" s="86">
        <v>0</v>
      </c>
      <c r="F42" s="86">
        <v>13</v>
      </c>
      <c r="G42" s="86">
        <v>11</v>
      </c>
      <c r="H42" s="86">
        <v>8</v>
      </c>
      <c r="I42" s="86">
        <v>5</v>
      </c>
      <c r="J42" s="86">
        <v>2</v>
      </c>
      <c r="K42" s="86">
        <v>2</v>
      </c>
      <c r="L42" s="86">
        <v>2</v>
      </c>
      <c r="M42" s="86">
        <v>0</v>
      </c>
      <c r="N42" s="86">
        <v>0</v>
      </c>
      <c r="O42" s="86">
        <v>0</v>
      </c>
      <c r="P42" s="86">
        <v>0</v>
      </c>
      <c r="Q42" s="491">
        <f t="shared" si="9"/>
        <v>848</v>
      </c>
      <c r="R42" s="86">
        <v>224</v>
      </c>
      <c r="S42" s="86">
        <v>624</v>
      </c>
      <c r="T42" s="86">
        <v>216</v>
      </c>
      <c r="U42" s="86">
        <v>621</v>
      </c>
      <c r="V42" s="86">
        <v>129586</v>
      </c>
      <c r="W42" s="86">
        <v>246354</v>
      </c>
      <c r="X42" s="86">
        <v>745</v>
      </c>
      <c r="Y42" s="491">
        <f t="shared" si="10"/>
        <v>546446</v>
      </c>
      <c r="Z42" s="86">
        <v>373666</v>
      </c>
      <c r="AA42" s="86">
        <v>172780</v>
      </c>
      <c r="AB42" s="87">
        <v>0</v>
      </c>
    </row>
    <row r="43" spans="2:28" ht="12" customHeight="1">
      <c r="B43" s="489" t="s">
        <v>1119</v>
      </c>
      <c r="C43" s="490">
        <f t="shared" si="8"/>
        <v>110</v>
      </c>
      <c r="D43" s="86">
        <v>72</v>
      </c>
      <c r="E43" s="86">
        <v>0</v>
      </c>
      <c r="F43" s="86">
        <v>38</v>
      </c>
      <c r="G43" s="86">
        <v>49</v>
      </c>
      <c r="H43" s="86">
        <v>21</v>
      </c>
      <c r="I43" s="86">
        <v>13</v>
      </c>
      <c r="J43" s="86">
        <v>10</v>
      </c>
      <c r="K43" s="86">
        <v>9</v>
      </c>
      <c r="L43" s="86">
        <v>4</v>
      </c>
      <c r="M43" s="86">
        <v>2</v>
      </c>
      <c r="N43" s="86">
        <v>1</v>
      </c>
      <c r="O43" s="86">
        <v>0</v>
      </c>
      <c r="P43" s="86">
        <v>1</v>
      </c>
      <c r="Q43" s="491">
        <f t="shared" si="9"/>
        <v>4289</v>
      </c>
      <c r="R43" s="86">
        <v>1999</v>
      </c>
      <c r="S43" s="86">
        <v>2290</v>
      </c>
      <c r="T43" s="86">
        <v>1962</v>
      </c>
      <c r="U43" s="86">
        <v>2265</v>
      </c>
      <c r="V43" s="86">
        <v>1177137</v>
      </c>
      <c r="W43" s="86">
        <v>3608764</v>
      </c>
      <c r="X43" s="86">
        <v>37375</v>
      </c>
      <c r="Y43" s="491">
        <f t="shared" si="10"/>
        <v>6899072</v>
      </c>
      <c r="Z43" s="86">
        <v>6438840</v>
      </c>
      <c r="AA43" s="86">
        <v>460072</v>
      </c>
      <c r="AB43" s="87">
        <v>160</v>
      </c>
    </row>
    <row r="44" spans="2:28" ht="12" customHeight="1">
      <c r="B44" s="489" t="s">
        <v>1121</v>
      </c>
      <c r="C44" s="490">
        <f t="shared" si="8"/>
        <v>73</v>
      </c>
      <c r="D44" s="86">
        <v>43</v>
      </c>
      <c r="E44" s="86">
        <v>0</v>
      </c>
      <c r="F44" s="86">
        <v>30</v>
      </c>
      <c r="G44" s="86">
        <v>31</v>
      </c>
      <c r="H44" s="86">
        <v>22</v>
      </c>
      <c r="I44" s="86">
        <v>8</v>
      </c>
      <c r="J44" s="86">
        <v>4</v>
      </c>
      <c r="K44" s="86">
        <v>5</v>
      </c>
      <c r="L44" s="86">
        <v>2</v>
      </c>
      <c r="M44" s="86">
        <v>1</v>
      </c>
      <c r="N44" s="86">
        <v>0</v>
      </c>
      <c r="O44" s="86">
        <v>0</v>
      </c>
      <c r="P44" s="86">
        <v>0</v>
      </c>
      <c r="Q44" s="491">
        <f t="shared" si="9"/>
        <v>1759</v>
      </c>
      <c r="R44" s="86">
        <v>789</v>
      </c>
      <c r="S44" s="86">
        <v>970</v>
      </c>
      <c r="T44" s="86">
        <v>760</v>
      </c>
      <c r="U44" s="86">
        <v>952</v>
      </c>
      <c r="V44" s="86">
        <v>369862</v>
      </c>
      <c r="W44" s="86">
        <v>930851</v>
      </c>
      <c r="X44" s="86">
        <v>24906</v>
      </c>
      <c r="Y44" s="491">
        <f t="shared" si="10"/>
        <v>1713377</v>
      </c>
      <c r="Z44" s="86">
        <v>1414211</v>
      </c>
      <c r="AA44" s="86">
        <v>298666</v>
      </c>
      <c r="AB44" s="87">
        <v>500</v>
      </c>
    </row>
    <row r="45" spans="2:28" ht="12" customHeight="1">
      <c r="B45" s="489" t="s">
        <v>1122</v>
      </c>
      <c r="C45" s="490">
        <f t="shared" si="8"/>
        <v>35</v>
      </c>
      <c r="D45" s="86">
        <v>30</v>
      </c>
      <c r="E45" s="86">
        <v>0</v>
      </c>
      <c r="F45" s="86">
        <v>5</v>
      </c>
      <c r="G45" s="86">
        <v>10</v>
      </c>
      <c r="H45" s="86">
        <v>6</v>
      </c>
      <c r="I45" s="86">
        <v>5</v>
      </c>
      <c r="J45" s="86">
        <v>4</v>
      </c>
      <c r="K45" s="86">
        <v>2</v>
      </c>
      <c r="L45" s="86">
        <v>7</v>
      </c>
      <c r="M45" s="86">
        <v>0</v>
      </c>
      <c r="N45" s="86">
        <v>0</v>
      </c>
      <c r="O45" s="86">
        <v>0</v>
      </c>
      <c r="P45" s="86">
        <v>1</v>
      </c>
      <c r="Q45" s="491">
        <f t="shared" si="9"/>
        <v>2569</v>
      </c>
      <c r="R45" s="86">
        <v>1685</v>
      </c>
      <c r="S45" s="86">
        <v>884</v>
      </c>
      <c r="T45" s="86">
        <v>1680</v>
      </c>
      <c r="U45" s="86">
        <v>881</v>
      </c>
      <c r="V45" s="86">
        <v>843894</v>
      </c>
      <c r="W45" s="86">
        <v>1638114</v>
      </c>
      <c r="X45" s="86">
        <v>4729</v>
      </c>
      <c r="Y45" s="491">
        <f t="shared" si="10"/>
        <v>3745482</v>
      </c>
      <c r="Z45" s="86">
        <v>3304916</v>
      </c>
      <c r="AA45" s="86">
        <v>440005</v>
      </c>
      <c r="AB45" s="87">
        <v>561</v>
      </c>
    </row>
    <row r="46" spans="2:28" ht="12" customHeight="1">
      <c r="B46" s="489" t="s">
        <v>1124</v>
      </c>
      <c r="C46" s="490">
        <f t="shared" si="8"/>
        <v>98</v>
      </c>
      <c r="D46" s="86">
        <v>58</v>
      </c>
      <c r="E46" s="86">
        <v>0</v>
      </c>
      <c r="F46" s="86">
        <v>40</v>
      </c>
      <c r="G46" s="86">
        <v>38</v>
      </c>
      <c r="H46" s="86">
        <v>27</v>
      </c>
      <c r="I46" s="86">
        <v>12</v>
      </c>
      <c r="J46" s="86">
        <v>10</v>
      </c>
      <c r="K46" s="86">
        <v>5</v>
      </c>
      <c r="L46" s="86">
        <v>6</v>
      </c>
      <c r="M46" s="86">
        <v>0</v>
      </c>
      <c r="N46" s="86">
        <v>0</v>
      </c>
      <c r="O46" s="86">
        <v>0</v>
      </c>
      <c r="P46" s="86">
        <v>0</v>
      </c>
      <c r="Q46" s="491">
        <f t="shared" si="9"/>
        <v>2425</v>
      </c>
      <c r="R46" s="86">
        <v>1005</v>
      </c>
      <c r="S46" s="86">
        <v>1420</v>
      </c>
      <c r="T46" s="86">
        <v>962</v>
      </c>
      <c r="U46" s="86">
        <v>1405</v>
      </c>
      <c r="V46" s="86">
        <v>509917</v>
      </c>
      <c r="W46" s="86">
        <v>1094337</v>
      </c>
      <c r="X46" s="86">
        <v>6750</v>
      </c>
      <c r="Y46" s="491">
        <f t="shared" si="10"/>
        <v>2174675</v>
      </c>
      <c r="Z46" s="86">
        <v>1727189</v>
      </c>
      <c r="AA46" s="86">
        <v>447486</v>
      </c>
      <c r="AB46" s="87">
        <v>0</v>
      </c>
    </row>
    <row r="47" spans="2:28" ht="12" customHeight="1">
      <c r="B47" s="489" t="s">
        <v>1126</v>
      </c>
      <c r="C47" s="490">
        <f t="shared" si="8"/>
        <v>33</v>
      </c>
      <c r="D47" s="86">
        <v>23</v>
      </c>
      <c r="E47" s="86">
        <v>2</v>
      </c>
      <c r="F47" s="86">
        <v>8</v>
      </c>
      <c r="G47" s="86">
        <v>15</v>
      </c>
      <c r="H47" s="86">
        <v>7</v>
      </c>
      <c r="I47" s="86">
        <v>2</v>
      </c>
      <c r="J47" s="86">
        <v>2</v>
      </c>
      <c r="K47" s="86">
        <v>4</v>
      </c>
      <c r="L47" s="86">
        <v>2</v>
      </c>
      <c r="M47" s="86">
        <v>1</v>
      </c>
      <c r="N47" s="86">
        <v>0</v>
      </c>
      <c r="O47" s="86">
        <v>0</v>
      </c>
      <c r="P47" s="86">
        <v>0</v>
      </c>
      <c r="Q47" s="491">
        <f t="shared" si="9"/>
        <v>1089</v>
      </c>
      <c r="R47" s="86">
        <v>415</v>
      </c>
      <c r="S47" s="86">
        <v>674</v>
      </c>
      <c r="T47" s="86">
        <v>410</v>
      </c>
      <c r="U47" s="86">
        <v>668</v>
      </c>
      <c r="V47" s="86">
        <v>211662</v>
      </c>
      <c r="W47" s="86">
        <v>1001167</v>
      </c>
      <c r="X47" s="86">
        <v>1699</v>
      </c>
      <c r="Y47" s="491">
        <f t="shared" si="10"/>
        <v>1383133</v>
      </c>
      <c r="Z47" s="86">
        <v>1279922</v>
      </c>
      <c r="AA47" s="86">
        <v>103161</v>
      </c>
      <c r="AB47" s="87">
        <v>50</v>
      </c>
    </row>
    <row r="48" spans="2:28" ht="12" customHeight="1">
      <c r="B48" s="489" t="s">
        <v>1129</v>
      </c>
      <c r="C48" s="490">
        <f t="shared" si="8"/>
        <v>34</v>
      </c>
      <c r="D48" s="86">
        <v>25</v>
      </c>
      <c r="E48" s="86">
        <v>0</v>
      </c>
      <c r="F48" s="86">
        <v>9</v>
      </c>
      <c r="G48" s="86">
        <v>11</v>
      </c>
      <c r="H48" s="86">
        <v>11</v>
      </c>
      <c r="I48" s="86">
        <v>6</v>
      </c>
      <c r="J48" s="86">
        <v>4</v>
      </c>
      <c r="K48" s="86">
        <v>1</v>
      </c>
      <c r="L48" s="86">
        <v>1</v>
      </c>
      <c r="M48" s="86">
        <v>0</v>
      </c>
      <c r="N48" s="86">
        <v>0</v>
      </c>
      <c r="O48" s="86">
        <v>0</v>
      </c>
      <c r="P48" s="86">
        <v>0</v>
      </c>
      <c r="Q48" s="491">
        <f t="shared" si="9"/>
        <v>687</v>
      </c>
      <c r="R48" s="86">
        <v>252</v>
      </c>
      <c r="S48" s="86">
        <v>435</v>
      </c>
      <c r="T48" s="86">
        <v>240</v>
      </c>
      <c r="U48" s="86">
        <v>430</v>
      </c>
      <c r="V48" s="86">
        <v>114822</v>
      </c>
      <c r="W48" s="86">
        <v>263247</v>
      </c>
      <c r="X48" s="86">
        <v>0</v>
      </c>
      <c r="Y48" s="491">
        <f t="shared" si="10"/>
        <v>528061</v>
      </c>
      <c r="Z48" s="86">
        <v>441149</v>
      </c>
      <c r="AA48" s="86">
        <v>86912</v>
      </c>
      <c r="AB48" s="87">
        <v>0</v>
      </c>
    </row>
    <row r="49" spans="2:28" ht="12" customHeight="1">
      <c r="B49" s="489" t="s">
        <v>1130</v>
      </c>
      <c r="C49" s="490">
        <f t="shared" si="8"/>
        <v>86</v>
      </c>
      <c r="D49" s="86">
        <v>57</v>
      </c>
      <c r="E49" s="86">
        <v>0</v>
      </c>
      <c r="F49" s="86">
        <v>29</v>
      </c>
      <c r="G49" s="86">
        <v>38</v>
      </c>
      <c r="H49" s="86">
        <v>15</v>
      </c>
      <c r="I49" s="86">
        <v>7</v>
      </c>
      <c r="J49" s="86">
        <v>12</v>
      </c>
      <c r="K49" s="86">
        <v>12</v>
      </c>
      <c r="L49" s="86">
        <v>1</v>
      </c>
      <c r="M49" s="86">
        <v>1</v>
      </c>
      <c r="N49" s="86">
        <v>0</v>
      </c>
      <c r="O49" s="86">
        <v>0</v>
      </c>
      <c r="P49" s="86">
        <v>0</v>
      </c>
      <c r="Q49" s="491">
        <f t="shared" si="9"/>
        <v>2249</v>
      </c>
      <c r="R49" s="86">
        <v>870</v>
      </c>
      <c r="S49" s="86">
        <v>1379</v>
      </c>
      <c r="T49" s="86">
        <v>838</v>
      </c>
      <c r="U49" s="86">
        <v>1361</v>
      </c>
      <c r="V49" s="86">
        <v>472738</v>
      </c>
      <c r="W49" s="86">
        <v>1231009</v>
      </c>
      <c r="X49" s="86">
        <v>7343</v>
      </c>
      <c r="Y49" s="491">
        <f t="shared" si="10"/>
        <v>2304579</v>
      </c>
      <c r="Z49" s="86">
        <v>2045749</v>
      </c>
      <c r="AA49" s="86">
        <v>256605</v>
      </c>
      <c r="AB49" s="87">
        <v>2225</v>
      </c>
    </row>
    <row r="50" spans="2:28" ht="12" customHeight="1">
      <c r="B50" s="489" t="s">
        <v>1132</v>
      </c>
      <c r="C50" s="490">
        <f t="shared" si="8"/>
        <v>35</v>
      </c>
      <c r="D50" s="86">
        <v>26</v>
      </c>
      <c r="E50" s="86">
        <v>2</v>
      </c>
      <c r="F50" s="86">
        <v>7</v>
      </c>
      <c r="G50" s="86">
        <v>11</v>
      </c>
      <c r="H50" s="86">
        <v>4</v>
      </c>
      <c r="I50" s="86">
        <v>11</v>
      </c>
      <c r="J50" s="86">
        <v>6</v>
      </c>
      <c r="K50" s="86">
        <v>2</v>
      </c>
      <c r="L50" s="86">
        <v>0</v>
      </c>
      <c r="M50" s="86">
        <v>0</v>
      </c>
      <c r="N50" s="86">
        <v>0</v>
      </c>
      <c r="O50" s="86">
        <v>1</v>
      </c>
      <c r="P50" s="86">
        <v>0</v>
      </c>
      <c r="Q50" s="491">
        <f t="shared" si="9"/>
        <v>1342</v>
      </c>
      <c r="R50" s="86">
        <v>561</v>
      </c>
      <c r="S50" s="86">
        <v>781</v>
      </c>
      <c r="T50" s="86">
        <v>550</v>
      </c>
      <c r="U50" s="86">
        <v>775</v>
      </c>
      <c r="V50" s="86">
        <v>282515</v>
      </c>
      <c r="W50" s="86">
        <v>1484563</v>
      </c>
      <c r="X50" s="86">
        <v>0</v>
      </c>
      <c r="Y50" s="491">
        <f t="shared" si="10"/>
        <v>2010327</v>
      </c>
      <c r="Z50" s="86">
        <v>1811856</v>
      </c>
      <c r="AA50" s="86">
        <v>198471</v>
      </c>
      <c r="AB50" s="87">
        <v>0</v>
      </c>
    </row>
    <row r="51" spans="2:28" ht="12" customHeight="1">
      <c r="B51" s="489" t="s">
        <v>1134</v>
      </c>
      <c r="C51" s="490">
        <f t="shared" si="8"/>
        <v>22</v>
      </c>
      <c r="D51" s="86">
        <v>13</v>
      </c>
      <c r="E51" s="86">
        <v>1</v>
      </c>
      <c r="F51" s="86">
        <v>8</v>
      </c>
      <c r="G51" s="86">
        <v>7</v>
      </c>
      <c r="H51" s="86">
        <v>8</v>
      </c>
      <c r="I51" s="86">
        <v>4</v>
      </c>
      <c r="J51" s="86">
        <v>1</v>
      </c>
      <c r="K51" s="86">
        <v>1</v>
      </c>
      <c r="L51" s="86">
        <v>1</v>
      </c>
      <c r="M51" s="86">
        <v>0</v>
      </c>
      <c r="N51" s="86">
        <v>0</v>
      </c>
      <c r="O51" s="86">
        <v>0</v>
      </c>
      <c r="P51" s="86">
        <v>0</v>
      </c>
      <c r="Q51" s="491">
        <f t="shared" si="9"/>
        <v>490</v>
      </c>
      <c r="R51" s="86">
        <v>170</v>
      </c>
      <c r="S51" s="86">
        <v>320</v>
      </c>
      <c r="T51" s="86">
        <v>162</v>
      </c>
      <c r="U51" s="86">
        <v>317</v>
      </c>
      <c r="V51" s="86">
        <v>88663</v>
      </c>
      <c r="W51" s="86">
        <v>150253</v>
      </c>
      <c r="X51" s="86">
        <v>10247</v>
      </c>
      <c r="Y51" s="491">
        <f t="shared" si="10"/>
        <v>355355</v>
      </c>
      <c r="Z51" s="86">
        <v>272187</v>
      </c>
      <c r="AA51" s="86">
        <v>82668</v>
      </c>
      <c r="AB51" s="87">
        <v>500</v>
      </c>
    </row>
    <row r="52" spans="2:28" ht="12" customHeight="1">
      <c r="B52" s="489" t="s">
        <v>1136</v>
      </c>
      <c r="C52" s="490">
        <f t="shared" si="8"/>
        <v>30</v>
      </c>
      <c r="D52" s="86">
        <v>23</v>
      </c>
      <c r="E52" s="86">
        <v>2</v>
      </c>
      <c r="F52" s="86">
        <v>5</v>
      </c>
      <c r="G52" s="86">
        <v>6</v>
      </c>
      <c r="H52" s="86">
        <v>8</v>
      </c>
      <c r="I52" s="86">
        <v>5</v>
      </c>
      <c r="J52" s="86">
        <v>4</v>
      </c>
      <c r="K52" s="86">
        <v>4</v>
      </c>
      <c r="L52" s="86">
        <v>3</v>
      </c>
      <c r="M52" s="86">
        <v>0</v>
      </c>
      <c r="N52" s="86">
        <v>0</v>
      </c>
      <c r="O52" s="86">
        <v>0</v>
      </c>
      <c r="P52" s="86">
        <v>0</v>
      </c>
      <c r="Q52" s="491">
        <f t="shared" si="9"/>
        <v>1151</v>
      </c>
      <c r="R52" s="86">
        <v>477</v>
      </c>
      <c r="S52" s="86">
        <v>674</v>
      </c>
      <c r="T52" s="86">
        <v>471</v>
      </c>
      <c r="U52" s="86">
        <v>672</v>
      </c>
      <c r="V52" s="86">
        <v>257822</v>
      </c>
      <c r="W52" s="86">
        <v>948867</v>
      </c>
      <c r="X52" s="86">
        <v>3208</v>
      </c>
      <c r="Y52" s="491">
        <f t="shared" si="10"/>
        <v>1473532</v>
      </c>
      <c r="Z52" s="86">
        <v>1388458</v>
      </c>
      <c r="AA52" s="86">
        <v>84462</v>
      </c>
      <c r="AB52" s="87">
        <v>612</v>
      </c>
    </row>
    <row r="53" spans="2:28" ht="12" customHeight="1">
      <c r="B53" s="489" t="s">
        <v>1138</v>
      </c>
      <c r="C53" s="490">
        <f t="shared" si="8"/>
        <v>27</v>
      </c>
      <c r="D53" s="86">
        <v>16</v>
      </c>
      <c r="E53" s="86">
        <v>0</v>
      </c>
      <c r="F53" s="86">
        <v>11</v>
      </c>
      <c r="G53" s="86">
        <v>14</v>
      </c>
      <c r="H53" s="86">
        <v>4</v>
      </c>
      <c r="I53" s="86">
        <v>3</v>
      </c>
      <c r="J53" s="86">
        <v>1</v>
      </c>
      <c r="K53" s="86">
        <v>3</v>
      </c>
      <c r="L53" s="86">
        <v>2</v>
      </c>
      <c r="M53" s="86">
        <v>0</v>
      </c>
      <c r="N53" s="86">
        <v>0</v>
      </c>
      <c r="O53" s="86">
        <v>0</v>
      </c>
      <c r="P53" s="86">
        <v>0</v>
      </c>
      <c r="Q53" s="491">
        <f t="shared" si="9"/>
        <v>668</v>
      </c>
      <c r="R53" s="86">
        <v>267</v>
      </c>
      <c r="S53" s="86">
        <v>401</v>
      </c>
      <c r="T53" s="86">
        <v>258</v>
      </c>
      <c r="U53" s="86">
        <v>397</v>
      </c>
      <c r="V53" s="86">
        <v>124375</v>
      </c>
      <c r="W53" s="86">
        <v>479148</v>
      </c>
      <c r="X53" s="86">
        <v>0</v>
      </c>
      <c r="Y53" s="491">
        <f t="shared" si="10"/>
        <v>695011</v>
      </c>
      <c r="Z53" s="86">
        <v>608791</v>
      </c>
      <c r="AA53" s="86">
        <v>85578</v>
      </c>
      <c r="AB53" s="87">
        <v>642</v>
      </c>
    </row>
    <row r="54" spans="2:28" ht="12" customHeight="1">
      <c r="B54" s="489" t="s">
        <v>1140</v>
      </c>
      <c r="C54" s="490">
        <f t="shared" si="8"/>
        <v>28</v>
      </c>
      <c r="D54" s="86">
        <v>14</v>
      </c>
      <c r="E54" s="86">
        <v>5</v>
      </c>
      <c r="F54" s="86">
        <v>9</v>
      </c>
      <c r="G54" s="86">
        <v>13</v>
      </c>
      <c r="H54" s="86">
        <v>11</v>
      </c>
      <c r="I54" s="86">
        <v>2</v>
      </c>
      <c r="J54" s="86">
        <v>0</v>
      </c>
      <c r="K54" s="86">
        <v>1</v>
      </c>
      <c r="L54" s="86">
        <v>1</v>
      </c>
      <c r="M54" s="86">
        <v>0</v>
      </c>
      <c r="N54" s="86">
        <v>0</v>
      </c>
      <c r="O54" s="86">
        <v>0</v>
      </c>
      <c r="P54" s="86">
        <v>0</v>
      </c>
      <c r="Q54" s="491">
        <f t="shared" si="9"/>
        <v>512</v>
      </c>
      <c r="R54" s="86">
        <v>211</v>
      </c>
      <c r="S54" s="86">
        <v>301</v>
      </c>
      <c r="T54" s="86">
        <v>201</v>
      </c>
      <c r="U54" s="86">
        <v>298</v>
      </c>
      <c r="V54" s="86">
        <v>89728</v>
      </c>
      <c r="W54" s="86">
        <v>227984</v>
      </c>
      <c r="X54" s="86">
        <v>1046</v>
      </c>
      <c r="Y54" s="491">
        <f t="shared" si="10"/>
        <v>412807</v>
      </c>
      <c r="Z54" s="86">
        <v>354263</v>
      </c>
      <c r="AA54" s="86">
        <v>58544</v>
      </c>
      <c r="AB54" s="87">
        <v>0</v>
      </c>
    </row>
    <row r="55" spans="2:28" ht="12" customHeight="1">
      <c r="B55" s="489" t="s">
        <v>1141</v>
      </c>
      <c r="C55" s="490">
        <f t="shared" si="8"/>
        <v>51</v>
      </c>
      <c r="D55" s="86">
        <v>27</v>
      </c>
      <c r="E55" s="86">
        <v>4</v>
      </c>
      <c r="F55" s="86">
        <v>20</v>
      </c>
      <c r="G55" s="86">
        <v>28</v>
      </c>
      <c r="H55" s="86">
        <v>8</v>
      </c>
      <c r="I55" s="86">
        <v>5</v>
      </c>
      <c r="J55" s="86">
        <v>5</v>
      </c>
      <c r="K55" s="86">
        <v>5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491">
        <f t="shared" si="9"/>
        <v>920</v>
      </c>
      <c r="R55" s="86">
        <v>252</v>
      </c>
      <c r="S55" s="86">
        <v>668</v>
      </c>
      <c r="T55" s="86">
        <v>230</v>
      </c>
      <c r="U55" s="86">
        <v>658</v>
      </c>
      <c r="V55" s="86">
        <v>139246</v>
      </c>
      <c r="W55" s="86">
        <v>228848</v>
      </c>
      <c r="X55" s="86">
        <v>2100</v>
      </c>
      <c r="Y55" s="491">
        <f t="shared" si="10"/>
        <v>525765</v>
      </c>
      <c r="Z55" s="86">
        <v>387158</v>
      </c>
      <c r="AA55" s="86">
        <v>138007</v>
      </c>
      <c r="AB55" s="87">
        <v>600</v>
      </c>
    </row>
    <row r="56" spans="2:28" ht="12" customHeight="1">
      <c r="B56" s="489" t="s">
        <v>1143</v>
      </c>
      <c r="C56" s="490">
        <f t="shared" si="8"/>
        <v>63</v>
      </c>
      <c r="D56" s="86">
        <v>46</v>
      </c>
      <c r="E56" s="86">
        <v>0</v>
      </c>
      <c r="F56" s="86">
        <v>17</v>
      </c>
      <c r="G56" s="86">
        <v>29</v>
      </c>
      <c r="H56" s="86">
        <v>12</v>
      </c>
      <c r="I56" s="86">
        <v>11</v>
      </c>
      <c r="J56" s="86">
        <v>6</v>
      </c>
      <c r="K56" s="86">
        <v>4</v>
      </c>
      <c r="L56" s="86">
        <v>0</v>
      </c>
      <c r="M56" s="86">
        <v>0</v>
      </c>
      <c r="N56" s="86">
        <v>1</v>
      </c>
      <c r="O56" s="86">
        <v>0</v>
      </c>
      <c r="P56" s="86">
        <v>0</v>
      </c>
      <c r="Q56" s="491">
        <f t="shared" si="9"/>
        <v>1417</v>
      </c>
      <c r="R56" s="86">
        <v>562</v>
      </c>
      <c r="S56" s="86">
        <v>855</v>
      </c>
      <c r="T56" s="86">
        <v>548</v>
      </c>
      <c r="U56" s="86">
        <v>849</v>
      </c>
      <c r="V56" s="86">
        <v>269599</v>
      </c>
      <c r="W56" s="86">
        <v>692327</v>
      </c>
      <c r="X56" s="86">
        <v>5617</v>
      </c>
      <c r="Y56" s="491">
        <f t="shared" si="10"/>
        <v>1317102</v>
      </c>
      <c r="Z56" s="86">
        <v>1177213</v>
      </c>
      <c r="AA56" s="86">
        <v>139422</v>
      </c>
      <c r="AB56" s="87">
        <v>467</v>
      </c>
    </row>
    <row r="57" spans="2:28" ht="12" customHeight="1">
      <c r="B57" s="489" t="s">
        <v>1145</v>
      </c>
      <c r="C57" s="490">
        <f t="shared" si="8"/>
        <v>25</v>
      </c>
      <c r="D57" s="86">
        <v>16</v>
      </c>
      <c r="E57" s="86">
        <v>3</v>
      </c>
      <c r="F57" s="86">
        <v>6</v>
      </c>
      <c r="G57" s="86">
        <v>12</v>
      </c>
      <c r="H57" s="86">
        <v>7</v>
      </c>
      <c r="I57" s="86">
        <v>2</v>
      </c>
      <c r="J57" s="86">
        <v>0</v>
      </c>
      <c r="K57" s="86">
        <v>3</v>
      </c>
      <c r="L57" s="86">
        <v>0</v>
      </c>
      <c r="M57" s="86">
        <v>0</v>
      </c>
      <c r="N57" s="86">
        <v>1</v>
      </c>
      <c r="O57" s="86">
        <v>0</v>
      </c>
      <c r="P57" s="86">
        <v>0</v>
      </c>
      <c r="Q57" s="491">
        <f t="shared" si="9"/>
        <v>955</v>
      </c>
      <c r="R57" s="86">
        <v>206</v>
      </c>
      <c r="S57" s="86">
        <v>749</v>
      </c>
      <c r="T57" s="86">
        <v>199</v>
      </c>
      <c r="U57" s="86">
        <v>745</v>
      </c>
      <c r="V57" s="86">
        <v>164095</v>
      </c>
      <c r="W57" s="86">
        <v>374314</v>
      </c>
      <c r="X57" s="86">
        <v>975</v>
      </c>
      <c r="Y57" s="491">
        <f t="shared" si="10"/>
        <v>672586</v>
      </c>
      <c r="Z57" s="86">
        <v>403725</v>
      </c>
      <c r="AA57" s="86">
        <v>268061</v>
      </c>
      <c r="AB57" s="87">
        <v>800</v>
      </c>
    </row>
    <row r="58" spans="2:28" ht="12" customHeight="1">
      <c r="B58" s="489" t="s">
        <v>1146</v>
      </c>
      <c r="C58" s="490">
        <f t="shared" si="8"/>
        <v>21</v>
      </c>
      <c r="D58" s="86">
        <v>9</v>
      </c>
      <c r="E58" s="86">
        <v>1</v>
      </c>
      <c r="F58" s="86">
        <v>11</v>
      </c>
      <c r="G58" s="86">
        <v>9</v>
      </c>
      <c r="H58" s="86">
        <v>6</v>
      </c>
      <c r="I58" s="86">
        <v>2</v>
      </c>
      <c r="J58" s="86">
        <v>1</v>
      </c>
      <c r="K58" s="86">
        <v>0</v>
      </c>
      <c r="L58" s="86">
        <v>2</v>
      </c>
      <c r="M58" s="86">
        <v>1</v>
      </c>
      <c r="N58" s="86">
        <v>0</v>
      </c>
      <c r="O58" s="86">
        <v>0</v>
      </c>
      <c r="P58" s="86">
        <v>0</v>
      </c>
      <c r="Q58" s="491">
        <f t="shared" si="9"/>
        <v>750</v>
      </c>
      <c r="R58" s="86">
        <v>150</v>
      </c>
      <c r="S58" s="86">
        <v>600</v>
      </c>
      <c r="T58" s="86">
        <v>140</v>
      </c>
      <c r="U58" s="86">
        <v>588</v>
      </c>
      <c r="V58" s="86">
        <v>129778</v>
      </c>
      <c r="W58" s="86">
        <v>481025</v>
      </c>
      <c r="X58" s="86">
        <v>1189</v>
      </c>
      <c r="Y58" s="491">
        <f t="shared" si="10"/>
        <v>733180</v>
      </c>
      <c r="Z58" s="86">
        <v>573226</v>
      </c>
      <c r="AA58" s="86">
        <v>159954</v>
      </c>
      <c r="AB58" s="87">
        <v>0</v>
      </c>
    </row>
    <row r="59" spans="1:28" s="494" customFormat="1" ht="12" customHeight="1">
      <c r="A59" s="461"/>
      <c r="B59" s="495" t="s">
        <v>1147</v>
      </c>
      <c r="C59" s="496">
        <f t="shared" si="8"/>
        <v>26</v>
      </c>
      <c r="D59" s="93">
        <v>18</v>
      </c>
      <c r="E59" s="93">
        <v>2</v>
      </c>
      <c r="F59" s="93">
        <v>6</v>
      </c>
      <c r="G59" s="93">
        <v>10</v>
      </c>
      <c r="H59" s="93">
        <v>5</v>
      </c>
      <c r="I59" s="93">
        <v>4</v>
      </c>
      <c r="J59" s="93">
        <v>1</v>
      </c>
      <c r="K59" s="93">
        <v>3</v>
      </c>
      <c r="L59" s="93">
        <v>3</v>
      </c>
      <c r="M59" s="93">
        <v>0</v>
      </c>
      <c r="N59" s="93">
        <v>0</v>
      </c>
      <c r="O59" s="93">
        <v>0</v>
      </c>
      <c r="P59" s="93">
        <v>0</v>
      </c>
      <c r="Q59" s="497">
        <f t="shared" si="9"/>
        <v>948</v>
      </c>
      <c r="R59" s="93">
        <v>319</v>
      </c>
      <c r="S59" s="93">
        <v>629</v>
      </c>
      <c r="T59" s="93">
        <v>313</v>
      </c>
      <c r="U59" s="93">
        <v>625</v>
      </c>
      <c r="V59" s="93">
        <v>187628</v>
      </c>
      <c r="W59" s="93">
        <v>391074</v>
      </c>
      <c r="X59" s="93">
        <v>1537</v>
      </c>
      <c r="Y59" s="497">
        <f t="shared" si="10"/>
        <v>885147</v>
      </c>
      <c r="Z59" s="93">
        <v>780121</v>
      </c>
      <c r="AA59" s="93">
        <v>105026</v>
      </c>
      <c r="AB59" s="498">
        <v>0</v>
      </c>
    </row>
    <row r="60" spans="2:19" ht="12" customHeight="1">
      <c r="B60" s="499"/>
      <c r="C60" s="500"/>
      <c r="D60" s="500"/>
      <c r="E60" s="500"/>
      <c r="F60" s="500"/>
      <c r="G60" s="500"/>
      <c r="H60" s="500"/>
      <c r="I60" s="500"/>
      <c r="J60" s="500"/>
      <c r="K60" s="500"/>
      <c r="L60" s="500"/>
      <c r="M60" s="500"/>
      <c r="N60" s="500"/>
      <c r="O60" s="500"/>
      <c r="P60" s="500"/>
      <c r="Q60" s="500"/>
      <c r="R60" s="500"/>
      <c r="S60" s="500"/>
    </row>
    <row r="61" spans="2:19" ht="12" customHeight="1">
      <c r="B61" s="499"/>
      <c r="C61" s="500"/>
      <c r="D61" s="500"/>
      <c r="E61" s="500"/>
      <c r="F61" s="500"/>
      <c r="G61" s="500"/>
      <c r="H61" s="500"/>
      <c r="I61" s="500"/>
      <c r="J61" s="500"/>
      <c r="K61" s="500"/>
      <c r="L61" s="500"/>
      <c r="M61" s="500"/>
      <c r="N61" s="500"/>
      <c r="O61" s="500"/>
      <c r="P61" s="500"/>
      <c r="Q61" s="500"/>
      <c r="R61" s="500"/>
      <c r="S61" s="500"/>
    </row>
    <row r="62" spans="2:19" ht="12" customHeight="1">
      <c r="B62" s="499"/>
      <c r="C62" s="500"/>
      <c r="D62" s="500"/>
      <c r="E62" s="500"/>
      <c r="F62" s="500"/>
      <c r="G62" s="500"/>
      <c r="H62" s="500"/>
      <c r="I62" s="500"/>
      <c r="J62" s="500"/>
      <c r="K62" s="500"/>
      <c r="L62" s="500"/>
      <c r="M62" s="500"/>
      <c r="N62" s="500"/>
      <c r="O62" s="500"/>
      <c r="P62" s="500"/>
      <c r="Q62" s="500"/>
      <c r="R62" s="500"/>
      <c r="S62" s="500"/>
    </row>
    <row r="63" spans="2:19" ht="12">
      <c r="B63" s="499"/>
      <c r="C63" s="500"/>
      <c r="D63" s="500"/>
      <c r="E63" s="500"/>
      <c r="F63" s="500"/>
      <c r="G63" s="500"/>
      <c r="H63" s="500"/>
      <c r="I63" s="500"/>
      <c r="J63" s="500"/>
      <c r="K63" s="500"/>
      <c r="L63" s="500"/>
      <c r="M63" s="500"/>
      <c r="N63" s="500"/>
      <c r="O63" s="500"/>
      <c r="P63" s="500"/>
      <c r="Q63" s="500"/>
      <c r="R63" s="500"/>
      <c r="S63" s="500"/>
    </row>
    <row r="64" spans="3:19" ht="12">
      <c r="C64" s="500"/>
      <c r="D64" s="500"/>
      <c r="E64" s="500"/>
      <c r="F64" s="500"/>
      <c r="G64" s="500"/>
      <c r="H64" s="500"/>
      <c r="I64" s="500"/>
      <c r="J64" s="500"/>
      <c r="K64" s="500"/>
      <c r="L64" s="500"/>
      <c r="M64" s="500"/>
      <c r="N64" s="500"/>
      <c r="O64" s="500"/>
      <c r="P64" s="500"/>
      <c r="Q64" s="500"/>
      <c r="R64" s="500"/>
      <c r="S64" s="500"/>
    </row>
    <row r="65" spans="3:19" ht="12"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00"/>
      <c r="P65" s="500"/>
      <c r="Q65" s="500"/>
      <c r="R65" s="500"/>
      <c r="S65" s="500"/>
    </row>
    <row r="66" spans="2:19" ht="12">
      <c r="B66" s="501"/>
      <c r="C66" s="500"/>
      <c r="D66" s="500"/>
      <c r="E66" s="500"/>
      <c r="F66" s="500"/>
      <c r="G66" s="500"/>
      <c r="H66" s="500"/>
      <c r="I66" s="500"/>
      <c r="J66" s="500"/>
      <c r="K66" s="500"/>
      <c r="L66" s="500"/>
      <c r="M66" s="500"/>
      <c r="N66" s="500"/>
      <c r="O66" s="500"/>
      <c r="P66" s="500"/>
      <c r="Q66" s="500"/>
      <c r="R66" s="500"/>
      <c r="S66" s="500"/>
    </row>
    <row r="67" spans="2:19" ht="12">
      <c r="B67" s="501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  <c r="P67" s="500"/>
      <c r="Q67" s="500"/>
      <c r="R67" s="500"/>
      <c r="S67" s="500"/>
    </row>
    <row r="68" spans="2:19" ht="12">
      <c r="B68" s="502"/>
      <c r="C68" s="500"/>
      <c r="D68" s="500"/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500"/>
      <c r="P68" s="500"/>
      <c r="Q68" s="500"/>
      <c r="R68" s="500"/>
      <c r="S68" s="500"/>
    </row>
    <row r="69" spans="3:19" ht="12"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  <c r="P69" s="500"/>
      <c r="Q69" s="500"/>
      <c r="R69" s="500"/>
      <c r="S69" s="500"/>
    </row>
    <row r="70" spans="3:19" ht="12">
      <c r="C70" s="500"/>
      <c r="D70" s="500"/>
      <c r="E70" s="500"/>
      <c r="F70" s="500"/>
      <c r="G70" s="500"/>
      <c r="H70" s="500"/>
      <c r="I70" s="500"/>
      <c r="J70" s="500"/>
      <c r="K70" s="500"/>
      <c r="L70" s="500"/>
      <c r="M70" s="500"/>
      <c r="N70" s="500"/>
      <c r="O70" s="500"/>
      <c r="P70" s="500"/>
      <c r="Q70" s="500"/>
      <c r="R70" s="500"/>
      <c r="S70" s="500"/>
    </row>
    <row r="71" spans="3:19" ht="12"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  <c r="P71" s="500"/>
      <c r="Q71" s="500"/>
      <c r="R71" s="500"/>
      <c r="S71" s="500"/>
    </row>
    <row r="72" spans="3:19" ht="12"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500"/>
      <c r="R72" s="500"/>
      <c r="S72" s="500"/>
    </row>
    <row r="73" spans="3:19" ht="12"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0"/>
    </row>
    <row r="74" spans="3:19" ht="12"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  <c r="P74" s="500"/>
      <c r="Q74" s="500"/>
      <c r="R74" s="500"/>
      <c r="S74" s="500"/>
    </row>
    <row r="75" spans="3:19" ht="12"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500"/>
      <c r="R75" s="500"/>
      <c r="S75" s="500"/>
    </row>
    <row r="76" spans="3:19" ht="12"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  <c r="P76" s="500"/>
      <c r="Q76" s="500"/>
      <c r="R76" s="500"/>
      <c r="S76" s="500"/>
    </row>
    <row r="77" spans="3:19" ht="12"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  <c r="P77" s="500"/>
      <c r="Q77" s="500"/>
      <c r="R77" s="500"/>
      <c r="S77" s="500"/>
    </row>
    <row r="78" spans="3:19" ht="12"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  <c r="P78" s="500"/>
      <c r="Q78" s="500"/>
      <c r="R78" s="500"/>
      <c r="S78" s="500"/>
    </row>
    <row r="79" spans="3:19" ht="12">
      <c r="C79" s="500"/>
      <c r="D79" s="500"/>
      <c r="E79" s="500"/>
      <c r="F79" s="500"/>
      <c r="G79" s="500"/>
      <c r="H79" s="500"/>
      <c r="I79" s="500"/>
      <c r="J79" s="500"/>
      <c r="K79" s="500"/>
      <c r="L79" s="500"/>
      <c r="M79" s="500"/>
      <c r="N79" s="500"/>
      <c r="O79" s="500"/>
      <c r="P79" s="500"/>
      <c r="Q79" s="500"/>
      <c r="R79" s="500"/>
      <c r="S79" s="500"/>
    </row>
    <row r="80" spans="3:19" ht="12"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</row>
    <row r="81" spans="3:19" ht="12"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</row>
    <row r="82" spans="3:19" ht="12"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  <c r="P82" s="500"/>
      <c r="Q82" s="500"/>
      <c r="R82" s="500"/>
      <c r="S82" s="500"/>
    </row>
    <row r="83" spans="3:19" ht="12">
      <c r="C83" s="500"/>
      <c r="D83" s="500"/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  <c r="P83" s="500"/>
      <c r="Q83" s="500"/>
      <c r="R83" s="500"/>
      <c r="S83" s="500"/>
    </row>
    <row r="84" spans="3:19" ht="12"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  <c r="P84" s="500"/>
      <c r="Q84" s="500"/>
      <c r="R84" s="500"/>
      <c r="S84" s="500"/>
    </row>
    <row r="85" spans="3:19" ht="12"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</row>
    <row r="86" spans="3:19" ht="12"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  <c r="P86" s="500"/>
      <c r="Q86" s="500"/>
      <c r="R86" s="500"/>
      <c r="S86" s="500"/>
    </row>
    <row r="87" spans="3:19" ht="12">
      <c r="C87" s="500"/>
      <c r="D87" s="500"/>
      <c r="E87" s="500"/>
      <c r="F87" s="500"/>
      <c r="G87" s="500"/>
      <c r="H87" s="500"/>
      <c r="I87" s="500"/>
      <c r="J87" s="500"/>
      <c r="K87" s="500"/>
      <c r="L87" s="500"/>
      <c r="M87" s="500"/>
      <c r="N87" s="500"/>
      <c r="O87" s="500"/>
      <c r="P87" s="500"/>
      <c r="Q87" s="500"/>
      <c r="R87" s="500"/>
      <c r="S87" s="500"/>
    </row>
    <row r="88" spans="3:19" ht="12"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  <c r="P88" s="500"/>
      <c r="Q88" s="500"/>
      <c r="R88" s="500"/>
      <c r="S88" s="500"/>
    </row>
    <row r="89" spans="3:19" ht="12">
      <c r="C89" s="500"/>
      <c r="D89" s="500"/>
      <c r="E89" s="500"/>
      <c r="F89" s="500"/>
      <c r="G89" s="500"/>
      <c r="H89" s="500"/>
      <c r="I89" s="500"/>
      <c r="J89" s="500"/>
      <c r="K89" s="500"/>
      <c r="L89" s="500"/>
      <c r="M89" s="500"/>
      <c r="N89" s="500"/>
      <c r="O89" s="500"/>
      <c r="P89" s="500"/>
      <c r="Q89" s="500"/>
      <c r="R89" s="500"/>
      <c r="S89" s="500"/>
    </row>
    <row r="90" spans="3:19" ht="12"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  <c r="P90" s="500"/>
      <c r="Q90" s="500"/>
      <c r="R90" s="500"/>
      <c r="S90" s="500"/>
    </row>
    <row r="91" spans="3:19" ht="12">
      <c r="C91" s="500"/>
      <c r="D91" s="500"/>
      <c r="E91" s="500"/>
      <c r="F91" s="500"/>
      <c r="G91" s="500"/>
      <c r="H91" s="500"/>
      <c r="I91" s="500"/>
      <c r="J91" s="500"/>
      <c r="K91" s="500"/>
      <c r="L91" s="500"/>
      <c r="M91" s="500"/>
      <c r="N91" s="500"/>
      <c r="O91" s="500"/>
      <c r="P91" s="500"/>
      <c r="Q91" s="500"/>
      <c r="R91" s="500"/>
      <c r="S91" s="500"/>
    </row>
    <row r="92" spans="3:19" ht="12"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  <c r="P92" s="500"/>
      <c r="Q92" s="500"/>
      <c r="R92" s="500"/>
      <c r="S92" s="500"/>
    </row>
    <row r="93" spans="3:19" ht="12"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  <c r="P93" s="500"/>
      <c r="Q93" s="500"/>
      <c r="R93" s="500"/>
      <c r="S93" s="500"/>
    </row>
    <row r="94" spans="3:19" ht="12"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</row>
    <row r="95" spans="3:19" ht="12"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  <c r="P95" s="500"/>
      <c r="Q95" s="500"/>
      <c r="R95" s="500"/>
      <c r="S95" s="500"/>
    </row>
    <row r="96" spans="3:19" ht="12"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500"/>
      <c r="R96" s="500"/>
      <c r="S96" s="500"/>
    </row>
    <row r="97" spans="3:19" ht="12"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  <c r="P97" s="500"/>
      <c r="Q97" s="500"/>
      <c r="R97" s="500"/>
      <c r="S97" s="500"/>
    </row>
    <row r="98" spans="3:19" ht="12"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  <c r="P98" s="500"/>
      <c r="Q98" s="500"/>
      <c r="R98" s="500"/>
      <c r="S98" s="500"/>
    </row>
    <row r="99" spans="3:19" ht="12"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  <c r="P99" s="500"/>
      <c r="Q99" s="500"/>
      <c r="R99" s="500"/>
      <c r="S99" s="500"/>
    </row>
    <row r="100" spans="3:19" ht="12"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  <c r="P100" s="500"/>
      <c r="Q100" s="500"/>
      <c r="R100" s="500"/>
      <c r="S100" s="500"/>
    </row>
    <row r="101" spans="3:19" ht="12"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  <c r="P101" s="500"/>
      <c r="Q101" s="500"/>
      <c r="R101" s="500"/>
      <c r="S101" s="500"/>
    </row>
    <row r="102" spans="3:19" ht="12"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  <c r="M102" s="500"/>
      <c r="N102" s="500"/>
      <c r="O102" s="500"/>
      <c r="P102" s="500"/>
      <c r="Q102" s="500"/>
      <c r="R102" s="500"/>
      <c r="S102" s="500"/>
    </row>
    <row r="103" spans="3:19" ht="12"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  <c r="S103" s="500"/>
    </row>
    <row r="104" spans="3:19" ht="12">
      <c r="C104" s="500"/>
      <c r="D104" s="500"/>
      <c r="E104" s="500"/>
      <c r="F104" s="500"/>
      <c r="G104" s="500"/>
      <c r="H104" s="500"/>
      <c r="I104" s="500"/>
      <c r="J104" s="500"/>
      <c r="K104" s="500"/>
      <c r="L104" s="500"/>
      <c r="M104" s="500"/>
      <c r="N104" s="500"/>
      <c r="O104" s="500"/>
      <c r="P104" s="500"/>
      <c r="Q104" s="500"/>
      <c r="R104" s="500"/>
      <c r="S104" s="500"/>
    </row>
    <row r="105" spans="3:19" ht="12"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  <c r="P105" s="500"/>
      <c r="Q105" s="500"/>
      <c r="R105" s="500"/>
      <c r="S105" s="500"/>
    </row>
    <row r="106" spans="3:19" ht="12">
      <c r="C106" s="500"/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500"/>
      <c r="P106" s="500"/>
      <c r="Q106" s="500"/>
      <c r="R106" s="500"/>
      <c r="S106" s="500"/>
    </row>
    <row r="107" spans="3:19" ht="12"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  <c r="P107" s="500"/>
      <c r="Q107" s="500"/>
      <c r="R107" s="500"/>
      <c r="S107" s="500"/>
    </row>
    <row r="108" spans="3:19" ht="12"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  <c r="P108" s="500"/>
      <c r="Q108" s="500"/>
      <c r="R108" s="500"/>
      <c r="S108" s="500"/>
    </row>
    <row r="109" spans="3:19" ht="12"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  <c r="P109" s="500"/>
      <c r="Q109" s="500"/>
      <c r="R109" s="500"/>
      <c r="S109" s="500"/>
    </row>
    <row r="110" spans="3:19" ht="12"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  <c r="P110" s="500"/>
      <c r="Q110" s="500"/>
      <c r="R110" s="500"/>
      <c r="S110" s="500"/>
    </row>
    <row r="111" spans="3:19" ht="12"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  <c r="P111" s="500"/>
      <c r="Q111" s="500"/>
      <c r="R111" s="500"/>
      <c r="S111" s="500"/>
    </row>
    <row r="112" spans="3:19" ht="12"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  <c r="P112" s="500"/>
      <c r="Q112" s="500"/>
      <c r="R112" s="500"/>
      <c r="S112" s="500"/>
    </row>
    <row r="113" spans="3:19" ht="12"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  <c r="P113" s="500"/>
      <c r="Q113" s="500"/>
      <c r="R113" s="500"/>
      <c r="S113" s="500"/>
    </row>
    <row r="114" spans="3:19" ht="12"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  <c r="P114" s="500"/>
      <c r="Q114" s="500"/>
      <c r="R114" s="500"/>
      <c r="S114" s="500"/>
    </row>
    <row r="115" spans="3:19" ht="12"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  <c r="P115" s="500"/>
      <c r="Q115" s="500"/>
      <c r="R115" s="500"/>
      <c r="S115" s="500"/>
    </row>
    <row r="116" spans="3:19" ht="12"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  <c r="P116" s="500"/>
      <c r="Q116" s="500"/>
      <c r="R116" s="500"/>
      <c r="S116" s="500"/>
    </row>
    <row r="117" spans="3:19" ht="12">
      <c r="C117" s="500"/>
      <c r="D117" s="500"/>
      <c r="E117" s="500"/>
      <c r="F117" s="500"/>
      <c r="G117" s="500"/>
      <c r="H117" s="500"/>
      <c r="I117" s="500"/>
      <c r="J117" s="500"/>
      <c r="K117" s="500"/>
      <c r="L117" s="500"/>
      <c r="M117" s="500"/>
      <c r="N117" s="500"/>
      <c r="O117" s="500"/>
      <c r="P117" s="500"/>
      <c r="Q117" s="500"/>
      <c r="R117" s="500"/>
      <c r="S117" s="500"/>
    </row>
    <row r="118" spans="3:19" ht="12"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  <c r="P118" s="500"/>
      <c r="Q118" s="500"/>
      <c r="R118" s="500"/>
      <c r="S118" s="500"/>
    </row>
    <row r="119" spans="3:19" ht="12">
      <c r="C119" s="500"/>
      <c r="D119" s="500"/>
      <c r="E119" s="500"/>
      <c r="F119" s="500"/>
      <c r="G119" s="500"/>
      <c r="H119" s="500"/>
      <c r="I119" s="500"/>
      <c r="J119" s="500"/>
      <c r="K119" s="500"/>
      <c r="L119" s="500"/>
      <c r="M119" s="500"/>
      <c r="N119" s="500"/>
      <c r="O119" s="500"/>
      <c r="P119" s="500"/>
      <c r="Q119" s="500"/>
      <c r="R119" s="500"/>
      <c r="S119" s="500"/>
    </row>
    <row r="120" spans="3:19" ht="12">
      <c r="C120" s="500"/>
      <c r="D120" s="500"/>
      <c r="E120" s="500"/>
      <c r="F120" s="500"/>
      <c r="G120" s="500"/>
      <c r="H120" s="500"/>
      <c r="I120" s="500"/>
      <c r="J120" s="500"/>
      <c r="K120" s="500"/>
      <c r="L120" s="500"/>
      <c r="M120" s="500"/>
      <c r="N120" s="500"/>
      <c r="O120" s="500"/>
      <c r="P120" s="500"/>
      <c r="Q120" s="500"/>
      <c r="R120" s="500"/>
      <c r="S120" s="500"/>
    </row>
    <row r="121" spans="3:19" ht="12">
      <c r="C121" s="500"/>
      <c r="D121" s="500"/>
      <c r="E121" s="500"/>
      <c r="F121" s="500"/>
      <c r="G121" s="500"/>
      <c r="H121" s="500"/>
      <c r="I121" s="500"/>
      <c r="J121" s="500"/>
      <c r="K121" s="500"/>
      <c r="L121" s="500"/>
      <c r="M121" s="500"/>
      <c r="N121" s="500"/>
      <c r="O121" s="500"/>
      <c r="P121" s="500"/>
      <c r="Q121" s="500"/>
      <c r="R121" s="500"/>
      <c r="S121" s="500"/>
    </row>
    <row r="122" spans="3:19" ht="12">
      <c r="C122" s="500"/>
      <c r="D122" s="500"/>
      <c r="E122" s="500"/>
      <c r="F122" s="500"/>
      <c r="G122" s="500"/>
      <c r="H122" s="500"/>
      <c r="I122" s="500"/>
      <c r="J122" s="500"/>
      <c r="K122" s="500"/>
      <c r="L122" s="500"/>
      <c r="M122" s="500"/>
      <c r="N122" s="500"/>
      <c r="O122" s="500"/>
      <c r="P122" s="500"/>
      <c r="Q122" s="500"/>
      <c r="R122" s="500"/>
      <c r="S122" s="500"/>
    </row>
    <row r="123" spans="3:19" ht="12">
      <c r="C123" s="500"/>
      <c r="D123" s="500"/>
      <c r="E123" s="500"/>
      <c r="F123" s="500"/>
      <c r="G123" s="500"/>
      <c r="H123" s="500"/>
      <c r="I123" s="500"/>
      <c r="J123" s="500"/>
      <c r="K123" s="500"/>
      <c r="L123" s="500"/>
      <c r="M123" s="500"/>
      <c r="N123" s="500"/>
      <c r="O123" s="500"/>
      <c r="P123" s="500"/>
      <c r="Q123" s="500"/>
      <c r="R123" s="500"/>
      <c r="S123" s="500"/>
    </row>
    <row r="124" spans="3:19" ht="12">
      <c r="C124" s="500"/>
      <c r="D124" s="500"/>
      <c r="E124" s="500"/>
      <c r="F124" s="500"/>
      <c r="G124" s="500"/>
      <c r="H124" s="500"/>
      <c r="I124" s="500"/>
      <c r="J124" s="500"/>
      <c r="K124" s="500"/>
      <c r="L124" s="500"/>
      <c r="M124" s="500"/>
      <c r="N124" s="500"/>
      <c r="O124" s="500"/>
      <c r="P124" s="500"/>
      <c r="Q124" s="500"/>
      <c r="R124" s="500"/>
      <c r="S124" s="500"/>
    </row>
    <row r="125" spans="3:19" ht="12">
      <c r="C125" s="500"/>
      <c r="D125" s="500"/>
      <c r="E125" s="500"/>
      <c r="F125" s="500"/>
      <c r="G125" s="500"/>
      <c r="H125" s="500"/>
      <c r="I125" s="500"/>
      <c r="J125" s="500"/>
      <c r="K125" s="500"/>
      <c r="L125" s="500"/>
      <c r="M125" s="500"/>
      <c r="N125" s="500"/>
      <c r="O125" s="500"/>
      <c r="P125" s="500"/>
      <c r="Q125" s="500"/>
      <c r="R125" s="500"/>
      <c r="S125" s="500"/>
    </row>
    <row r="126" spans="3:19" ht="12">
      <c r="C126" s="500"/>
      <c r="D126" s="500"/>
      <c r="E126" s="500"/>
      <c r="F126" s="500"/>
      <c r="G126" s="500"/>
      <c r="H126" s="500"/>
      <c r="I126" s="500"/>
      <c r="J126" s="500"/>
      <c r="K126" s="500"/>
      <c r="L126" s="500"/>
      <c r="M126" s="500"/>
      <c r="N126" s="500"/>
      <c r="O126" s="500"/>
      <c r="P126" s="500"/>
      <c r="Q126" s="500"/>
      <c r="R126" s="500"/>
      <c r="S126" s="500"/>
    </row>
    <row r="127" spans="3:19" ht="12">
      <c r="C127" s="500"/>
      <c r="D127" s="500"/>
      <c r="E127" s="500"/>
      <c r="F127" s="500"/>
      <c r="G127" s="500"/>
      <c r="H127" s="500"/>
      <c r="I127" s="500"/>
      <c r="J127" s="500"/>
      <c r="K127" s="500"/>
      <c r="L127" s="500"/>
      <c r="M127" s="500"/>
      <c r="N127" s="500"/>
      <c r="O127" s="500"/>
      <c r="P127" s="500"/>
      <c r="Q127" s="500"/>
      <c r="R127" s="500"/>
      <c r="S127" s="500"/>
    </row>
    <row r="128" spans="3:19" ht="12">
      <c r="C128" s="500"/>
      <c r="D128" s="500"/>
      <c r="E128" s="500"/>
      <c r="F128" s="500"/>
      <c r="G128" s="500"/>
      <c r="H128" s="500"/>
      <c r="I128" s="500"/>
      <c r="J128" s="500"/>
      <c r="K128" s="500"/>
      <c r="L128" s="500"/>
      <c r="M128" s="500"/>
      <c r="N128" s="500"/>
      <c r="O128" s="500"/>
      <c r="P128" s="500"/>
      <c r="Q128" s="500"/>
      <c r="R128" s="500"/>
      <c r="S128" s="500"/>
    </row>
  </sheetData>
  <mergeCells count="13">
    <mergeCell ref="Y3:AB3"/>
    <mergeCell ref="Y4:Y5"/>
    <mergeCell ref="V3:V5"/>
    <mergeCell ref="W3:W5"/>
    <mergeCell ref="X3:X5"/>
    <mergeCell ref="B3:B5"/>
    <mergeCell ref="D4:F4"/>
    <mergeCell ref="G4:P4"/>
    <mergeCell ref="Q3:U3"/>
    <mergeCell ref="T4:U4"/>
    <mergeCell ref="C3:P3"/>
    <mergeCell ref="C4:C5"/>
    <mergeCell ref="Q4:S4"/>
  </mergeCells>
  <printOptions/>
  <pageMargins left="0.3937007874015748" right="0.31496062992125984" top="0.5118110236220472" bottom="0.3937007874015748" header="0.2755905511811024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CO56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503" customWidth="1"/>
    <col min="2" max="2" width="7.125" style="503" customWidth="1"/>
    <col min="3" max="4" width="2.375" style="503" customWidth="1"/>
    <col min="5" max="5" width="15.50390625" style="503" customWidth="1"/>
    <col min="6" max="6" width="10.25390625" style="503" customWidth="1"/>
    <col min="7" max="7" width="9.625" style="503" customWidth="1"/>
    <col min="8" max="8" width="9.25390625" style="505" customWidth="1"/>
    <col min="9" max="9" width="7.625" style="505" customWidth="1"/>
    <col min="10" max="10" width="8.125" style="505" customWidth="1"/>
    <col min="11" max="11" width="8.625" style="505" customWidth="1"/>
    <col min="12" max="12" width="8.75390625" style="505" customWidth="1"/>
    <col min="13" max="13" width="9.25390625" style="505" customWidth="1"/>
    <col min="14" max="14" width="9.625" style="503" customWidth="1"/>
    <col min="15" max="16384" width="9.00390625" style="503" customWidth="1"/>
  </cols>
  <sheetData>
    <row r="2" ht="14.25">
      <c r="B2" s="504" t="s">
        <v>1539</v>
      </c>
    </row>
    <row r="3" spans="14:15" ht="12.75" thickBot="1">
      <c r="N3" s="506" t="s">
        <v>1493</v>
      </c>
      <c r="O3" s="507"/>
    </row>
    <row r="4" spans="2:14" ht="15" customHeight="1" thickTop="1">
      <c r="B4" s="508"/>
      <c r="C4" s="509"/>
      <c r="D4" s="509"/>
      <c r="E4" s="510"/>
      <c r="F4" s="511"/>
      <c r="G4" s="512"/>
      <c r="H4" s="1389" t="s">
        <v>1494</v>
      </c>
      <c r="I4" s="1390"/>
      <c r="J4" s="1391"/>
      <c r="K4" s="1389" t="s">
        <v>1495</v>
      </c>
      <c r="L4" s="1390"/>
      <c r="M4" s="1391"/>
      <c r="N4" s="513"/>
    </row>
    <row r="5" spans="2:14" ht="15" customHeight="1">
      <c r="B5" s="1395" t="s">
        <v>1491</v>
      </c>
      <c r="C5" s="1396"/>
      <c r="D5" s="1396"/>
      <c r="E5" s="1397"/>
      <c r="F5" s="515" t="s">
        <v>1177</v>
      </c>
      <c r="G5" s="516" t="s">
        <v>1492</v>
      </c>
      <c r="H5" s="1392"/>
      <c r="I5" s="1393"/>
      <c r="J5" s="1394"/>
      <c r="K5" s="1392"/>
      <c r="L5" s="1393"/>
      <c r="M5" s="1394"/>
      <c r="N5" s="515" t="s">
        <v>1496</v>
      </c>
    </row>
    <row r="6" spans="2:15" ht="15" customHeight="1">
      <c r="B6" s="518"/>
      <c r="C6" s="519"/>
      <c r="D6" s="519"/>
      <c r="E6" s="520"/>
      <c r="F6" s="518"/>
      <c r="G6" s="521"/>
      <c r="H6" s="517" t="s">
        <v>1177</v>
      </c>
      <c r="I6" s="517" t="s">
        <v>1497</v>
      </c>
      <c r="J6" s="522" t="s">
        <v>1498</v>
      </c>
      <c r="K6" s="523" t="s">
        <v>1177</v>
      </c>
      <c r="L6" s="523" t="s">
        <v>1499</v>
      </c>
      <c r="M6" s="523" t="s">
        <v>1500</v>
      </c>
      <c r="N6" s="522"/>
      <c r="O6" s="505"/>
    </row>
    <row r="7" spans="2:15" ht="15" customHeight="1">
      <c r="B7" s="524"/>
      <c r="C7" s="507"/>
      <c r="D7" s="507"/>
      <c r="E7" s="507"/>
      <c r="F7" s="525"/>
      <c r="G7" s="526"/>
      <c r="H7" s="527"/>
      <c r="I7" s="528">
        <v>-2</v>
      </c>
      <c r="J7" s="527"/>
      <c r="K7" s="527"/>
      <c r="L7" s="527"/>
      <c r="M7" s="527"/>
      <c r="N7" s="529"/>
      <c r="O7" s="505"/>
    </row>
    <row r="8" spans="2:15" s="530" customFormat="1" ht="15" customHeight="1">
      <c r="B8" s="1398" t="s">
        <v>1501</v>
      </c>
      <c r="C8" s="1399"/>
      <c r="D8" s="1399"/>
      <c r="E8" s="1400"/>
      <c r="F8" s="145">
        <f>SUM(G8,N8)</f>
        <v>20478</v>
      </c>
      <c r="G8" s="147">
        <f>SUM(H8,K8)</f>
        <v>290</v>
      </c>
      <c r="H8" s="531">
        <v>14</v>
      </c>
      <c r="I8" s="531">
        <v>6</v>
      </c>
      <c r="J8" s="531">
        <v>10</v>
      </c>
      <c r="K8" s="531">
        <f>SUM(L8+M8)</f>
        <v>276</v>
      </c>
      <c r="L8" s="531">
        <v>51</v>
      </c>
      <c r="M8" s="531">
        <v>225</v>
      </c>
      <c r="N8" s="532">
        <v>20188</v>
      </c>
      <c r="O8" s="533"/>
    </row>
    <row r="9" spans="2:14" s="533" customFormat="1" ht="15" customHeight="1">
      <c r="B9" s="1398" t="s">
        <v>1502</v>
      </c>
      <c r="C9" s="1399"/>
      <c r="D9" s="1399"/>
      <c r="E9" s="1400"/>
      <c r="F9" s="145">
        <f>SUM(G9,N9)</f>
        <v>14786004</v>
      </c>
      <c r="G9" s="147">
        <f>SUM(H9,K9)</f>
        <v>3860338</v>
      </c>
      <c r="H9" s="531">
        <f>SUM(I9:J9)</f>
        <v>1022389</v>
      </c>
      <c r="I9" s="531">
        <f>SUM(I10:I12)</f>
        <v>539631</v>
      </c>
      <c r="J9" s="531">
        <f>SUM(J10:J12)</f>
        <v>482758</v>
      </c>
      <c r="K9" s="531">
        <f>SUM(L9:M9)</f>
        <v>2837949</v>
      </c>
      <c r="L9" s="531">
        <f>SUM(L10:L12)</f>
        <v>1088646</v>
      </c>
      <c r="M9" s="531">
        <v>1749303</v>
      </c>
      <c r="N9" s="532">
        <v>10925666</v>
      </c>
    </row>
    <row r="10" spans="2:15" ht="15" customHeight="1">
      <c r="B10" s="1401" t="s">
        <v>1503</v>
      </c>
      <c r="C10" s="1402"/>
      <c r="D10" s="1402"/>
      <c r="E10" s="1403"/>
      <c r="F10" s="30">
        <f>SUM(G10,N10)</f>
        <v>185605</v>
      </c>
      <c r="G10" s="20">
        <f>SUM(H10,K10)</f>
        <v>60922</v>
      </c>
      <c r="H10" s="88">
        <f>SUM(I10:J10)</f>
        <v>0</v>
      </c>
      <c r="I10" s="88">
        <v>0</v>
      </c>
      <c r="J10" s="88">
        <v>0</v>
      </c>
      <c r="K10" s="88">
        <f>SUM(L10:M10)</f>
        <v>60922</v>
      </c>
      <c r="L10" s="535">
        <v>22398</v>
      </c>
      <c r="M10" s="535">
        <v>38524</v>
      </c>
      <c r="N10" s="536">
        <v>124683</v>
      </c>
      <c r="O10" s="505"/>
    </row>
    <row r="11" spans="2:15" ht="15" customHeight="1">
      <c r="B11" s="1401" t="s">
        <v>1504</v>
      </c>
      <c r="C11" s="1402"/>
      <c r="D11" s="1402"/>
      <c r="E11" s="1403"/>
      <c r="F11" s="30">
        <f>SUM(G11,N11)</f>
        <v>443616</v>
      </c>
      <c r="G11" s="20">
        <f>SUM(H11,K11)</f>
        <v>333664</v>
      </c>
      <c r="H11" s="88">
        <f>SUM(I11:J11)</f>
        <v>74132</v>
      </c>
      <c r="I11" s="88">
        <v>26060</v>
      </c>
      <c r="J11" s="88">
        <v>48072</v>
      </c>
      <c r="K11" s="88">
        <v>259532</v>
      </c>
      <c r="L11" s="535">
        <v>58266</v>
      </c>
      <c r="M11" s="535">
        <v>201666</v>
      </c>
      <c r="N11" s="536">
        <v>109952</v>
      </c>
      <c r="O11" s="505"/>
    </row>
    <row r="12" spans="2:15" ht="15" customHeight="1">
      <c r="B12" s="1401" t="s">
        <v>1505</v>
      </c>
      <c r="C12" s="1402"/>
      <c r="D12" s="1402"/>
      <c r="E12" s="1403"/>
      <c r="F12" s="30">
        <f>SUM(G12,N12)</f>
        <v>14156041</v>
      </c>
      <c r="G12" s="20">
        <f>SUM(H12,K12)</f>
        <v>3465752</v>
      </c>
      <c r="H12" s="88">
        <f>SUM(I12:J12)</f>
        <v>948257</v>
      </c>
      <c r="I12" s="88">
        <v>513571</v>
      </c>
      <c r="J12" s="88">
        <v>434686</v>
      </c>
      <c r="K12" s="88">
        <f>SUM(L12:M12)</f>
        <v>2517495</v>
      </c>
      <c r="L12" s="535">
        <v>1007982</v>
      </c>
      <c r="M12" s="535">
        <v>1509513</v>
      </c>
      <c r="N12" s="536">
        <v>10690289</v>
      </c>
      <c r="O12" s="505"/>
    </row>
    <row r="13" spans="2:15" ht="7.5" customHeight="1">
      <c r="B13" s="524"/>
      <c r="C13" s="507"/>
      <c r="D13" s="507"/>
      <c r="E13" s="507"/>
      <c r="F13" s="30"/>
      <c r="G13" s="20"/>
      <c r="H13" s="88"/>
      <c r="I13" s="537"/>
      <c r="J13" s="88"/>
      <c r="K13" s="88"/>
      <c r="L13" s="88"/>
      <c r="M13" s="447"/>
      <c r="N13" s="538"/>
      <c r="O13" s="505"/>
    </row>
    <row r="14" spans="2:15" ht="15" customHeight="1">
      <c r="B14" s="524"/>
      <c r="C14" s="1404" t="s">
        <v>1506</v>
      </c>
      <c r="D14" s="1404"/>
      <c r="E14" s="1405"/>
      <c r="F14" s="539"/>
      <c r="G14" s="20"/>
      <c r="H14" s="88"/>
      <c r="I14" s="88"/>
      <c r="J14" s="88"/>
      <c r="K14" s="535"/>
      <c r="L14" s="535"/>
      <c r="M14" s="535"/>
      <c r="N14" s="536"/>
      <c r="O14" s="505"/>
    </row>
    <row r="15" spans="2:93" ht="15" customHeight="1">
      <c r="B15" s="524"/>
      <c r="C15" s="1404" t="s">
        <v>1507</v>
      </c>
      <c r="D15" s="1404"/>
      <c r="E15" s="1405"/>
      <c r="F15" s="30"/>
      <c r="G15" s="20"/>
      <c r="H15" s="88"/>
      <c r="I15" s="88"/>
      <c r="J15" s="88"/>
      <c r="K15" s="88"/>
      <c r="L15" s="88"/>
      <c r="M15" s="88"/>
      <c r="N15" s="538"/>
      <c r="O15" s="505"/>
      <c r="P15" s="505"/>
      <c r="Q15" s="505"/>
      <c r="R15" s="505"/>
      <c r="S15" s="505"/>
      <c r="T15" s="505"/>
      <c r="U15" s="505"/>
      <c r="V15" s="505"/>
      <c r="W15" s="505"/>
      <c r="X15" s="505"/>
      <c r="Y15" s="505"/>
      <c r="Z15" s="505"/>
      <c r="AA15" s="505"/>
      <c r="AB15" s="505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5"/>
      <c r="AS15" s="505"/>
      <c r="AT15" s="505"/>
      <c r="AU15" s="505"/>
      <c r="AV15" s="505"/>
      <c r="AW15" s="505"/>
      <c r="AX15" s="505"/>
      <c r="AY15" s="505"/>
      <c r="AZ15" s="505"/>
      <c r="BA15" s="505"/>
      <c r="BB15" s="505"/>
      <c r="BC15" s="505"/>
      <c r="BD15" s="505"/>
      <c r="BE15" s="505"/>
      <c r="BF15" s="505"/>
      <c r="BG15" s="505"/>
      <c r="BH15" s="505"/>
      <c r="BI15" s="505"/>
      <c r="BJ15" s="505"/>
      <c r="BK15" s="505"/>
      <c r="BL15" s="505"/>
      <c r="BM15" s="505"/>
      <c r="BN15" s="505"/>
      <c r="BO15" s="505"/>
      <c r="BP15" s="505"/>
      <c r="BQ15" s="505"/>
      <c r="BR15" s="505"/>
      <c r="BS15" s="505"/>
      <c r="BT15" s="505"/>
      <c r="BU15" s="505"/>
      <c r="BV15" s="505"/>
      <c r="BW15" s="505"/>
      <c r="BX15" s="505"/>
      <c r="BY15" s="505"/>
      <c r="BZ15" s="505"/>
      <c r="CA15" s="505"/>
      <c r="CB15" s="505"/>
      <c r="CC15" s="505"/>
      <c r="CD15" s="505"/>
      <c r="CE15" s="505"/>
      <c r="CF15" s="505"/>
      <c r="CG15" s="505"/>
      <c r="CH15" s="505"/>
      <c r="CI15" s="505"/>
      <c r="CJ15" s="505"/>
      <c r="CK15" s="505"/>
      <c r="CL15" s="505"/>
      <c r="CM15" s="505"/>
      <c r="CN15" s="505"/>
      <c r="CO15" s="505"/>
    </row>
    <row r="16" spans="2:93" ht="8.25" customHeight="1">
      <c r="B16" s="524"/>
      <c r="C16" s="507"/>
      <c r="D16" s="507"/>
      <c r="E16" s="507"/>
      <c r="F16" s="30"/>
      <c r="G16" s="20"/>
      <c r="H16" s="88"/>
      <c r="I16" s="88"/>
      <c r="J16" s="88"/>
      <c r="K16" s="88"/>
      <c r="L16" s="88"/>
      <c r="M16" s="537"/>
      <c r="N16" s="538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5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5"/>
      <c r="BC16" s="505"/>
      <c r="BD16" s="505"/>
      <c r="BE16" s="505"/>
      <c r="BF16" s="505"/>
      <c r="BG16" s="505"/>
      <c r="BH16" s="505"/>
      <c r="BI16" s="505"/>
      <c r="BJ16" s="505"/>
      <c r="BK16" s="505"/>
      <c r="BL16" s="505"/>
      <c r="BM16" s="505"/>
      <c r="BN16" s="505"/>
      <c r="BO16" s="505"/>
      <c r="BP16" s="505"/>
      <c r="BQ16" s="505"/>
      <c r="BR16" s="505"/>
      <c r="BS16" s="505"/>
      <c r="BT16" s="505"/>
      <c r="BU16" s="505"/>
      <c r="BV16" s="505"/>
      <c r="BW16" s="505"/>
      <c r="BX16" s="505"/>
      <c r="BY16" s="505"/>
      <c r="BZ16" s="505"/>
      <c r="CA16" s="505"/>
      <c r="CB16" s="505"/>
      <c r="CC16" s="505"/>
      <c r="CD16" s="505"/>
      <c r="CE16" s="505"/>
      <c r="CF16" s="505"/>
      <c r="CG16" s="505"/>
      <c r="CH16" s="505"/>
      <c r="CI16" s="505"/>
      <c r="CJ16" s="505"/>
      <c r="CK16" s="505"/>
      <c r="CL16" s="505"/>
      <c r="CM16" s="505"/>
      <c r="CN16" s="505"/>
      <c r="CO16" s="505"/>
    </row>
    <row r="17" spans="2:93" ht="15" customHeight="1">
      <c r="B17" s="524"/>
      <c r="C17" s="507"/>
      <c r="D17" s="1406" t="s">
        <v>1508</v>
      </c>
      <c r="E17" s="1407"/>
      <c r="F17" s="30">
        <v>8120220</v>
      </c>
      <c r="G17" s="20">
        <f>SUM(H17,K17)</f>
        <v>2858949</v>
      </c>
      <c r="H17" s="88">
        <v>883612</v>
      </c>
      <c r="I17" s="88">
        <v>513571</v>
      </c>
      <c r="J17" s="88">
        <v>370471</v>
      </c>
      <c r="K17" s="88">
        <f>SUM(L17:M17)</f>
        <v>1975337</v>
      </c>
      <c r="L17" s="88">
        <v>1118103</v>
      </c>
      <c r="M17" s="88">
        <v>857234</v>
      </c>
      <c r="N17" s="538">
        <v>5261279</v>
      </c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5"/>
      <c r="AH17" s="505"/>
      <c r="AI17" s="505"/>
      <c r="AJ17" s="505"/>
      <c r="AK17" s="505"/>
      <c r="AL17" s="505"/>
      <c r="AM17" s="505"/>
      <c r="AN17" s="505"/>
      <c r="AO17" s="505"/>
      <c r="AP17" s="505"/>
      <c r="AQ17" s="505"/>
      <c r="AR17" s="505"/>
      <c r="AS17" s="505"/>
      <c r="AT17" s="505"/>
      <c r="AU17" s="505"/>
      <c r="AV17" s="505"/>
      <c r="AW17" s="505"/>
      <c r="AX17" s="505"/>
      <c r="AY17" s="505"/>
      <c r="AZ17" s="505"/>
      <c r="BA17" s="505"/>
      <c r="BB17" s="505"/>
      <c r="BC17" s="505"/>
      <c r="BD17" s="505"/>
      <c r="BE17" s="505"/>
      <c r="BF17" s="505"/>
      <c r="BG17" s="505"/>
      <c r="BH17" s="505"/>
      <c r="BI17" s="505"/>
      <c r="BJ17" s="505"/>
      <c r="BK17" s="505"/>
      <c r="BL17" s="505"/>
      <c r="BM17" s="505"/>
      <c r="BN17" s="505"/>
      <c r="BO17" s="505"/>
      <c r="BP17" s="505"/>
      <c r="BQ17" s="505"/>
      <c r="BR17" s="505"/>
      <c r="BS17" s="505"/>
      <c r="BT17" s="505"/>
      <c r="BU17" s="505"/>
      <c r="BV17" s="505"/>
      <c r="BW17" s="505"/>
      <c r="BX17" s="505"/>
      <c r="BY17" s="505"/>
      <c r="BZ17" s="505"/>
      <c r="CA17" s="505"/>
      <c r="CB17" s="505"/>
      <c r="CC17" s="505"/>
      <c r="CD17" s="505"/>
      <c r="CE17" s="505"/>
      <c r="CF17" s="505"/>
      <c r="CG17" s="505"/>
      <c r="CH17" s="505"/>
      <c r="CI17" s="505"/>
      <c r="CJ17" s="505"/>
      <c r="CK17" s="505"/>
      <c r="CL17" s="505"/>
      <c r="CM17" s="505"/>
      <c r="CN17" s="505"/>
      <c r="CO17" s="505"/>
    </row>
    <row r="18" spans="2:93" ht="15" customHeight="1">
      <c r="B18" s="524"/>
      <c r="C18" s="507"/>
      <c r="D18" s="1406" t="s">
        <v>1509</v>
      </c>
      <c r="E18" s="1407"/>
      <c r="F18" s="30">
        <f>SUM(H18+K18+N18)</f>
        <v>6035813</v>
      </c>
      <c r="G18" s="20">
        <f>SUM(H18,K18)</f>
        <v>606803</v>
      </c>
      <c r="H18" s="88">
        <f>SUM(I18:J18)</f>
        <v>64645</v>
      </c>
      <c r="I18" s="540">
        <v>0</v>
      </c>
      <c r="J18" s="535">
        <v>64645</v>
      </c>
      <c r="K18" s="88">
        <f>SUM(L18:M18)</f>
        <v>542158</v>
      </c>
      <c r="L18" s="88">
        <v>150748</v>
      </c>
      <c r="M18" s="88">
        <v>391410</v>
      </c>
      <c r="N18" s="536">
        <v>5429010</v>
      </c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  <c r="AZ18" s="505"/>
      <c r="BA18" s="505"/>
      <c r="BB18" s="505"/>
      <c r="BC18" s="505"/>
      <c r="BD18" s="505"/>
      <c r="BE18" s="505"/>
      <c r="BF18" s="505"/>
      <c r="BG18" s="505"/>
      <c r="BH18" s="505"/>
      <c r="BI18" s="505"/>
      <c r="BJ18" s="505"/>
      <c r="BK18" s="505"/>
      <c r="BL18" s="505"/>
      <c r="BM18" s="505"/>
      <c r="BN18" s="505"/>
      <c r="BO18" s="505"/>
      <c r="BP18" s="505"/>
      <c r="BQ18" s="505"/>
      <c r="BR18" s="505"/>
      <c r="BS18" s="505"/>
      <c r="BT18" s="505"/>
      <c r="BU18" s="505"/>
      <c r="BV18" s="505"/>
      <c r="BW18" s="505"/>
      <c r="BX18" s="505"/>
      <c r="BY18" s="505"/>
      <c r="BZ18" s="505"/>
      <c r="CA18" s="505"/>
      <c r="CB18" s="505"/>
      <c r="CC18" s="505"/>
      <c r="CD18" s="505"/>
      <c r="CE18" s="505"/>
      <c r="CF18" s="505"/>
      <c r="CG18" s="505"/>
      <c r="CH18" s="505"/>
      <c r="CI18" s="505"/>
      <c r="CJ18" s="505"/>
      <c r="CK18" s="505"/>
      <c r="CL18" s="505"/>
      <c r="CM18" s="505"/>
      <c r="CN18" s="505"/>
      <c r="CO18" s="505"/>
    </row>
    <row r="19" spans="2:15" ht="15" customHeight="1">
      <c r="B19" s="514" t="s">
        <v>1510</v>
      </c>
      <c r="C19" s="507"/>
      <c r="D19" s="1406" t="s">
        <v>1511</v>
      </c>
      <c r="E19" s="1407"/>
      <c r="F19" s="30">
        <v>638644</v>
      </c>
      <c r="G19" s="20">
        <f>SUM(H19,K19)</f>
        <v>4565</v>
      </c>
      <c r="H19" s="540">
        <v>0</v>
      </c>
      <c r="I19" s="540">
        <v>0</v>
      </c>
      <c r="J19" s="540">
        <v>0</v>
      </c>
      <c r="K19" s="88">
        <f>SUM(L19:M19)</f>
        <v>4565</v>
      </c>
      <c r="L19" s="88">
        <v>1035</v>
      </c>
      <c r="M19" s="88">
        <v>3530</v>
      </c>
      <c r="N19" s="536">
        <v>633509</v>
      </c>
      <c r="O19" s="505"/>
    </row>
    <row r="20" spans="2:15" s="541" customFormat="1" ht="15" customHeight="1">
      <c r="B20" s="542"/>
      <c r="C20" s="543"/>
      <c r="D20" s="1406" t="s">
        <v>1512</v>
      </c>
      <c r="E20" s="1407"/>
      <c r="F20" s="544">
        <v>57.4</v>
      </c>
      <c r="G20" s="150">
        <v>82.5</v>
      </c>
      <c r="H20" s="545">
        <v>93.2</v>
      </c>
      <c r="I20" s="546">
        <v>100</v>
      </c>
      <c r="J20" s="545">
        <v>85.1</v>
      </c>
      <c r="K20" s="545">
        <v>78.5</v>
      </c>
      <c r="L20" s="545">
        <v>74.1</v>
      </c>
      <c r="M20" s="545">
        <v>85</v>
      </c>
      <c r="N20" s="547">
        <v>49.2</v>
      </c>
      <c r="O20" s="548"/>
    </row>
    <row r="21" spans="2:14" s="548" customFormat="1" ht="9.75" customHeight="1">
      <c r="B21" s="549"/>
      <c r="C21" s="550"/>
      <c r="D21" s="551"/>
      <c r="E21" s="552"/>
      <c r="F21" s="553"/>
      <c r="G21" s="88"/>
      <c r="H21" s="88"/>
      <c r="I21" s="554"/>
      <c r="J21" s="88"/>
      <c r="K21" s="88"/>
      <c r="L21" s="554"/>
      <c r="M21" s="554"/>
      <c r="N21" s="555"/>
    </row>
    <row r="22" spans="2:14" s="505" customFormat="1" ht="15" customHeight="1">
      <c r="B22" s="556" t="s">
        <v>1513</v>
      </c>
      <c r="C22" s="1399" t="s">
        <v>1514</v>
      </c>
      <c r="D22" s="1399"/>
      <c r="E22" s="1400"/>
      <c r="F22" s="557"/>
      <c r="G22" s="550"/>
      <c r="H22" s="550"/>
      <c r="I22" s="550"/>
      <c r="J22" s="550"/>
      <c r="K22" s="550"/>
      <c r="L22" s="550"/>
      <c r="M22" s="550"/>
      <c r="N22" s="558"/>
    </row>
    <row r="23" spans="2:14" s="505" customFormat="1" ht="6.75" customHeight="1">
      <c r="B23" s="557"/>
      <c r="C23" s="550"/>
      <c r="D23" s="550"/>
      <c r="E23" s="558"/>
      <c r="F23" s="557"/>
      <c r="G23" s="550"/>
      <c r="H23" s="550"/>
      <c r="I23" s="550"/>
      <c r="J23" s="550"/>
      <c r="K23" s="550"/>
      <c r="L23" s="550"/>
      <c r="M23" s="550"/>
      <c r="N23" s="558"/>
    </row>
    <row r="24" spans="2:14" ht="12">
      <c r="B24" s="524"/>
      <c r="C24" s="507"/>
      <c r="D24" s="1406" t="s">
        <v>1515</v>
      </c>
      <c r="E24" s="1407"/>
      <c r="F24" s="30">
        <f>SUM(H24+K24+N24)</f>
        <v>9825377</v>
      </c>
      <c r="G24" s="20">
        <f>SUM(H24,K24)</f>
        <v>2927162</v>
      </c>
      <c r="H24" s="88">
        <v>904669</v>
      </c>
      <c r="I24" s="88">
        <v>513571</v>
      </c>
      <c r="J24" s="88">
        <v>391098</v>
      </c>
      <c r="K24" s="88">
        <v>2022493</v>
      </c>
      <c r="L24" s="88">
        <v>883303</v>
      </c>
      <c r="M24" s="88">
        <v>1139190</v>
      </c>
      <c r="N24" s="32">
        <v>6898215</v>
      </c>
    </row>
    <row r="25" spans="2:14" ht="12">
      <c r="B25" s="514" t="s">
        <v>1516</v>
      </c>
      <c r="C25" s="507"/>
      <c r="D25" s="1406" t="s">
        <v>1517</v>
      </c>
      <c r="E25" s="1407"/>
      <c r="F25" s="30">
        <f>SUM(H25+K25+N25)</f>
        <v>4330664</v>
      </c>
      <c r="G25" s="20">
        <f>SUM(H25,K25)</f>
        <v>538590</v>
      </c>
      <c r="H25" s="88">
        <f>SUM(I25:J25)</f>
        <v>43588</v>
      </c>
      <c r="I25" s="540">
        <v>0</v>
      </c>
      <c r="J25" s="88">
        <v>43588</v>
      </c>
      <c r="K25" s="88">
        <f>SUM(L25:M25)</f>
        <v>495002</v>
      </c>
      <c r="L25" s="88">
        <v>370323</v>
      </c>
      <c r="M25" s="88">
        <v>124679</v>
      </c>
      <c r="N25" s="32">
        <v>3792074</v>
      </c>
    </row>
    <row r="26" spans="2:14" ht="12">
      <c r="B26" s="524"/>
      <c r="C26" s="507"/>
      <c r="D26" s="1406" t="s">
        <v>1518</v>
      </c>
      <c r="E26" s="1407"/>
      <c r="F26" s="559">
        <v>69.4</v>
      </c>
      <c r="G26" s="150">
        <v>84.5</v>
      </c>
      <c r="H26" s="545">
        <v>95.4</v>
      </c>
      <c r="I26" s="546">
        <v>100</v>
      </c>
      <c r="J26" s="545">
        <v>90</v>
      </c>
      <c r="K26" s="545">
        <v>80.3</v>
      </c>
      <c r="L26" s="545">
        <v>87.6</v>
      </c>
      <c r="M26" s="545">
        <v>75.5</v>
      </c>
      <c r="N26" s="547">
        <v>64.5</v>
      </c>
    </row>
    <row r="27" spans="2:14" ht="7.5" customHeight="1">
      <c r="B27" s="524"/>
      <c r="C27" s="507"/>
      <c r="D27" s="507"/>
      <c r="E27" s="560"/>
      <c r="F27" s="524"/>
      <c r="G27" s="507"/>
      <c r="H27" s="550"/>
      <c r="I27" s="550"/>
      <c r="J27" s="550"/>
      <c r="K27" s="550"/>
      <c r="L27" s="550"/>
      <c r="M27" s="550"/>
      <c r="N27" s="560"/>
    </row>
    <row r="28" spans="2:14" ht="12">
      <c r="B28" s="514" t="s">
        <v>1519</v>
      </c>
      <c r="C28" s="1399" t="s">
        <v>1520</v>
      </c>
      <c r="D28" s="1399"/>
      <c r="E28" s="1400"/>
      <c r="F28" s="524"/>
      <c r="G28" s="507"/>
      <c r="H28" s="550"/>
      <c r="I28" s="550"/>
      <c r="J28" s="550"/>
      <c r="K28" s="550"/>
      <c r="L28" s="550"/>
      <c r="M28" s="550"/>
      <c r="N28" s="560"/>
    </row>
    <row r="29" spans="2:14" ht="7.5" customHeight="1">
      <c r="B29" s="524"/>
      <c r="C29" s="507"/>
      <c r="D29" s="507"/>
      <c r="E29" s="560"/>
      <c r="F29" s="524"/>
      <c r="G29" s="507"/>
      <c r="H29" s="550"/>
      <c r="I29" s="550"/>
      <c r="J29" s="550"/>
      <c r="K29" s="550"/>
      <c r="L29" s="550"/>
      <c r="M29" s="550"/>
      <c r="N29" s="560"/>
    </row>
    <row r="30" spans="2:14" ht="12">
      <c r="B30" s="524"/>
      <c r="C30" s="507"/>
      <c r="D30" s="1406" t="s">
        <v>1521</v>
      </c>
      <c r="E30" s="1407"/>
      <c r="F30" s="30">
        <f aca="true" t="shared" si="0" ref="F30:F35">SUM(H30+K30+N30)</f>
        <v>8371</v>
      </c>
      <c r="G30" s="20">
        <f aca="true" t="shared" si="1" ref="G30:G35">SUM(H30,K30)</f>
        <v>2578</v>
      </c>
      <c r="H30" s="88">
        <f>SUM(I30:J30)</f>
        <v>808</v>
      </c>
      <c r="I30" s="550">
        <v>478</v>
      </c>
      <c r="J30" s="550">
        <v>330</v>
      </c>
      <c r="K30" s="88">
        <f aca="true" t="shared" si="2" ref="K30:K35">SUM(L30:M30)</f>
        <v>1770</v>
      </c>
      <c r="L30" s="550">
        <v>736</v>
      </c>
      <c r="M30" s="88">
        <v>1034</v>
      </c>
      <c r="N30" s="538">
        <v>5793</v>
      </c>
    </row>
    <row r="31" spans="2:14" ht="12">
      <c r="B31" s="524"/>
      <c r="C31" s="507"/>
      <c r="D31" s="1406" t="s">
        <v>1522</v>
      </c>
      <c r="E31" s="1407"/>
      <c r="F31" s="30">
        <f t="shared" si="0"/>
        <v>144911</v>
      </c>
      <c r="G31" s="20">
        <f t="shared" si="1"/>
        <v>79141</v>
      </c>
      <c r="H31" s="88">
        <f>SUM(I31:J31)</f>
        <v>31866</v>
      </c>
      <c r="I31" s="88">
        <v>22876</v>
      </c>
      <c r="J31" s="550">
        <v>8990</v>
      </c>
      <c r="K31" s="88">
        <f t="shared" si="2"/>
        <v>47275</v>
      </c>
      <c r="L31" s="88">
        <v>24745</v>
      </c>
      <c r="M31" s="88">
        <v>22530</v>
      </c>
      <c r="N31" s="538">
        <v>65770</v>
      </c>
    </row>
    <row r="32" spans="2:14" ht="19.5" customHeight="1">
      <c r="B32" s="514" t="s">
        <v>1523</v>
      </c>
      <c r="C32" s="507"/>
      <c r="D32" s="1408" t="s">
        <v>1524</v>
      </c>
      <c r="E32" s="534" t="s">
        <v>1525</v>
      </c>
      <c r="F32" s="30">
        <f t="shared" si="0"/>
        <v>235</v>
      </c>
      <c r="G32" s="20">
        <f t="shared" si="1"/>
        <v>4</v>
      </c>
      <c r="H32" s="540">
        <v>0</v>
      </c>
      <c r="I32" s="540">
        <v>0</v>
      </c>
      <c r="J32" s="540">
        <v>0</v>
      </c>
      <c r="K32" s="88">
        <f t="shared" si="2"/>
        <v>4</v>
      </c>
      <c r="L32" s="550">
        <v>2</v>
      </c>
      <c r="M32" s="550">
        <v>2</v>
      </c>
      <c r="N32" s="538">
        <v>231</v>
      </c>
    </row>
    <row r="33" spans="2:14" ht="19.5" customHeight="1">
      <c r="B33" s="524"/>
      <c r="C33" s="507"/>
      <c r="D33" s="1408"/>
      <c r="E33" s="534" t="s">
        <v>1526</v>
      </c>
      <c r="F33" s="30">
        <f t="shared" si="0"/>
        <v>3531</v>
      </c>
      <c r="G33" s="20">
        <f t="shared" si="1"/>
        <v>49</v>
      </c>
      <c r="H33" s="540">
        <v>0</v>
      </c>
      <c r="I33" s="540">
        <v>0</v>
      </c>
      <c r="J33" s="540">
        <v>0</v>
      </c>
      <c r="K33" s="88">
        <f t="shared" si="2"/>
        <v>49</v>
      </c>
      <c r="L33" s="550">
        <v>36</v>
      </c>
      <c r="M33" s="550">
        <v>13</v>
      </c>
      <c r="N33" s="538">
        <v>3482</v>
      </c>
    </row>
    <row r="34" spans="2:14" ht="19.5" customHeight="1">
      <c r="B34" s="514" t="s">
        <v>1527</v>
      </c>
      <c r="C34" s="507"/>
      <c r="D34" s="1408"/>
      <c r="E34" s="534" t="s">
        <v>1528</v>
      </c>
      <c r="F34" s="30">
        <f t="shared" si="0"/>
        <v>8136</v>
      </c>
      <c r="G34" s="20">
        <f t="shared" si="1"/>
        <v>2574</v>
      </c>
      <c r="H34" s="88">
        <f>SUM(I34:J34)</f>
        <v>808</v>
      </c>
      <c r="I34" s="550">
        <v>478</v>
      </c>
      <c r="J34" s="550">
        <v>330</v>
      </c>
      <c r="K34" s="88">
        <f t="shared" si="2"/>
        <v>1766</v>
      </c>
      <c r="L34" s="550">
        <v>734</v>
      </c>
      <c r="M34" s="550">
        <v>1032</v>
      </c>
      <c r="N34" s="538">
        <v>5562</v>
      </c>
    </row>
    <row r="35" spans="2:14" ht="19.5" customHeight="1">
      <c r="B35" s="524"/>
      <c r="C35" s="507"/>
      <c r="D35" s="1408"/>
      <c r="E35" s="534" t="s">
        <v>1526</v>
      </c>
      <c r="F35" s="30">
        <f t="shared" si="0"/>
        <v>141380</v>
      </c>
      <c r="G35" s="20">
        <f t="shared" si="1"/>
        <v>79092</v>
      </c>
      <c r="H35" s="88">
        <f>SUM(I35:J35)</f>
        <v>31866</v>
      </c>
      <c r="I35" s="88">
        <v>22876</v>
      </c>
      <c r="J35" s="88">
        <v>8990</v>
      </c>
      <c r="K35" s="88">
        <f t="shared" si="2"/>
        <v>47226</v>
      </c>
      <c r="L35" s="88">
        <v>22494</v>
      </c>
      <c r="M35" s="88">
        <v>24732</v>
      </c>
      <c r="N35" s="538">
        <v>62288</v>
      </c>
    </row>
    <row r="36" spans="2:14" ht="7.5" customHeight="1">
      <c r="B36" s="524"/>
      <c r="C36" s="507"/>
      <c r="D36" s="507"/>
      <c r="E36" s="560"/>
      <c r="F36" s="524"/>
      <c r="G36" s="507"/>
      <c r="H36" s="550"/>
      <c r="I36" s="550"/>
      <c r="J36" s="550"/>
      <c r="K36" s="550"/>
      <c r="L36" s="550"/>
      <c r="M36" s="550"/>
      <c r="N36" s="560"/>
    </row>
    <row r="37" spans="2:14" ht="12">
      <c r="B37" s="524"/>
      <c r="C37" s="1399" t="s">
        <v>1529</v>
      </c>
      <c r="D37" s="1399"/>
      <c r="E37" s="1400"/>
      <c r="F37" s="524"/>
      <c r="G37" s="507"/>
      <c r="H37" s="550"/>
      <c r="I37" s="550"/>
      <c r="J37" s="550"/>
      <c r="K37" s="550"/>
      <c r="L37" s="550"/>
      <c r="M37" s="550"/>
      <c r="N37" s="560"/>
    </row>
    <row r="38" spans="2:14" ht="12">
      <c r="B38" s="524"/>
      <c r="C38" s="507"/>
      <c r="D38" s="1406" t="s">
        <v>1530</v>
      </c>
      <c r="E38" s="1407"/>
      <c r="F38" s="30">
        <f>SUM(H38+K38+N38)</f>
        <v>81</v>
      </c>
      <c r="G38" s="20">
        <f>SUM(H38,K38)</f>
        <v>65</v>
      </c>
      <c r="H38" s="88">
        <f>SUM(I38:J38)</f>
        <v>39</v>
      </c>
      <c r="I38" s="550">
        <v>30</v>
      </c>
      <c r="J38" s="550">
        <v>9</v>
      </c>
      <c r="K38" s="88">
        <f>SUM(L38:M38)</f>
        <v>26</v>
      </c>
      <c r="L38" s="550">
        <v>16</v>
      </c>
      <c r="M38" s="550">
        <v>10</v>
      </c>
      <c r="N38" s="560">
        <v>16</v>
      </c>
    </row>
    <row r="39" spans="2:14" ht="12">
      <c r="B39" s="524"/>
      <c r="C39" s="507"/>
      <c r="D39" s="1406" t="s">
        <v>1531</v>
      </c>
      <c r="E39" s="1407"/>
      <c r="F39" s="30">
        <f>SUM(H39+K39+N39)</f>
        <v>28483</v>
      </c>
      <c r="G39" s="20">
        <f>SUM(H39,K39)</f>
        <v>27118</v>
      </c>
      <c r="H39" s="88">
        <f>SUM(I39:J39)</f>
        <v>21295</v>
      </c>
      <c r="I39" s="88">
        <v>17986</v>
      </c>
      <c r="J39" s="88">
        <v>3309</v>
      </c>
      <c r="K39" s="88">
        <f>SUM(L39:M39)</f>
        <v>5823</v>
      </c>
      <c r="L39" s="88">
        <v>3816</v>
      </c>
      <c r="M39" s="88">
        <v>2007</v>
      </c>
      <c r="N39" s="32">
        <v>1365</v>
      </c>
    </row>
    <row r="40" spans="2:14" ht="15.75" customHeight="1">
      <c r="B40" s="524"/>
      <c r="C40" s="507"/>
      <c r="D40" s="507"/>
      <c r="E40" s="560"/>
      <c r="F40" s="524"/>
      <c r="G40" s="507"/>
      <c r="H40" s="550"/>
      <c r="I40" s="550"/>
      <c r="J40" s="550"/>
      <c r="K40" s="550"/>
      <c r="L40" s="550"/>
      <c r="M40" s="550"/>
      <c r="N40" s="560"/>
    </row>
    <row r="41" spans="2:14" ht="12">
      <c r="B41" s="524"/>
      <c r="C41" s="1399" t="s">
        <v>1532</v>
      </c>
      <c r="D41" s="1399"/>
      <c r="E41" s="1400"/>
      <c r="F41" s="524"/>
      <c r="G41" s="507"/>
      <c r="H41" s="550"/>
      <c r="I41" s="550"/>
      <c r="J41" s="550"/>
      <c r="K41" s="550"/>
      <c r="L41" s="550"/>
      <c r="M41" s="550"/>
      <c r="N41" s="560"/>
    </row>
    <row r="42" spans="2:14" ht="12">
      <c r="B42" s="524"/>
      <c r="C42" s="507"/>
      <c r="D42" s="1406" t="s">
        <v>1530</v>
      </c>
      <c r="E42" s="1407"/>
      <c r="F42" s="30">
        <f>SUM(H42+K42+N42)</f>
        <v>6</v>
      </c>
      <c r="G42" s="20">
        <f>SUM(H42,K42)</f>
        <v>0</v>
      </c>
      <c r="H42" s="540">
        <v>0</v>
      </c>
      <c r="I42" s="540">
        <v>0</v>
      </c>
      <c r="J42" s="540">
        <v>0</v>
      </c>
      <c r="K42" s="540">
        <v>0</v>
      </c>
      <c r="L42" s="540">
        <v>0</v>
      </c>
      <c r="M42" s="540">
        <v>0</v>
      </c>
      <c r="N42" s="560">
        <v>6</v>
      </c>
    </row>
    <row r="43" spans="2:14" ht="12">
      <c r="B43" s="524"/>
      <c r="C43" s="507"/>
      <c r="D43" s="1406" t="s">
        <v>1531</v>
      </c>
      <c r="E43" s="1407"/>
      <c r="F43" s="30">
        <f>SUM(H43+K43+N43)</f>
        <v>742</v>
      </c>
      <c r="G43" s="20">
        <f>SUM(H43,K43)</f>
        <v>0</v>
      </c>
      <c r="H43" s="540">
        <v>0</v>
      </c>
      <c r="I43" s="540">
        <v>0</v>
      </c>
      <c r="J43" s="540">
        <v>0</v>
      </c>
      <c r="K43" s="540">
        <v>0</v>
      </c>
      <c r="L43" s="540">
        <v>0</v>
      </c>
      <c r="M43" s="540">
        <v>0</v>
      </c>
      <c r="N43" s="560">
        <v>742</v>
      </c>
    </row>
    <row r="44" spans="2:14" ht="12.75" customHeight="1">
      <c r="B44" s="524"/>
      <c r="C44" s="507"/>
      <c r="D44" s="507"/>
      <c r="E44" s="560"/>
      <c r="F44" s="561">
        <v>-143</v>
      </c>
      <c r="G44" s="562">
        <f>SUM(H44,K44)</f>
        <v>-84</v>
      </c>
      <c r="H44" s="563">
        <v>-42</v>
      </c>
      <c r="I44" s="563">
        <v>-37</v>
      </c>
      <c r="J44" s="563">
        <v>-5</v>
      </c>
      <c r="K44" s="563">
        <v>-42</v>
      </c>
      <c r="L44" s="563">
        <v>-10</v>
      </c>
      <c r="M44" s="563">
        <v>-23</v>
      </c>
      <c r="N44" s="564">
        <v>-59</v>
      </c>
    </row>
    <row r="45" spans="2:14" ht="12">
      <c r="B45" s="524"/>
      <c r="C45" s="1399" t="s">
        <v>1533</v>
      </c>
      <c r="D45" s="1399"/>
      <c r="E45" s="1400"/>
      <c r="F45" s="145">
        <f>SUM(H45+K45+N45)</f>
        <v>585</v>
      </c>
      <c r="G45" s="147">
        <f>SUM(H45,K45)</f>
        <v>170</v>
      </c>
      <c r="H45" s="531">
        <f>SUM(I45:J45)</f>
        <v>47</v>
      </c>
      <c r="I45" s="565">
        <v>37</v>
      </c>
      <c r="J45" s="565">
        <v>10</v>
      </c>
      <c r="K45" s="531">
        <f>SUM(L45:M45)</f>
        <v>123</v>
      </c>
      <c r="L45" s="565">
        <v>42</v>
      </c>
      <c r="M45" s="565">
        <v>81</v>
      </c>
      <c r="N45" s="566">
        <v>415</v>
      </c>
    </row>
    <row r="46" spans="2:14" ht="8.25" customHeight="1">
      <c r="B46" s="524"/>
      <c r="C46" s="507"/>
      <c r="D46" s="507"/>
      <c r="E46" s="560"/>
      <c r="F46" s="567"/>
      <c r="G46" s="147"/>
      <c r="H46" s="565"/>
      <c r="I46" s="565"/>
      <c r="J46" s="565"/>
      <c r="K46" s="565"/>
      <c r="L46" s="565"/>
      <c r="M46" s="565"/>
      <c r="N46" s="566"/>
    </row>
    <row r="47" spans="2:14" ht="12">
      <c r="B47" s="524"/>
      <c r="C47" s="1399" t="s">
        <v>1534</v>
      </c>
      <c r="D47" s="1399"/>
      <c r="E47" s="1400"/>
      <c r="F47" s="145">
        <f>SUM(H47+K47+N47)</f>
        <v>106</v>
      </c>
      <c r="G47" s="147">
        <f>SUM(H47,K47)</f>
        <v>103</v>
      </c>
      <c r="H47" s="531">
        <f>SUM(I47:J47)</f>
        <v>87</v>
      </c>
      <c r="I47" s="565">
        <v>77</v>
      </c>
      <c r="J47" s="565">
        <v>10</v>
      </c>
      <c r="K47" s="531">
        <f>SUM(L47:M47)</f>
        <v>16</v>
      </c>
      <c r="L47" s="565">
        <v>8</v>
      </c>
      <c r="M47" s="565">
        <v>8</v>
      </c>
      <c r="N47" s="566">
        <v>3</v>
      </c>
    </row>
    <row r="48" spans="2:14" ht="8.25" customHeight="1">
      <c r="B48" s="518"/>
      <c r="C48" s="519"/>
      <c r="D48" s="519"/>
      <c r="E48" s="519"/>
      <c r="F48" s="518"/>
      <c r="G48" s="519"/>
      <c r="H48" s="568"/>
      <c r="I48" s="568"/>
      <c r="J48" s="568"/>
      <c r="K48" s="568"/>
      <c r="L48" s="568"/>
      <c r="M48" s="568"/>
      <c r="N48" s="569"/>
    </row>
    <row r="49" ht="12">
      <c r="B49" s="503" t="s">
        <v>1535</v>
      </c>
    </row>
    <row r="50" ht="12">
      <c r="B50" s="503" t="s">
        <v>1536</v>
      </c>
    </row>
    <row r="51" ht="12">
      <c r="B51" s="503" t="s">
        <v>1537</v>
      </c>
    </row>
    <row r="52" ht="12">
      <c r="B52" s="503" t="s">
        <v>1538</v>
      </c>
    </row>
    <row r="56" ht="12">
      <c r="H56" s="570"/>
    </row>
  </sheetData>
  <mergeCells count="30">
    <mergeCell ref="C47:E47"/>
    <mergeCell ref="B10:E10"/>
    <mergeCell ref="D43:E43"/>
    <mergeCell ref="C45:E45"/>
    <mergeCell ref="D38:E38"/>
    <mergeCell ref="D39:E39"/>
    <mergeCell ref="C41:E41"/>
    <mergeCell ref="D42:E42"/>
    <mergeCell ref="D30:E30"/>
    <mergeCell ref="D31:E31"/>
    <mergeCell ref="D20:E20"/>
    <mergeCell ref="C22:E22"/>
    <mergeCell ref="D32:D35"/>
    <mergeCell ref="C37:E37"/>
    <mergeCell ref="D24:E24"/>
    <mergeCell ref="D25:E25"/>
    <mergeCell ref="D26:E26"/>
    <mergeCell ref="C28:E28"/>
    <mergeCell ref="C15:E15"/>
    <mergeCell ref="D17:E17"/>
    <mergeCell ref="D18:E18"/>
    <mergeCell ref="D19:E19"/>
    <mergeCell ref="B11:E11"/>
    <mergeCell ref="H4:J5"/>
    <mergeCell ref="B12:E12"/>
    <mergeCell ref="C14:E14"/>
    <mergeCell ref="K4:M5"/>
    <mergeCell ref="B5:E5"/>
    <mergeCell ref="B8:E8"/>
    <mergeCell ref="B9:E9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20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97" customWidth="1"/>
    <col min="2" max="3" width="3.625" style="97" customWidth="1"/>
    <col min="4" max="4" width="14.625" style="97" customWidth="1"/>
    <col min="5" max="7" width="13.125" style="97" customWidth="1"/>
    <col min="8" max="8" width="3.375" style="97" customWidth="1"/>
    <col min="9" max="9" width="17.75390625" style="97" customWidth="1"/>
    <col min="10" max="12" width="13.125" style="97" customWidth="1"/>
    <col min="13" max="16384" width="9.00390625" style="97" customWidth="1"/>
  </cols>
  <sheetData>
    <row r="1" ht="14.25">
      <c r="D1" s="571" t="s">
        <v>1564</v>
      </c>
    </row>
    <row r="2" spans="9:12" ht="12.75" thickBot="1">
      <c r="I2" s="101"/>
      <c r="J2" s="101"/>
      <c r="L2" s="101" t="s">
        <v>1540</v>
      </c>
    </row>
    <row r="3" spans="2:12" ht="24" customHeight="1" thickTop="1">
      <c r="B3" s="1409" t="s">
        <v>1541</v>
      </c>
      <c r="C3" s="1410"/>
      <c r="D3" s="1411"/>
      <c r="E3" s="21" t="s">
        <v>1542</v>
      </c>
      <c r="F3" s="572">
        <v>63</v>
      </c>
      <c r="G3" s="573" t="s">
        <v>1543</v>
      </c>
      <c r="H3" s="1412" t="s">
        <v>1541</v>
      </c>
      <c r="I3" s="1411"/>
      <c r="J3" s="21" t="s">
        <v>1542</v>
      </c>
      <c r="K3" s="572">
        <v>63</v>
      </c>
      <c r="L3" s="572" t="s">
        <v>1543</v>
      </c>
    </row>
    <row r="4" spans="2:12" ht="16.5" customHeight="1">
      <c r="B4" s="1413"/>
      <c r="C4" s="1414"/>
      <c r="D4" s="1415"/>
      <c r="E4" s="574"/>
      <c r="F4" s="574"/>
      <c r="G4" s="574"/>
      <c r="H4" s="575"/>
      <c r="I4" s="84"/>
      <c r="J4" s="574"/>
      <c r="K4" s="574"/>
      <c r="L4" s="576"/>
    </row>
    <row r="5" spans="2:12" s="577" customFormat="1" ht="15" customHeight="1">
      <c r="B5" s="1416" t="s">
        <v>1177</v>
      </c>
      <c r="C5" s="1417"/>
      <c r="D5" s="1418"/>
      <c r="E5" s="578">
        <v>4369865</v>
      </c>
      <c r="F5" s="578">
        <f>SUM(F7+K5)</f>
        <v>4589123</v>
      </c>
      <c r="G5" s="578">
        <v>4807555</v>
      </c>
      <c r="H5" s="1419" t="s">
        <v>1544</v>
      </c>
      <c r="I5" s="1418"/>
      <c r="J5" s="578">
        <f>SUM(J8:J18)</f>
        <v>1318382</v>
      </c>
      <c r="K5" s="578">
        <f>SUM(K8:K18)</f>
        <v>1381154</v>
      </c>
      <c r="L5" s="579">
        <f>SUM(L8:L18)</f>
        <v>1466577</v>
      </c>
    </row>
    <row r="6" spans="2:12" s="577" customFormat="1" ht="15" customHeight="1">
      <c r="B6" s="1420"/>
      <c r="C6" s="1421"/>
      <c r="D6" s="1422"/>
      <c r="E6" s="578"/>
      <c r="F6" s="578"/>
      <c r="G6" s="578"/>
      <c r="H6" s="580"/>
      <c r="I6" s="581"/>
      <c r="J6" s="578"/>
      <c r="K6" s="578"/>
      <c r="L6" s="579"/>
    </row>
    <row r="7" spans="2:12" s="577" customFormat="1" ht="15" customHeight="1">
      <c r="B7" s="1416" t="s">
        <v>1545</v>
      </c>
      <c r="C7" s="1417"/>
      <c r="D7" s="1418"/>
      <c r="E7" s="578">
        <v>3051483</v>
      </c>
      <c r="F7" s="578">
        <v>3207969</v>
      </c>
      <c r="G7" s="578">
        <v>3340978</v>
      </c>
      <c r="H7" s="580"/>
      <c r="I7" s="581"/>
      <c r="J7" s="578"/>
      <c r="K7" s="578"/>
      <c r="L7" s="579"/>
    </row>
    <row r="8" spans="2:12" s="582" customFormat="1" ht="15" customHeight="1">
      <c r="B8" s="583"/>
      <c r="C8" s="1423" t="s">
        <v>1546</v>
      </c>
      <c r="D8" s="1418"/>
      <c r="E8" s="584">
        <v>564930</v>
      </c>
      <c r="F8" s="584">
        <v>605324</v>
      </c>
      <c r="G8" s="584">
        <v>670138</v>
      </c>
      <c r="H8" s="585"/>
      <c r="I8" s="586" t="s">
        <v>1547</v>
      </c>
      <c r="J8" s="587">
        <v>4201</v>
      </c>
      <c r="K8" s="587">
        <v>4236</v>
      </c>
      <c r="L8" s="588">
        <v>4284</v>
      </c>
    </row>
    <row r="9" spans="2:12" s="582" customFormat="1" ht="15" customHeight="1">
      <c r="B9" s="583"/>
      <c r="C9" s="1423" t="s">
        <v>1548</v>
      </c>
      <c r="D9" s="1418"/>
      <c r="E9" s="587">
        <v>1058614</v>
      </c>
      <c r="F9" s="587">
        <v>1044894</v>
      </c>
      <c r="G9" s="587">
        <v>1063617</v>
      </c>
      <c r="H9" s="585"/>
      <c r="I9" s="586"/>
      <c r="J9" s="587"/>
      <c r="K9" s="587"/>
      <c r="L9" s="588"/>
    </row>
    <row r="10" spans="2:12" s="17" customFormat="1" ht="15" customHeight="1">
      <c r="B10" s="30"/>
      <c r="C10" s="20"/>
      <c r="D10" s="84" t="s">
        <v>1549</v>
      </c>
      <c r="E10" s="587">
        <v>301143</v>
      </c>
      <c r="F10" s="587">
        <v>299657</v>
      </c>
      <c r="G10" s="587">
        <v>320714</v>
      </c>
      <c r="H10" s="589"/>
      <c r="I10" s="84" t="s">
        <v>1550</v>
      </c>
      <c r="J10" s="590">
        <v>1048577</v>
      </c>
      <c r="K10" s="590">
        <v>1096237</v>
      </c>
      <c r="L10" s="591">
        <v>1163323</v>
      </c>
    </row>
    <row r="11" spans="2:12" s="17" customFormat="1" ht="15" customHeight="1">
      <c r="B11" s="30"/>
      <c r="C11" s="20"/>
      <c r="D11" s="84" t="s">
        <v>1551</v>
      </c>
      <c r="E11" s="590">
        <v>757471</v>
      </c>
      <c r="F11" s="590">
        <v>745237</v>
      </c>
      <c r="G11" s="590">
        <v>742903</v>
      </c>
      <c r="H11" s="589"/>
      <c r="I11" s="84"/>
      <c r="J11" s="590"/>
      <c r="K11" s="590"/>
      <c r="L11" s="591"/>
    </row>
    <row r="12" spans="2:12" s="17" customFormat="1" ht="15" customHeight="1">
      <c r="B12" s="30"/>
      <c r="C12" s="1423" t="s">
        <v>1552</v>
      </c>
      <c r="D12" s="1424"/>
      <c r="E12" s="590">
        <v>1215580</v>
      </c>
      <c r="F12" s="590">
        <v>1345754</v>
      </c>
      <c r="G12" s="590">
        <v>1390099</v>
      </c>
      <c r="H12" s="589"/>
      <c r="I12" s="84" t="s">
        <v>1553</v>
      </c>
      <c r="J12" s="590">
        <v>212620</v>
      </c>
      <c r="K12" s="590">
        <v>225374</v>
      </c>
      <c r="L12" s="591">
        <v>241624</v>
      </c>
    </row>
    <row r="13" spans="2:12" s="17" customFormat="1" ht="15" customHeight="1">
      <c r="B13" s="30"/>
      <c r="C13" s="20"/>
      <c r="D13" s="84" t="s">
        <v>1554</v>
      </c>
      <c r="E13" s="590">
        <v>828096</v>
      </c>
      <c r="F13" s="590">
        <v>952064</v>
      </c>
      <c r="G13" s="590">
        <v>1116686</v>
      </c>
      <c r="H13" s="589"/>
      <c r="I13" s="84"/>
      <c r="J13" s="590"/>
      <c r="K13" s="590"/>
      <c r="L13" s="591"/>
    </row>
    <row r="14" spans="2:12" s="17" customFormat="1" ht="15" customHeight="1">
      <c r="B14" s="30"/>
      <c r="C14" s="20"/>
      <c r="D14" s="592" t="s">
        <v>1555</v>
      </c>
      <c r="E14" s="590">
        <v>387484</v>
      </c>
      <c r="F14" s="590">
        <v>393690</v>
      </c>
      <c r="G14" s="590">
        <v>273413</v>
      </c>
      <c r="H14" s="589"/>
      <c r="I14" s="84" t="s">
        <v>1556</v>
      </c>
      <c r="J14" s="590">
        <v>8304</v>
      </c>
      <c r="K14" s="590">
        <v>9076</v>
      </c>
      <c r="L14" s="591">
        <v>9218</v>
      </c>
    </row>
    <row r="15" spans="2:12" s="17" customFormat="1" ht="15" customHeight="1">
      <c r="B15" s="30"/>
      <c r="C15" s="1423" t="s">
        <v>1557</v>
      </c>
      <c r="D15" s="1418"/>
      <c r="E15" s="590">
        <v>11184</v>
      </c>
      <c r="F15" s="590">
        <v>12576</v>
      </c>
      <c r="G15" s="590">
        <v>11714</v>
      </c>
      <c r="H15" s="589"/>
      <c r="I15" s="84"/>
      <c r="J15" s="590"/>
      <c r="K15" s="590"/>
      <c r="L15" s="591"/>
    </row>
    <row r="16" spans="2:12" s="582" customFormat="1" ht="15" customHeight="1">
      <c r="B16" s="583"/>
      <c r="C16" s="1423" t="s">
        <v>1558</v>
      </c>
      <c r="D16" s="1418"/>
      <c r="E16" s="590">
        <v>129558</v>
      </c>
      <c r="F16" s="590">
        <v>124977</v>
      </c>
      <c r="G16" s="590">
        <v>119547</v>
      </c>
      <c r="H16" s="585"/>
      <c r="I16" s="586" t="s">
        <v>1559</v>
      </c>
      <c r="J16" s="587">
        <v>44680</v>
      </c>
      <c r="K16" s="587">
        <v>46231</v>
      </c>
      <c r="L16" s="588">
        <v>48128</v>
      </c>
    </row>
    <row r="17" spans="2:12" s="17" customFormat="1" ht="15" customHeight="1">
      <c r="B17" s="30"/>
      <c r="C17" s="1423" t="s">
        <v>1560</v>
      </c>
      <c r="D17" s="1418"/>
      <c r="E17" s="590">
        <v>55151</v>
      </c>
      <c r="F17" s="590">
        <v>62134</v>
      </c>
      <c r="G17" s="590">
        <v>72293</v>
      </c>
      <c r="H17" s="589"/>
      <c r="I17" s="84"/>
      <c r="J17" s="590"/>
      <c r="K17" s="590"/>
      <c r="L17" s="591"/>
    </row>
    <row r="18" spans="2:12" s="17" customFormat="1" ht="15" customHeight="1">
      <c r="B18" s="30"/>
      <c r="C18" s="1423" t="s">
        <v>1561</v>
      </c>
      <c r="D18" s="1418"/>
      <c r="E18" s="590">
        <v>2172</v>
      </c>
      <c r="F18" s="590">
        <v>1093</v>
      </c>
      <c r="G18" s="590">
        <v>393</v>
      </c>
      <c r="H18" s="589"/>
      <c r="I18" s="84"/>
      <c r="J18" s="593"/>
      <c r="K18" s="593"/>
      <c r="L18" s="594"/>
    </row>
    <row r="19" spans="2:12" s="17" customFormat="1" ht="15" customHeight="1">
      <c r="B19" s="30"/>
      <c r="C19" s="1423" t="s">
        <v>1562</v>
      </c>
      <c r="D19" s="1418"/>
      <c r="E19" s="590">
        <v>6292</v>
      </c>
      <c r="F19" s="590">
        <v>286</v>
      </c>
      <c r="G19" s="590">
        <v>6851</v>
      </c>
      <c r="H19" s="589"/>
      <c r="I19" s="32"/>
      <c r="J19" s="590"/>
      <c r="K19" s="590"/>
      <c r="L19" s="591"/>
    </row>
    <row r="20" spans="2:12" s="17" customFormat="1" ht="15" customHeight="1" thickBot="1">
      <c r="B20" s="595"/>
      <c r="C20" s="1425" t="s">
        <v>1563</v>
      </c>
      <c r="D20" s="1426"/>
      <c r="E20" s="596">
        <v>8002</v>
      </c>
      <c r="F20" s="596">
        <v>4931</v>
      </c>
      <c r="G20" s="596">
        <v>6326</v>
      </c>
      <c r="H20" s="597"/>
      <c r="I20" s="598"/>
      <c r="J20" s="596"/>
      <c r="K20" s="596"/>
      <c r="L20" s="599"/>
    </row>
  </sheetData>
  <mergeCells count="16">
    <mergeCell ref="C12:D12"/>
    <mergeCell ref="C18:D18"/>
    <mergeCell ref="C19:D19"/>
    <mergeCell ref="C20:D20"/>
    <mergeCell ref="C15:D15"/>
    <mergeCell ref="C16:D16"/>
    <mergeCell ref="C17:D17"/>
    <mergeCell ref="B6:D6"/>
    <mergeCell ref="B7:D7"/>
    <mergeCell ref="C8:D8"/>
    <mergeCell ref="C9:D9"/>
    <mergeCell ref="B3:D3"/>
    <mergeCell ref="H3:I3"/>
    <mergeCell ref="B4:D4"/>
    <mergeCell ref="B5:D5"/>
    <mergeCell ref="H5:I5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601" customWidth="1"/>
    <col min="2" max="2" width="13.375" style="601" customWidth="1"/>
    <col min="3" max="4" width="11.625" style="601" customWidth="1"/>
    <col min="5" max="5" width="7.375" style="601" customWidth="1"/>
    <col min="6" max="6" width="11.625" style="601" customWidth="1"/>
    <col min="7" max="7" width="7.375" style="601" customWidth="1"/>
    <col min="8" max="8" width="11.625" style="601" customWidth="1"/>
    <col min="9" max="9" width="10.625" style="601" customWidth="1"/>
    <col min="10" max="16384" width="9.00390625" style="601" customWidth="1"/>
  </cols>
  <sheetData>
    <row r="1" spans="1:9" ht="14.25">
      <c r="A1" s="600"/>
      <c r="B1" s="18" t="s">
        <v>1595</v>
      </c>
      <c r="C1" s="17"/>
      <c r="D1" s="17"/>
      <c r="E1" s="17"/>
      <c r="F1" s="17"/>
      <c r="G1" s="17"/>
      <c r="H1" s="17"/>
      <c r="I1" s="17"/>
    </row>
    <row r="2" spans="2:9" s="602" customFormat="1" ht="15" customHeight="1" thickBot="1">
      <c r="B2" s="17" t="s">
        <v>1565</v>
      </c>
      <c r="C2" s="17"/>
      <c r="D2" s="17"/>
      <c r="E2" s="17"/>
      <c r="F2" s="17" t="s">
        <v>1566</v>
      </c>
      <c r="G2" s="17"/>
      <c r="H2" s="17"/>
      <c r="I2" s="17"/>
    </row>
    <row r="3" spans="1:9" s="602" customFormat="1" ht="14.25" customHeight="1" thickTop="1">
      <c r="A3" s="1432" t="s">
        <v>1567</v>
      </c>
      <c r="B3" s="1433"/>
      <c r="C3" s="1429" t="s">
        <v>1568</v>
      </c>
      <c r="D3" s="1429" t="s">
        <v>1569</v>
      </c>
      <c r="E3" s="1429" t="s">
        <v>1570</v>
      </c>
      <c r="F3" s="1427" t="s">
        <v>1571</v>
      </c>
      <c r="G3" s="1429" t="s">
        <v>1572</v>
      </c>
      <c r="H3" s="1427" t="s">
        <v>1573</v>
      </c>
      <c r="I3" s="1429" t="s">
        <v>1574</v>
      </c>
    </row>
    <row r="4" spans="1:9" s="602" customFormat="1" ht="24.75" customHeight="1">
      <c r="A4" s="1434"/>
      <c r="B4" s="1435"/>
      <c r="C4" s="1431"/>
      <c r="D4" s="1431"/>
      <c r="E4" s="1430"/>
      <c r="F4" s="1428"/>
      <c r="G4" s="1430"/>
      <c r="H4" s="1428"/>
      <c r="I4" s="1430"/>
    </row>
    <row r="5" spans="1:10" s="600" customFormat="1" ht="15" customHeight="1">
      <c r="A5" s="1436" t="s">
        <v>1575</v>
      </c>
      <c r="B5" s="1437"/>
      <c r="C5" s="603">
        <v>1258690</v>
      </c>
      <c r="D5" s="604">
        <v>125184</v>
      </c>
      <c r="E5" s="605">
        <v>97.3</v>
      </c>
      <c r="F5" s="606">
        <v>1307847</v>
      </c>
      <c r="G5" s="607">
        <v>103.9</v>
      </c>
      <c r="H5" s="606">
        <v>1166449</v>
      </c>
      <c r="I5" s="608">
        <v>92.7</v>
      </c>
      <c r="J5" s="609"/>
    </row>
    <row r="6" spans="1:10" s="615" customFormat="1" ht="15" customHeight="1">
      <c r="A6" s="1438">
        <v>63</v>
      </c>
      <c r="B6" s="1439"/>
      <c r="C6" s="40">
        <v>1258350</v>
      </c>
      <c r="D6" s="610">
        <v>1227489</v>
      </c>
      <c r="E6" s="611">
        <v>97.5</v>
      </c>
      <c r="F6" s="41">
        <v>1315566</v>
      </c>
      <c r="G6" s="612">
        <v>104.5</v>
      </c>
      <c r="H6" s="41">
        <v>1169092</v>
      </c>
      <c r="I6" s="613">
        <v>92.9</v>
      </c>
      <c r="J6" s="614"/>
    </row>
    <row r="7" spans="1:10" s="602" customFormat="1" ht="15" customHeight="1">
      <c r="A7" s="616"/>
      <c r="B7" s="617"/>
      <c r="C7" s="618"/>
      <c r="D7" s="619"/>
      <c r="E7" s="620"/>
      <c r="F7" s="621"/>
      <c r="G7" s="622"/>
      <c r="H7" s="621"/>
      <c r="I7" s="623"/>
      <c r="J7" s="624"/>
    </row>
    <row r="8" spans="1:9" s="615" customFormat="1" ht="15" customHeight="1">
      <c r="A8" s="1438" t="s">
        <v>1576</v>
      </c>
      <c r="B8" s="1439"/>
      <c r="C8" s="40">
        <v>369030</v>
      </c>
      <c r="D8" s="41">
        <v>365274</v>
      </c>
      <c r="E8" s="625">
        <v>99</v>
      </c>
      <c r="F8" s="626">
        <f>SUM(F9:F13)</f>
        <v>401390</v>
      </c>
      <c r="G8" s="627">
        <v>108.8</v>
      </c>
      <c r="H8" s="626">
        <f>SUM(H9:H13)</f>
        <v>353521</v>
      </c>
      <c r="I8" s="628">
        <v>95.8</v>
      </c>
    </row>
    <row r="9" spans="1:12" s="600" customFormat="1" ht="15" customHeight="1">
      <c r="A9" s="629"/>
      <c r="B9" s="630" t="s">
        <v>1115</v>
      </c>
      <c r="C9" s="45">
        <v>247525</v>
      </c>
      <c r="D9" s="46">
        <v>244922</v>
      </c>
      <c r="E9" s="620">
        <v>98.9</v>
      </c>
      <c r="F9" s="46">
        <v>270835</v>
      </c>
      <c r="G9" s="631">
        <v>109.4</v>
      </c>
      <c r="H9" s="632">
        <v>240192</v>
      </c>
      <c r="I9" s="623">
        <v>97</v>
      </c>
      <c r="J9" s="633"/>
      <c r="K9" s="609"/>
      <c r="L9" s="609"/>
    </row>
    <row r="10" spans="1:12" s="600" customFormat="1" ht="15" customHeight="1">
      <c r="A10" s="629"/>
      <c r="B10" s="630" t="s">
        <v>1127</v>
      </c>
      <c r="C10" s="45">
        <v>38353</v>
      </c>
      <c r="D10" s="46">
        <v>37200</v>
      </c>
      <c r="E10" s="620">
        <v>97</v>
      </c>
      <c r="F10" s="46">
        <v>38900</v>
      </c>
      <c r="G10" s="631">
        <v>101.4</v>
      </c>
      <c r="H10" s="632">
        <v>33463</v>
      </c>
      <c r="I10" s="623">
        <v>87.3</v>
      </c>
      <c r="J10" s="633"/>
      <c r="K10" s="633"/>
      <c r="L10" s="609"/>
    </row>
    <row r="11" spans="1:12" s="600" customFormat="1" ht="15" customHeight="1">
      <c r="A11" s="629"/>
      <c r="B11" s="630" t="s">
        <v>1133</v>
      </c>
      <c r="C11" s="45">
        <v>56476</v>
      </c>
      <c r="D11" s="46">
        <v>56476</v>
      </c>
      <c r="E11" s="634" t="s">
        <v>1577</v>
      </c>
      <c r="F11" s="46">
        <v>61080</v>
      </c>
      <c r="G11" s="631">
        <v>108.2</v>
      </c>
      <c r="H11" s="632">
        <v>53960</v>
      </c>
      <c r="I11" s="623">
        <v>95.5</v>
      </c>
      <c r="J11" s="633"/>
      <c r="K11" s="633"/>
      <c r="L11" s="609"/>
    </row>
    <row r="12" spans="1:12" s="600" customFormat="1" ht="15" customHeight="1">
      <c r="A12" s="629"/>
      <c r="B12" s="630" t="s">
        <v>1142</v>
      </c>
      <c r="C12" s="45">
        <v>14780</v>
      </c>
      <c r="D12" s="46">
        <v>14780</v>
      </c>
      <c r="E12" s="634" t="s">
        <v>1577</v>
      </c>
      <c r="F12" s="46">
        <v>16307</v>
      </c>
      <c r="G12" s="631">
        <v>110.3</v>
      </c>
      <c r="H12" s="632">
        <v>14057</v>
      </c>
      <c r="I12" s="623">
        <v>95.1</v>
      </c>
      <c r="J12" s="633"/>
      <c r="K12" s="633"/>
      <c r="L12" s="609"/>
    </row>
    <row r="13" spans="1:12" s="600" customFormat="1" ht="15" customHeight="1">
      <c r="A13" s="629"/>
      <c r="B13" s="630" t="s">
        <v>1144</v>
      </c>
      <c r="C13" s="45">
        <v>11896</v>
      </c>
      <c r="D13" s="46">
        <v>11896</v>
      </c>
      <c r="E13" s="634" t="s">
        <v>1577</v>
      </c>
      <c r="F13" s="46">
        <v>14268</v>
      </c>
      <c r="G13" s="631">
        <v>119.9</v>
      </c>
      <c r="H13" s="632">
        <v>11849</v>
      </c>
      <c r="I13" s="623">
        <v>99.6</v>
      </c>
      <c r="J13" s="633"/>
      <c r="K13" s="633"/>
      <c r="L13" s="609"/>
    </row>
    <row r="14" spans="1:9" s="602" customFormat="1" ht="12">
      <c r="A14" s="616"/>
      <c r="B14" s="635"/>
      <c r="C14" s="616"/>
      <c r="D14" s="624"/>
      <c r="E14" s="636"/>
      <c r="F14" s="624"/>
      <c r="G14" s="624"/>
      <c r="H14" s="632"/>
      <c r="I14" s="635"/>
    </row>
    <row r="15" spans="1:9" s="615" customFormat="1" ht="15" customHeight="1">
      <c r="A15" s="1440" t="s">
        <v>1578</v>
      </c>
      <c r="B15" s="1439"/>
      <c r="C15" s="637">
        <f>SUM(C16:C20)</f>
        <v>95015</v>
      </c>
      <c r="D15" s="638">
        <f>SUM(D16:D20)</f>
        <v>93682</v>
      </c>
      <c r="E15" s="639">
        <v>98.6</v>
      </c>
      <c r="F15" s="638">
        <f>SUM(F16:F20)</f>
        <v>101480</v>
      </c>
      <c r="G15" s="640">
        <v>106.8</v>
      </c>
      <c r="H15" s="626">
        <f>SUM(H16:H20)</f>
        <v>92047</v>
      </c>
      <c r="I15" s="641">
        <v>96.9</v>
      </c>
    </row>
    <row r="16" spans="1:9" s="600" customFormat="1" ht="15" customHeight="1">
      <c r="A16" s="629"/>
      <c r="B16" s="642" t="s">
        <v>1579</v>
      </c>
      <c r="C16" s="643">
        <v>42067</v>
      </c>
      <c r="D16" s="122">
        <v>41778</v>
      </c>
      <c r="E16" s="644">
        <v>99.3</v>
      </c>
      <c r="F16" s="122">
        <v>45900</v>
      </c>
      <c r="G16" s="645">
        <v>109.1</v>
      </c>
      <c r="H16" s="632">
        <v>41697</v>
      </c>
      <c r="I16" s="646">
        <v>99.1</v>
      </c>
    </row>
    <row r="17" spans="1:9" s="600" customFormat="1" ht="15" customHeight="1">
      <c r="A17" s="629"/>
      <c r="B17" s="642" t="s">
        <v>1580</v>
      </c>
      <c r="C17" s="643">
        <v>22307</v>
      </c>
      <c r="D17" s="122">
        <v>22307</v>
      </c>
      <c r="E17" s="634" t="s">
        <v>1581</v>
      </c>
      <c r="F17" s="122">
        <v>23500</v>
      </c>
      <c r="G17" s="645">
        <v>105.3</v>
      </c>
      <c r="H17" s="632">
        <v>22160</v>
      </c>
      <c r="I17" s="646">
        <v>99.3</v>
      </c>
    </row>
    <row r="18" spans="1:9" s="600" customFormat="1" ht="15" customHeight="1">
      <c r="A18" s="629"/>
      <c r="B18" s="642" t="s">
        <v>1582</v>
      </c>
      <c r="C18" s="643">
        <v>9171</v>
      </c>
      <c r="D18" s="122">
        <v>8385</v>
      </c>
      <c r="E18" s="644">
        <v>91.4</v>
      </c>
      <c r="F18" s="122">
        <v>10596</v>
      </c>
      <c r="G18" s="645">
        <v>115.5</v>
      </c>
      <c r="H18" s="632">
        <v>8274</v>
      </c>
      <c r="I18" s="646">
        <v>90.2</v>
      </c>
    </row>
    <row r="19" spans="1:9" s="600" customFormat="1" ht="15" customHeight="1">
      <c r="A19" s="629"/>
      <c r="B19" s="642" t="s">
        <v>1583</v>
      </c>
      <c r="C19" s="643">
        <v>10645</v>
      </c>
      <c r="D19" s="122">
        <v>10426</v>
      </c>
      <c r="E19" s="644">
        <v>97.9</v>
      </c>
      <c r="F19" s="122">
        <v>10364</v>
      </c>
      <c r="G19" s="645">
        <v>97.4</v>
      </c>
      <c r="H19" s="632">
        <v>9589</v>
      </c>
      <c r="I19" s="646">
        <v>90.1</v>
      </c>
    </row>
    <row r="20" spans="1:9" s="600" customFormat="1" ht="15" customHeight="1">
      <c r="A20" s="629"/>
      <c r="B20" s="642" t="s">
        <v>1584</v>
      </c>
      <c r="C20" s="643">
        <v>10825</v>
      </c>
      <c r="D20" s="122">
        <v>10786</v>
      </c>
      <c r="E20" s="644">
        <v>99.6</v>
      </c>
      <c r="F20" s="122">
        <v>11120</v>
      </c>
      <c r="G20" s="645">
        <v>102.7</v>
      </c>
      <c r="H20" s="632">
        <v>10327</v>
      </c>
      <c r="I20" s="646">
        <v>95.4</v>
      </c>
    </row>
    <row r="21" spans="1:9" s="602" customFormat="1" ht="15" customHeight="1">
      <c r="A21" s="616"/>
      <c r="B21" s="642"/>
      <c r="C21" s="643"/>
      <c r="D21" s="624"/>
      <c r="E21" s="636"/>
      <c r="F21" s="624"/>
      <c r="G21" s="647"/>
      <c r="H21" s="632"/>
      <c r="I21" s="648"/>
    </row>
    <row r="22" spans="1:9" s="650" customFormat="1" ht="15" customHeight="1">
      <c r="A22" s="1441" t="s">
        <v>1585</v>
      </c>
      <c r="B22" s="1439"/>
      <c r="C22" s="637">
        <f>SUM(C23:C27)</f>
        <v>109225</v>
      </c>
      <c r="D22" s="638">
        <f>SUM(D23:D27)</f>
        <v>109225</v>
      </c>
      <c r="E22" s="649" t="s">
        <v>1577</v>
      </c>
      <c r="F22" s="638">
        <f>SUM(F23:F27)</f>
        <v>118197</v>
      </c>
      <c r="G22" s="640">
        <v>108.2</v>
      </c>
      <c r="H22" s="638">
        <f>SUM(H23:H27)</f>
        <v>103804</v>
      </c>
      <c r="I22" s="641">
        <v>95</v>
      </c>
    </row>
    <row r="23" spans="1:12" s="600" customFormat="1" ht="14.25" customHeight="1">
      <c r="A23" s="629"/>
      <c r="B23" s="630" t="s">
        <v>1128</v>
      </c>
      <c r="C23" s="651">
        <v>31981</v>
      </c>
      <c r="D23" s="554">
        <v>31981</v>
      </c>
      <c r="E23" s="634" t="s">
        <v>1577</v>
      </c>
      <c r="F23" s="554">
        <v>37070</v>
      </c>
      <c r="G23" s="652">
        <v>115.9</v>
      </c>
      <c r="H23" s="653">
        <v>31127</v>
      </c>
      <c r="I23" s="654">
        <v>97.3</v>
      </c>
      <c r="J23" s="633"/>
      <c r="K23" s="633"/>
      <c r="L23" s="609"/>
    </row>
    <row r="24" spans="1:12" s="600" customFormat="1" ht="15" customHeight="1">
      <c r="A24" s="629"/>
      <c r="B24" s="630" t="s">
        <v>1135</v>
      </c>
      <c r="C24" s="651">
        <v>42450</v>
      </c>
      <c r="D24" s="554">
        <v>42450</v>
      </c>
      <c r="E24" s="634" t="s">
        <v>1577</v>
      </c>
      <c r="F24" s="554">
        <v>43937</v>
      </c>
      <c r="G24" s="652">
        <v>103.5</v>
      </c>
      <c r="H24" s="653">
        <v>38663</v>
      </c>
      <c r="I24" s="654">
        <v>91.1</v>
      </c>
      <c r="J24" s="633"/>
      <c r="K24" s="633"/>
      <c r="L24" s="609"/>
    </row>
    <row r="25" spans="1:12" s="600" customFormat="1" ht="15" customHeight="1">
      <c r="A25" s="629"/>
      <c r="B25" s="630" t="s">
        <v>1137</v>
      </c>
      <c r="C25" s="651">
        <v>24310</v>
      </c>
      <c r="D25" s="554">
        <v>24310</v>
      </c>
      <c r="E25" s="634" t="s">
        <v>1577</v>
      </c>
      <c r="F25" s="554">
        <v>25860</v>
      </c>
      <c r="G25" s="652">
        <v>106.4</v>
      </c>
      <c r="H25" s="653">
        <v>23595</v>
      </c>
      <c r="I25" s="654">
        <v>97.1</v>
      </c>
      <c r="J25" s="633"/>
      <c r="K25" s="633"/>
      <c r="L25" s="609"/>
    </row>
    <row r="26" spans="1:9" s="600" customFormat="1" ht="12">
      <c r="A26" s="629"/>
      <c r="B26" s="630" t="s">
        <v>1586</v>
      </c>
      <c r="C26" s="651">
        <v>10484</v>
      </c>
      <c r="D26" s="554">
        <v>10484</v>
      </c>
      <c r="E26" s="634" t="s">
        <v>1587</v>
      </c>
      <c r="F26" s="554">
        <v>11330</v>
      </c>
      <c r="G26" s="652">
        <v>108.1</v>
      </c>
      <c r="H26" s="653">
        <v>10419</v>
      </c>
      <c r="I26" s="654">
        <v>99.4</v>
      </c>
    </row>
    <row r="27" spans="1:9" s="602" customFormat="1" ht="12">
      <c r="A27" s="616"/>
      <c r="B27" s="630"/>
      <c r="C27" s="616"/>
      <c r="D27" s="624"/>
      <c r="E27" s="636"/>
      <c r="F27" s="624"/>
      <c r="G27" s="647"/>
      <c r="H27" s="632"/>
      <c r="I27" s="648"/>
    </row>
    <row r="28" spans="1:9" s="615" customFormat="1" ht="15" customHeight="1">
      <c r="A28" s="1438" t="s">
        <v>1588</v>
      </c>
      <c r="B28" s="1439"/>
      <c r="C28" s="655">
        <f>SUM(C29:C36)</f>
        <v>102623</v>
      </c>
      <c r="D28" s="626">
        <f>SUM(D29:D36)</f>
        <v>86675</v>
      </c>
      <c r="E28" s="625">
        <v>84.5</v>
      </c>
      <c r="F28" s="626">
        <f>SUM(F29:F36)</f>
        <v>89775</v>
      </c>
      <c r="G28" s="656">
        <v>87.5</v>
      </c>
      <c r="H28" s="626">
        <f>SUM(H29:H36)</f>
        <v>83687</v>
      </c>
      <c r="I28" s="628">
        <v>81.5</v>
      </c>
    </row>
    <row r="29" spans="1:12" s="600" customFormat="1" ht="15" customHeight="1">
      <c r="A29" s="629"/>
      <c r="B29" s="630" t="s">
        <v>1123</v>
      </c>
      <c r="C29" s="45">
        <v>42950</v>
      </c>
      <c r="D29" s="46">
        <v>31060</v>
      </c>
      <c r="E29" s="620">
        <v>72.3</v>
      </c>
      <c r="F29" s="46">
        <v>30190</v>
      </c>
      <c r="G29" s="645">
        <v>70.3</v>
      </c>
      <c r="H29" s="632">
        <v>30683</v>
      </c>
      <c r="I29" s="623">
        <v>71.4</v>
      </c>
      <c r="J29" s="633"/>
      <c r="K29" s="609"/>
      <c r="L29" s="609"/>
    </row>
    <row r="30" spans="1:12" s="600" customFormat="1" ht="15" customHeight="1">
      <c r="A30" s="629"/>
      <c r="B30" s="630" t="s">
        <v>1105</v>
      </c>
      <c r="C30" s="45">
        <v>7824</v>
      </c>
      <c r="D30" s="46">
        <v>7812</v>
      </c>
      <c r="E30" s="620">
        <v>99.8</v>
      </c>
      <c r="F30" s="46">
        <v>8000</v>
      </c>
      <c r="G30" s="645">
        <v>102.2</v>
      </c>
      <c r="H30" s="632">
        <v>7599</v>
      </c>
      <c r="I30" s="623">
        <v>97.1</v>
      </c>
      <c r="J30" s="633"/>
      <c r="K30" s="609"/>
      <c r="L30" s="609"/>
    </row>
    <row r="31" spans="1:12" s="600" customFormat="1" ht="15" customHeight="1">
      <c r="A31" s="629"/>
      <c r="B31" s="630" t="s">
        <v>1107</v>
      </c>
      <c r="C31" s="45">
        <v>12784</v>
      </c>
      <c r="D31" s="46">
        <v>12513</v>
      </c>
      <c r="E31" s="620">
        <v>97.9</v>
      </c>
      <c r="F31" s="46">
        <v>14160</v>
      </c>
      <c r="G31" s="645">
        <v>110.8</v>
      </c>
      <c r="H31" s="632">
        <v>11717</v>
      </c>
      <c r="I31" s="623">
        <v>91.7</v>
      </c>
      <c r="J31" s="633"/>
      <c r="K31" s="609"/>
      <c r="L31" s="609"/>
    </row>
    <row r="32" spans="1:12" s="600" customFormat="1" ht="15" customHeight="1">
      <c r="A32" s="629"/>
      <c r="B32" s="630" t="s">
        <v>1109</v>
      </c>
      <c r="C32" s="45">
        <v>7919</v>
      </c>
      <c r="D32" s="46">
        <v>7908</v>
      </c>
      <c r="E32" s="620">
        <v>99.9</v>
      </c>
      <c r="F32" s="46">
        <v>8220</v>
      </c>
      <c r="G32" s="645">
        <v>103.8</v>
      </c>
      <c r="H32" s="632">
        <v>7780</v>
      </c>
      <c r="I32" s="623">
        <v>98.2</v>
      </c>
      <c r="J32" s="633"/>
      <c r="K32" s="609"/>
      <c r="L32" s="609"/>
    </row>
    <row r="33" spans="1:12" s="600" customFormat="1" ht="15" customHeight="1">
      <c r="A33" s="629"/>
      <c r="B33" s="630" t="s">
        <v>1111</v>
      </c>
      <c r="C33" s="45">
        <v>12265</v>
      </c>
      <c r="D33" s="46">
        <v>10670</v>
      </c>
      <c r="E33" s="620">
        <v>87</v>
      </c>
      <c r="F33" s="46">
        <v>11740</v>
      </c>
      <c r="G33" s="645">
        <v>95.7</v>
      </c>
      <c r="H33" s="632">
        <v>9583</v>
      </c>
      <c r="I33" s="623">
        <v>78.1</v>
      </c>
      <c r="J33" s="633"/>
      <c r="K33" s="609"/>
      <c r="L33" s="609"/>
    </row>
    <row r="34" spans="1:12" s="600" customFormat="1" ht="15" customHeight="1">
      <c r="A34" s="629"/>
      <c r="B34" s="630" t="s">
        <v>1113</v>
      </c>
      <c r="C34" s="45">
        <v>5088</v>
      </c>
      <c r="D34" s="46">
        <v>4356</v>
      </c>
      <c r="E34" s="620">
        <v>85.6</v>
      </c>
      <c r="F34" s="46">
        <v>4630</v>
      </c>
      <c r="G34" s="645">
        <v>91</v>
      </c>
      <c r="H34" s="632">
        <v>4282</v>
      </c>
      <c r="I34" s="623">
        <v>84.25</v>
      </c>
      <c r="J34" s="633"/>
      <c r="K34" s="609"/>
      <c r="L34" s="609"/>
    </row>
    <row r="35" spans="1:12" s="600" customFormat="1" ht="15" customHeight="1">
      <c r="A35" s="629"/>
      <c r="B35" s="630" t="s">
        <v>1114</v>
      </c>
      <c r="C35" s="45">
        <v>6501</v>
      </c>
      <c r="D35" s="46">
        <v>5580</v>
      </c>
      <c r="E35" s="620">
        <v>85.8</v>
      </c>
      <c r="F35" s="46">
        <v>5845</v>
      </c>
      <c r="G35" s="645">
        <v>89.9</v>
      </c>
      <c r="H35" s="632">
        <v>5385</v>
      </c>
      <c r="I35" s="623">
        <v>82.8</v>
      </c>
      <c r="J35" s="633"/>
      <c r="K35" s="609"/>
      <c r="L35" s="609"/>
    </row>
    <row r="36" spans="1:12" s="600" customFormat="1" ht="15" customHeight="1">
      <c r="A36" s="629"/>
      <c r="B36" s="630" t="s">
        <v>1116</v>
      </c>
      <c r="C36" s="45">
        <v>7292</v>
      </c>
      <c r="D36" s="657">
        <v>6776</v>
      </c>
      <c r="E36" s="620">
        <v>92.9</v>
      </c>
      <c r="F36" s="46">
        <v>6990</v>
      </c>
      <c r="G36" s="645">
        <v>95.9</v>
      </c>
      <c r="H36" s="632">
        <v>6658</v>
      </c>
      <c r="I36" s="623">
        <v>91.3</v>
      </c>
      <c r="J36" s="633"/>
      <c r="K36" s="609"/>
      <c r="L36" s="609"/>
    </row>
    <row r="37" spans="1:12" s="602" customFormat="1" ht="15" customHeight="1">
      <c r="A37" s="616"/>
      <c r="B37" s="630"/>
      <c r="C37" s="45"/>
      <c r="D37" s="619"/>
      <c r="E37" s="620"/>
      <c r="F37" s="46"/>
      <c r="G37" s="647"/>
      <c r="H37" s="632"/>
      <c r="I37" s="623"/>
      <c r="J37" s="633"/>
      <c r="K37" s="624"/>
      <c r="L37" s="624"/>
    </row>
    <row r="38" spans="1:12" s="615" customFormat="1" ht="15" customHeight="1">
      <c r="A38" s="1438" t="s">
        <v>1589</v>
      </c>
      <c r="B38" s="1439"/>
      <c r="C38" s="40">
        <f>SUM(C39:C42)</f>
        <v>180097</v>
      </c>
      <c r="D38" s="41">
        <f>SUM(D39:D42)</f>
        <v>178451</v>
      </c>
      <c r="E38" s="611">
        <v>99.1</v>
      </c>
      <c r="F38" s="41">
        <f>SUM(F39:F42)</f>
        <v>169866</v>
      </c>
      <c r="G38" s="640">
        <v>94.3</v>
      </c>
      <c r="H38" s="626">
        <f>SUM(H39:H42)</f>
        <v>153748</v>
      </c>
      <c r="I38" s="613">
        <v>85.4</v>
      </c>
      <c r="J38" s="658"/>
      <c r="K38" s="614"/>
      <c r="L38" s="614"/>
    </row>
    <row r="39" spans="1:12" s="600" customFormat="1" ht="15" customHeight="1">
      <c r="A39" s="629"/>
      <c r="B39" s="630" t="s">
        <v>1117</v>
      </c>
      <c r="C39" s="45">
        <v>93693</v>
      </c>
      <c r="D39" s="46">
        <v>93693</v>
      </c>
      <c r="E39" s="634" t="s">
        <v>1577</v>
      </c>
      <c r="F39" s="46">
        <v>88366</v>
      </c>
      <c r="G39" s="645">
        <v>94.3</v>
      </c>
      <c r="H39" s="632">
        <v>80624</v>
      </c>
      <c r="I39" s="623">
        <v>86.1</v>
      </c>
      <c r="J39" s="633"/>
      <c r="K39" s="633"/>
      <c r="L39" s="609"/>
    </row>
    <row r="40" spans="1:12" s="600" customFormat="1" ht="15" customHeight="1">
      <c r="A40" s="629"/>
      <c r="B40" s="630" t="s">
        <v>1139</v>
      </c>
      <c r="C40" s="45">
        <v>37112</v>
      </c>
      <c r="D40" s="46">
        <v>37112</v>
      </c>
      <c r="E40" s="634" t="s">
        <v>1577</v>
      </c>
      <c r="F40" s="46">
        <v>36350</v>
      </c>
      <c r="G40" s="645">
        <v>97.9</v>
      </c>
      <c r="H40" s="632">
        <v>32617</v>
      </c>
      <c r="I40" s="623">
        <v>87.9</v>
      </c>
      <c r="J40" s="633"/>
      <c r="K40" s="633"/>
      <c r="L40" s="609"/>
    </row>
    <row r="41" spans="1:12" s="600" customFormat="1" ht="15" customHeight="1">
      <c r="A41" s="629"/>
      <c r="B41" s="630" t="s">
        <v>1119</v>
      </c>
      <c r="C41" s="45">
        <v>27461</v>
      </c>
      <c r="D41" s="657">
        <v>25815</v>
      </c>
      <c r="E41" s="620">
        <v>94</v>
      </c>
      <c r="F41" s="46">
        <v>23000</v>
      </c>
      <c r="G41" s="645">
        <v>83.8</v>
      </c>
      <c r="H41" s="632">
        <v>20212</v>
      </c>
      <c r="I41" s="623">
        <v>73.6</v>
      </c>
      <c r="J41" s="633"/>
      <c r="K41" s="633"/>
      <c r="L41" s="609"/>
    </row>
    <row r="42" spans="1:12" s="600" customFormat="1" ht="15" customHeight="1">
      <c r="A42" s="629"/>
      <c r="B42" s="630" t="s">
        <v>1121</v>
      </c>
      <c r="C42" s="45">
        <v>21831</v>
      </c>
      <c r="D42" s="46">
        <v>21831</v>
      </c>
      <c r="E42" s="634" t="s">
        <v>1577</v>
      </c>
      <c r="F42" s="46">
        <v>22150</v>
      </c>
      <c r="G42" s="645">
        <v>101.5</v>
      </c>
      <c r="H42" s="632">
        <v>20295</v>
      </c>
      <c r="I42" s="623">
        <v>93</v>
      </c>
      <c r="J42" s="633"/>
      <c r="K42" s="633"/>
      <c r="L42" s="609"/>
    </row>
    <row r="43" spans="1:12" s="602" customFormat="1" ht="15" customHeight="1">
      <c r="A43" s="616"/>
      <c r="B43" s="630"/>
      <c r="C43" s="45"/>
      <c r="D43" s="659"/>
      <c r="E43" s="620"/>
      <c r="F43" s="46"/>
      <c r="G43" s="647"/>
      <c r="H43" s="632"/>
      <c r="I43" s="623"/>
      <c r="J43" s="633"/>
      <c r="K43" s="633"/>
      <c r="L43" s="624"/>
    </row>
    <row r="44" spans="1:12" s="615" customFormat="1" ht="15" customHeight="1">
      <c r="A44" s="1438" t="s">
        <v>1590</v>
      </c>
      <c r="B44" s="1439"/>
      <c r="C44" s="40">
        <f>SUM(C45:C48)</f>
        <v>73272</v>
      </c>
      <c r="D44" s="41">
        <f>SUM(D45:D48)</f>
        <v>66222</v>
      </c>
      <c r="E44" s="611">
        <v>90.4</v>
      </c>
      <c r="F44" s="41">
        <f>SUM(F45:F48)</f>
        <v>75381</v>
      </c>
      <c r="G44" s="640">
        <v>102.9</v>
      </c>
      <c r="H44" s="626">
        <f>SUM(H45:H48)</f>
        <v>59294</v>
      </c>
      <c r="I44" s="613">
        <v>80.9</v>
      </c>
      <c r="J44" s="658"/>
      <c r="K44" s="658"/>
      <c r="L44" s="614"/>
    </row>
    <row r="45" spans="1:12" s="600" customFormat="1" ht="15" customHeight="1">
      <c r="A45" s="629"/>
      <c r="B45" s="630" t="s">
        <v>1131</v>
      </c>
      <c r="C45" s="45">
        <v>33403</v>
      </c>
      <c r="D45" s="46">
        <v>29872</v>
      </c>
      <c r="E45" s="620">
        <v>89.4</v>
      </c>
      <c r="F45" s="46">
        <v>37600</v>
      </c>
      <c r="G45" s="645">
        <v>112.6</v>
      </c>
      <c r="H45" s="632">
        <v>27942</v>
      </c>
      <c r="I45" s="623">
        <v>83.7</v>
      </c>
      <c r="J45" s="633"/>
      <c r="K45" s="633"/>
      <c r="L45" s="609"/>
    </row>
    <row r="46" spans="1:12" s="600" customFormat="1" ht="15" customHeight="1">
      <c r="A46" s="629"/>
      <c r="B46" s="630" t="s">
        <v>1122</v>
      </c>
      <c r="C46" s="45">
        <v>11625</v>
      </c>
      <c r="D46" s="46">
        <v>8106</v>
      </c>
      <c r="E46" s="620">
        <v>69.7</v>
      </c>
      <c r="F46" s="46">
        <v>7350</v>
      </c>
      <c r="G46" s="645">
        <v>63.2</v>
      </c>
      <c r="H46" s="632">
        <v>5903</v>
      </c>
      <c r="I46" s="623">
        <v>50.8</v>
      </c>
      <c r="J46" s="633"/>
      <c r="K46" s="609"/>
      <c r="L46" s="609"/>
    </row>
    <row r="47" spans="1:12" s="600" customFormat="1" ht="15" customHeight="1">
      <c r="A47" s="629"/>
      <c r="B47" s="630" t="s">
        <v>1124</v>
      </c>
      <c r="C47" s="45">
        <v>18316</v>
      </c>
      <c r="D47" s="46">
        <v>18316</v>
      </c>
      <c r="E47" s="634" t="s">
        <v>1591</v>
      </c>
      <c r="F47" s="46">
        <v>20985</v>
      </c>
      <c r="G47" s="645">
        <v>114.6</v>
      </c>
      <c r="H47" s="632">
        <v>16529</v>
      </c>
      <c r="I47" s="623">
        <v>90.25</v>
      </c>
      <c r="J47" s="633"/>
      <c r="K47" s="609"/>
      <c r="L47" s="609"/>
    </row>
    <row r="48" spans="1:12" s="600" customFormat="1" ht="15" customHeight="1">
      <c r="A48" s="629"/>
      <c r="B48" s="630" t="s">
        <v>1126</v>
      </c>
      <c r="C48" s="45">
        <v>9928</v>
      </c>
      <c r="D48" s="46">
        <v>9928</v>
      </c>
      <c r="E48" s="634" t="s">
        <v>1591</v>
      </c>
      <c r="F48" s="46">
        <v>9446</v>
      </c>
      <c r="G48" s="645">
        <v>95.1</v>
      </c>
      <c r="H48" s="632">
        <v>8920</v>
      </c>
      <c r="I48" s="623">
        <v>89.8</v>
      </c>
      <c r="J48" s="633"/>
      <c r="K48" s="609"/>
      <c r="L48" s="609"/>
    </row>
    <row r="49" spans="1:12" s="602" customFormat="1" ht="15" customHeight="1">
      <c r="A49" s="616"/>
      <c r="B49" s="630"/>
      <c r="C49" s="45"/>
      <c r="D49" s="659"/>
      <c r="E49" s="620"/>
      <c r="F49" s="46"/>
      <c r="G49" s="647"/>
      <c r="H49" s="632"/>
      <c r="I49" s="623"/>
      <c r="J49" s="633"/>
      <c r="K49" s="624"/>
      <c r="L49" s="624"/>
    </row>
    <row r="50" spans="1:12" s="615" customFormat="1" ht="15" customHeight="1">
      <c r="A50" s="1438" t="s">
        <v>1592</v>
      </c>
      <c r="B50" s="1439"/>
      <c r="C50" s="40">
        <f>SUM(C51:C57)</f>
        <v>159296</v>
      </c>
      <c r="D50" s="41">
        <f>SUM(D51:D57)</f>
        <v>158265</v>
      </c>
      <c r="E50" s="611">
        <v>99.4</v>
      </c>
      <c r="F50" s="41">
        <f>SUM(F51:F57)</f>
        <v>169365</v>
      </c>
      <c r="G50" s="660">
        <v>106.3</v>
      </c>
      <c r="H50" s="41">
        <f>SUM(H51:H57)</f>
        <v>157708</v>
      </c>
      <c r="I50" s="613">
        <v>99</v>
      </c>
      <c r="J50" s="658"/>
      <c r="K50" s="614"/>
      <c r="L50" s="614"/>
    </row>
    <row r="51" spans="1:12" s="600" customFormat="1" ht="15" customHeight="1">
      <c r="A51" s="629"/>
      <c r="B51" s="630" t="s">
        <v>1118</v>
      </c>
      <c r="C51" s="45">
        <v>99603</v>
      </c>
      <c r="D51" s="657">
        <v>99438</v>
      </c>
      <c r="E51" s="661">
        <v>99.8</v>
      </c>
      <c r="F51" s="46">
        <v>101240</v>
      </c>
      <c r="G51" s="609">
        <v>101.6</v>
      </c>
      <c r="H51" s="632">
        <v>99169</v>
      </c>
      <c r="I51" s="623">
        <v>99.6</v>
      </c>
      <c r="J51" s="633"/>
      <c r="K51" s="609"/>
      <c r="L51" s="609"/>
    </row>
    <row r="52" spans="1:12" s="600" customFormat="1" ht="15" customHeight="1">
      <c r="A52" s="629"/>
      <c r="B52" s="630" t="s">
        <v>1132</v>
      </c>
      <c r="C52" s="45">
        <v>13111</v>
      </c>
      <c r="D52" s="657">
        <v>13111</v>
      </c>
      <c r="E52" s="634" t="s">
        <v>1577</v>
      </c>
      <c r="F52" s="46">
        <v>14600</v>
      </c>
      <c r="G52" s="609">
        <v>111.4</v>
      </c>
      <c r="H52" s="632">
        <v>13042</v>
      </c>
      <c r="I52" s="623">
        <v>99.5</v>
      </c>
      <c r="J52" s="633"/>
      <c r="K52" s="609"/>
      <c r="L52" s="609"/>
    </row>
    <row r="53" spans="1:12" s="600" customFormat="1" ht="15" customHeight="1">
      <c r="A53" s="629"/>
      <c r="B53" s="630" t="s">
        <v>1134</v>
      </c>
      <c r="C53" s="45">
        <v>10306</v>
      </c>
      <c r="D53" s="46">
        <v>10135</v>
      </c>
      <c r="E53" s="620">
        <v>98.3</v>
      </c>
      <c r="F53" s="46">
        <v>10790</v>
      </c>
      <c r="G53" s="609">
        <v>104.7</v>
      </c>
      <c r="H53" s="632">
        <v>10113</v>
      </c>
      <c r="I53" s="623">
        <v>98.1</v>
      </c>
      <c r="J53" s="633"/>
      <c r="K53" s="609"/>
      <c r="L53" s="609"/>
    </row>
    <row r="54" spans="1:12" s="600" customFormat="1" ht="15" customHeight="1">
      <c r="A54" s="629"/>
      <c r="B54" s="630" t="s">
        <v>1136</v>
      </c>
      <c r="C54" s="45">
        <v>8736</v>
      </c>
      <c r="D54" s="46">
        <v>8667</v>
      </c>
      <c r="E54" s="620">
        <v>99.2</v>
      </c>
      <c r="F54" s="46">
        <v>9020</v>
      </c>
      <c r="G54" s="609">
        <v>103.3</v>
      </c>
      <c r="H54" s="632">
        <v>8614</v>
      </c>
      <c r="I54" s="623">
        <v>98.6</v>
      </c>
      <c r="J54" s="633"/>
      <c r="K54" s="609"/>
      <c r="L54" s="609"/>
    </row>
    <row r="55" spans="1:12" s="600" customFormat="1" ht="15" customHeight="1">
      <c r="A55" s="629"/>
      <c r="B55" s="630" t="s">
        <v>1138</v>
      </c>
      <c r="C55" s="45">
        <v>8347</v>
      </c>
      <c r="D55" s="657">
        <v>8347</v>
      </c>
      <c r="E55" s="634" t="s">
        <v>1577</v>
      </c>
      <c r="F55" s="46">
        <v>8860</v>
      </c>
      <c r="G55" s="645">
        <v>106.1</v>
      </c>
      <c r="H55" s="632">
        <v>8334</v>
      </c>
      <c r="I55" s="623">
        <v>99.8</v>
      </c>
      <c r="J55" s="633"/>
      <c r="K55" s="609"/>
      <c r="L55" s="609"/>
    </row>
    <row r="56" spans="1:12" s="600" customFormat="1" ht="15" customHeight="1">
      <c r="A56" s="629"/>
      <c r="B56" s="630" t="s">
        <v>1140</v>
      </c>
      <c r="C56" s="45">
        <v>6560</v>
      </c>
      <c r="D56" s="46">
        <v>6099</v>
      </c>
      <c r="E56" s="620">
        <v>93</v>
      </c>
      <c r="F56" s="46">
        <v>7880</v>
      </c>
      <c r="G56" s="645">
        <v>120.1</v>
      </c>
      <c r="H56" s="632">
        <v>6014</v>
      </c>
      <c r="I56" s="623">
        <v>91.7</v>
      </c>
      <c r="J56" s="633"/>
      <c r="K56" s="609"/>
      <c r="L56" s="609"/>
    </row>
    <row r="57" spans="1:12" s="600" customFormat="1" ht="15" customHeight="1">
      <c r="A57" s="629"/>
      <c r="B57" s="630" t="s">
        <v>1141</v>
      </c>
      <c r="C57" s="45">
        <v>12633</v>
      </c>
      <c r="D57" s="46">
        <v>12468</v>
      </c>
      <c r="E57" s="620">
        <v>98.7</v>
      </c>
      <c r="F57" s="46">
        <v>16975</v>
      </c>
      <c r="G57" s="645">
        <v>134.4</v>
      </c>
      <c r="H57" s="632">
        <v>12422</v>
      </c>
      <c r="I57" s="623">
        <v>98.3</v>
      </c>
      <c r="J57" s="633"/>
      <c r="K57" s="609"/>
      <c r="L57" s="609"/>
    </row>
    <row r="58" spans="1:12" s="602" customFormat="1" ht="15" customHeight="1">
      <c r="A58" s="616"/>
      <c r="B58" s="630"/>
      <c r="C58" s="662"/>
      <c r="D58" s="659"/>
      <c r="E58" s="620"/>
      <c r="F58" s="46"/>
      <c r="G58" s="647"/>
      <c r="H58" s="632"/>
      <c r="I58" s="623"/>
      <c r="J58" s="633"/>
      <c r="K58" s="624"/>
      <c r="L58" s="624"/>
    </row>
    <row r="59" spans="1:9" s="615" customFormat="1" ht="14.25" customHeight="1">
      <c r="A59" s="1438" t="s">
        <v>1593</v>
      </c>
      <c r="B59" s="1439"/>
      <c r="C59" s="655">
        <f>SUM(C60:C66)</f>
        <v>169792</v>
      </c>
      <c r="D59" s="626">
        <f>SUM(D60:D66)</f>
        <v>169695</v>
      </c>
      <c r="E59" s="625">
        <v>99.9</v>
      </c>
      <c r="F59" s="626">
        <f>SUM(F60:F66)</f>
        <v>190112</v>
      </c>
      <c r="G59" s="627">
        <v>112</v>
      </c>
      <c r="H59" s="626">
        <f>SUM(H60:H66)</f>
        <v>165283</v>
      </c>
      <c r="I59" s="628">
        <v>97.3</v>
      </c>
    </row>
    <row r="60" spans="1:12" s="600" customFormat="1" ht="15" customHeight="1">
      <c r="A60" s="629"/>
      <c r="B60" s="630" t="s">
        <v>1120</v>
      </c>
      <c r="C60" s="45">
        <v>100811</v>
      </c>
      <c r="D60" s="46">
        <v>100811</v>
      </c>
      <c r="E60" s="634" t="s">
        <v>1591</v>
      </c>
      <c r="F60" s="46">
        <v>111522</v>
      </c>
      <c r="G60" s="645">
        <v>110.6</v>
      </c>
      <c r="H60" s="632">
        <v>99161</v>
      </c>
      <c r="I60" s="623">
        <v>98.4</v>
      </c>
      <c r="J60" s="633"/>
      <c r="K60" s="609"/>
      <c r="L60" s="609"/>
    </row>
    <row r="61" spans="1:12" s="600" customFormat="1" ht="15" customHeight="1">
      <c r="A61" s="629"/>
      <c r="B61" s="630" t="s">
        <v>1129</v>
      </c>
      <c r="C61" s="45">
        <v>8033</v>
      </c>
      <c r="D61" s="46">
        <v>7936</v>
      </c>
      <c r="E61" s="663">
        <v>98.8</v>
      </c>
      <c r="F61" s="46">
        <v>9915</v>
      </c>
      <c r="G61" s="645">
        <v>123.4</v>
      </c>
      <c r="H61" s="632">
        <v>7810</v>
      </c>
      <c r="I61" s="623">
        <v>97.2</v>
      </c>
      <c r="J61" s="633"/>
      <c r="K61" s="609"/>
      <c r="L61" s="609"/>
    </row>
    <row r="62" spans="1:12" s="600" customFormat="1" ht="15" customHeight="1">
      <c r="A62" s="629"/>
      <c r="B62" s="630" t="s">
        <v>1130</v>
      </c>
      <c r="C62" s="45">
        <v>18887</v>
      </c>
      <c r="D62" s="46">
        <v>18887</v>
      </c>
      <c r="E62" s="634" t="s">
        <v>1591</v>
      </c>
      <c r="F62" s="46">
        <v>22500</v>
      </c>
      <c r="G62" s="645">
        <v>119.1</v>
      </c>
      <c r="H62" s="632">
        <v>18154</v>
      </c>
      <c r="I62" s="623">
        <v>96.1</v>
      </c>
      <c r="J62" s="633"/>
      <c r="K62" s="609"/>
      <c r="L62" s="609"/>
    </row>
    <row r="63" spans="1:12" s="600" customFormat="1" ht="15" customHeight="1">
      <c r="A63" s="629"/>
      <c r="B63" s="630" t="s">
        <v>1143</v>
      </c>
      <c r="C63" s="45">
        <v>19909</v>
      </c>
      <c r="D63" s="46">
        <v>19909</v>
      </c>
      <c r="E63" s="634" t="s">
        <v>1591</v>
      </c>
      <c r="F63" s="46">
        <v>21636</v>
      </c>
      <c r="G63" s="645">
        <v>108.7</v>
      </c>
      <c r="H63" s="632">
        <v>18625</v>
      </c>
      <c r="I63" s="623">
        <v>93.6</v>
      </c>
      <c r="J63" s="633"/>
      <c r="K63" s="609"/>
      <c r="L63" s="609"/>
    </row>
    <row r="64" spans="1:12" s="600" customFormat="1" ht="15" customHeight="1">
      <c r="A64" s="629"/>
      <c r="B64" s="630" t="s">
        <v>1145</v>
      </c>
      <c r="C64" s="45">
        <v>8167</v>
      </c>
      <c r="D64" s="657">
        <v>8167</v>
      </c>
      <c r="E64" s="634" t="s">
        <v>1591</v>
      </c>
      <c r="F64" s="46">
        <v>8458</v>
      </c>
      <c r="G64" s="645">
        <v>103.6</v>
      </c>
      <c r="H64" s="632">
        <v>7732</v>
      </c>
      <c r="I64" s="623">
        <v>94.7</v>
      </c>
      <c r="J64" s="633"/>
      <c r="K64" s="609"/>
      <c r="L64" s="609"/>
    </row>
    <row r="65" spans="1:12" s="600" customFormat="1" ht="15" customHeight="1">
      <c r="A65" s="629"/>
      <c r="B65" s="630" t="s">
        <v>1146</v>
      </c>
      <c r="C65" s="45">
        <v>6084</v>
      </c>
      <c r="D65" s="46">
        <v>6084</v>
      </c>
      <c r="E65" s="634" t="s">
        <v>1591</v>
      </c>
      <c r="F65" s="46">
        <v>6751</v>
      </c>
      <c r="G65" s="645">
        <v>111</v>
      </c>
      <c r="H65" s="632">
        <v>5949</v>
      </c>
      <c r="I65" s="623">
        <v>97.8</v>
      </c>
      <c r="J65" s="633"/>
      <c r="K65" s="609"/>
      <c r="L65" s="609"/>
    </row>
    <row r="66" spans="1:12" s="600" customFormat="1" ht="15" customHeight="1" thickBot="1">
      <c r="A66" s="664"/>
      <c r="B66" s="665" t="s">
        <v>1147</v>
      </c>
      <c r="C66" s="666">
        <v>7901</v>
      </c>
      <c r="D66" s="667">
        <v>7901</v>
      </c>
      <c r="E66" s="668" t="s">
        <v>1591</v>
      </c>
      <c r="F66" s="667">
        <v>9330</v>
      </c>
      <c r="G66" s="669">
        <v>118.1</v>
      </c>
      <c r="H66" s="670">
        <v>7852</v>
      </c>
      <c r="I66" s="671">
        <v>99.4</v>
      </c>
      <c r="J66" s="633"/>
      <c r="K66" s="609"/>
      <c r="L66" s="609"/>
    </row>
    <row r="67" spans="2:4" ht="13.5">
      <c r="B67" s="672" t="s">
        <v>1594</v>
      </c>
      <c r="C67" s="17"/>
      <c r="D67" s="17"/>
    </row>
    <row r="73" spans="5:9" ht="13.5">
      <c r="E73" s="17"/>
      <c r="F73" s="17"/>
      <c r="G73" s="17"/>
      <c r="H73" s="17"/>
      <c r="I73" s="17"/>
    </row>
  </sheetData>
  <mergeCells count="18">
    <mergeCell ref="A50:B50"/>
    <mergeCell ref="A59:B59"/>
    <mergeCell ref="A22:B22"/>
    <mergeCell ref="A28:B28"/>
    <mergeCell ref="A38:B38"/>
    <mergeCell ref="A44:B44"/>
    <mergeCell ref="A5:B5"/>
    <mergeCell ref="A6:B6"/>
    <mergeCell ref="A8:B8"/>
    <mergeCell ref="A15:B15"/>
    <mergeCell ref="C3:C4"/>
    <mergeCell ref="D3:D4"/>
    <mergeCell ref="E3:E4"/>
    <mergeCell ref="A3:B4"/>
    <mergeCell ref="F3:F4"/>
    <mergeCell ref="G3:G4"/>
    <mergeCell ref="H3:H4"/>
    <mergeCell ref="I3:I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V34"/>
  <sheetViews>
    <sheetView workbookViewId="0" topLeftCell="A1">
      <selection activeCell="A1" sqref="A1"/>
    </sheetView>
  </sheetViews>
  <sheetFormatPr defaultColWidth="9.00390625" defaultRowHeight="13.5"/>
  <cols>
    <col min="1" max="1" width="2.625" style="97" customWidth="1"/>
    <col min="2" max="10" width="8.625" style="97" customWidth="1"/>
    <col min="11" max="11" width="12.25390625" style="97" customWidth="1"/>
    <col min="12" max="12" width="10.625" style="97" customWidth="1"/>
    <col min="13" max="21" width="9.00390625" style="97" customWidth="1"/>
    <col min="22" max="22" width="16.625" style="97" customWidth="1"/>
    <col min="23" max="16384" width="9.00390625" style="97" customWidth="1"/>
  </cols>
  <sheetData>
    <row r="2" spans="2:5" ht="14.25">
      <c r="B2" s="673" t="s">
        <v>1629</v>
      </c>
      <c r="C2" s="674"/>
      <c r="E2" s="675"/>
    </row>
    <row r="3" spans="2:13" ht="12">
      <c r="B3" s="676"/>
      <c r="C3" s="676"/>
      <c r="D3" s="676"/>
      <c r="E3" s="677"/>
      <c r="F3" s="677"/>
      <c r="G3" s="677"/>
      <c r="H3" s="677"/>
      <c r="I3" s="677"/>
      <c r="J3" s="676"/>
      <c r="K3" s="676"/>
      <c r="L3" s="676"/>
      <c r="M3" s="676"/>
    </row>
    <row r="4" spans="2:22" ht="12.75" thickBot="1">
      <c r="B4" s="678" t="s">
        <v>1596</v>
      </c>
      <c r="C4" s="678"/>
      <c r="D4" s="678"/>
      <c r="E4" s="679"/>
      <c r="F4" s="679"/>
      <c r="G4" s="679"/>
      <c r="H4" s="679"/>
      <c r="I4" s="679"/>
      <c r="J4" s="679"/>
      <c r="K4" s="680"/>
      <c r="M4" s="676"/>
      <c r="N4" s="681"/>
      <c r="O4" s="681"/>
      <c r="V4" s="682" t="s">
        <v>1605</v>
      </c>
    </row>
    <row r="5" spans="1:22" ht="13.5" customHeight="1" thickTop="1">
      <c r="A5" s="123"/>
      <c r="B5" s="683"/>
      <c r="C5" s="684"/>
      <c r="D5" s="685"/>
      <c r="E5" s="1473" t="s">
        <v>1606</v>
      </c>
      <c r="F5" s="1474"/>
      <c r="G5" s="1474"/>
      <c r="H5" s="1474"/>
      <c r="I5" s="1475"/>
      <c r="J5" s="686" t="s">
        <v>1607</v>
      </c>
      <c r="K5" s="1464" t="s">
        <v>1608</v>
      </c>
      <c r="L5" s="1465"/>
      <c r="M5" s="1465"/>
      <c r="N5" s="1466"/>
      <c r="O5" s="687" t="s">
        <v>1609</v>
      </c>
      <c r="P5" s="688"/>
      <c r="Q5" s="688"/>
      <c r="R5" s="689"/>
      <c r="S5" s="688" t="s">
        <v>1610</v>
      </c>
      <c r="T5" s="688"/>
      <c r="U5" s="689"/>
      <c r="V5" s="1467" t="s">
        <v>1611</v>
      </c>
    </row>
    <row r="6" spans="1:22" ht="13.5" customHeight="1">
      <c r="A6" s="123"/>
      <c r="B6" s="1444" t="s">
        <v>1612</v>
      </c>
      <c r="C6" s="1445"/>
      <c r="D6" s="691" t="s">
        <v>1597</v>
      </c>
      <c r="E6" s="1458" t="s">
        <v>1177</v>
      </c>
      <c r="F6" s="1457" t="s">
        <v>1598</v>
      </c>
      <c r="G6" s="1457" t="s">
        <v>1599</v>
      </c>
      <c r="H6" s="1470" t="s">
        <v>1600</v>
      </c>
      <c r="I6" s="1457" t="s">
        <v>1613</v>
      </c>
      <c r="J6" s="693" t="s">
        <v>1614</v>
      </c>
      <c r="K6" s="1451" t="s">
        <v>1597</v>
      </c>
      <c r="L6" s="1451" t="s">
        <v>1598</v>
      </c>
      <c r="M6" s="1451" t="s">
        <v>1601</v>
      </c>
      <c r="N6" s="1462" t="s">
        <v>1615</v>
      </c>
      <c r="O6" s="1451" t="s">
        <v>1602</v>
      </c>
      <c r="P6" s="1451" t="s">
        <v>1616</v>
      </c>
      <c r="Q6" s="1471" t="s">
        <v>1603</v>
      </c>
      <c r="R6" s="1471" t="s">
        <v>1617</v>
      </c>
      <c r="S6" s="1460" t="s">
        <v>1597</v>
      </c>
      <c r="T6" s="1447" t="s">
        <v>1604</v>
      </c>
      <c r="U6" s="1447" t="s">
        <v>1618</v>
      </c>
      <c r="V6" s="1468"/>
    </row>
    <row r="7" spans="1:22" ht="12">
      <c r="A7" s="123"/>
      <c r="B7" s="696"/>
      <c r="C7" s="697"/>
      <c r="D7" s="698"/>
      <c r="E7" s="1459"/>
      <c r="F7" s="1452"/>
      <c r="G7" s="1452"/>
      <c r="H7" s="1448"/>
      <c r="I7" s="1452"/>
      <c r="J7" s="700" t="s">
        <v>1619</v>
      </c>
      <c r="K7" s="1452"/>
      <c r="L7" s="1452"/>
      <c r="M7" s="1452"/>
      <c r="N7" s="1463"/>
      <c r="O7" s="1452"/>
      <c r="P7" s="1452"/>
      <c r="Q7" s="1472"/>
      <c r="R7" s="1472"/>
      <c r="S7" s="1461"/>
      <c r="T7" s="1448"/>
      <c r="U7" s="1448"/>
      <c r="V7" s="1469"/>
    </row>
    <row r="8" spans="1:22" ht="13.5">
      <c r="A8" s="123"/>
      <c r="B8" s="1442" t="s">
        <v>1620</v>
      </c>
      <c r="C8" s="1443"/>
      <c r="D8" s="702">
        <f aca="true" t="shared" si="0" ref="D8:D16">E8+K8+O8+S8+J8</f>
        <v>490695</v>
      </c>
      <c r="E8" s="703">
        <f aca="true" t="shared" si="1" ref="E8:E16">SUM(F8:I8)</f>
        <v>190794</v>
      </c>
      <c r="F8" s="703">
        <v>15547</v>
      </c>
      <c r="G8" s="703">
        <v>107474</v>
      </c>
      <c r="H8" s="703">
        <v>434</v>
      </c>
      <c r="I8" s="703">
        <v>67339</v>
      </c>
      <c r="J8" s="703">
        <v>3747</v>
      </c>
      <c r="K8" s="703">
        <f aca="true" t="shared" si="2" ref="K8:K16">SUM(L8:N8)</f>
        <v>279546</v>
      </c>
      <c r="L8" s="703">
        <v>1986</v>
      </c>
      <c r="M8" s="703">
        <v>252269</v>
      </c>
      <c r="N8" s="703">
        <v>25291</v>
      </c>
      <c r="O8" s="703">
        <f aca="true" t="shared" si="3" ref="O8:O16">SUM(P8:R8)</f>
        <v>10653</v>
      </c>
      <c r="P8" s="703">
        <v>5705</v>
      </c>
      <c r="Q8" s="703">
        <v>4687</v>
      </c>
      <c r="R8" s="703">
        <v>261</v>
      </c>
      <c r="S8" s="703">
        <f aca="true" t="shared" si="4" ref="S8:S16">SUM(T8:U8)</f>
        <v>5955</v>
      </c>
      <c r="T8" s="703">
        <v>3228</v>
      </c>
      <c r="U8" s="704">
        <v>2727</v>
      </c>
      <c r="V8" s="691" t="s">
        <v>1621</v>
      </c>
    </row>
    <row r="9" spans="1:22" ht="13.5">
      <c r="A9" s="123"/>
      <c r="B9" s="1442">
        <v>56</v>
      </c>
      <c r="C9" s="1443"/>
      <c r="D9" s="705">
        <f t="shared" si="0"/>
        <v>509624</v>
      </c>
      <c r="E9" s="706">
        <f t="shared" si="1"/>
        <v>198773</v>
      </c>
      <c r="F9" s="706">
        <v>15480</v>
      </c>
      <c r="G9" s="706">
        <v>105052</v>
      </c>
      <c r="H9" s="706">
        <v>432</v>
      </c>
      <c r="I9" s="706">
        <v>77809</v>
      </c>
      <c r="J9" s="706">
        <v>3781</v>
      </c>
      <c r="K9" s="706">
        <f t="shared" si="2"/>
        <v>289245</v>
      </c>
      <c r="L9" s="706">
        <v>2096</v>
      </c>
      <c r="M9" s="706">
        <v>261258</v>
      </c>
      <c r="N9" s="706">
        <v>25891</v>
      </c>
      <c r="O9" s="706">
        <f t="shared" si="3"/>
        <v>11014</v>
      </c>
      <c r="P9" s="706">
        <v>5790</v>
      </c>
      <c r="Q9" s="706">
        <v>4946</v>
      </c>
      <c r="R9" s="706">
        <v>278</v>
      </c>
      <c r="S9" s="706">
        <f t="shared" si="4"/>
        <v>6811</v>
      </c>
      <c r="T9" s="706">
        <v>3661</v>
      </c>
      <c r="U9" s="707">
        <v>3150</v>
      </c>
      <c r="V9" s="691">
        <v>56</v>
      </c>
    </row>
    <row r="10" spans="1:22" ht="13.5">
      <c r="A10" s="123"/>
      <c r="B10" s="1442">
        <v>57</v>
      </c>
      <c r="C10" s="1446"/>
      <c r="D10" s="705">
        <f t="shared" si="0"/>
        <v>529602</v>
      </c>
      <c r="E10" s="706">
        <f t="shared" si="1"/>
        <v>208548</v>
      </c>
      <c r="F10" s="706">
        <v>15495</v>
      </c>
      <c r="G10" s="706">
        <v>101857</v>
      </c>
      <c r="H10" s="706">
        <v>431</v>
      </c>
      <c r="I10" s="706">
        <v>90765</v>
      </c>
      <c r="J10" s="706">
        <v>3783</v>
      </c>
      <c r="K10" s="706">
        <f t="shared" si="2"/>
        <v>297291</v>
      </c>
      <c r="L10" s="706">
        <v>2105</v>
      </c>
      <c r="M10" s="706">
        <v>268371</v>
      </c>
      <c r="N10" s="706">
        <v>26815</v>
      </c>
      <c r="O10" s="706">
        <f t="shared" si="3"/>
        <v>11463</v>
      </c>
      <c r="P10" s="706">
        <v>5996</v>
      </c>
      <c r="Q10" s="706">
        <v>5167</v>
      </c>
      <c r="R10" s="706">
        <v>300</v>
      </c>
      <c r="S10" s="706">
        <f t="shared" si="4"/>
        <v>8517</v>
      </c>
      <c r="T10" s="706">
        <v>4433</v>
      </c>
      <c r="U10" s="707">
        <v>4084</v>
      </c>
      <c r="V10" s="691">
        <v>57</v>
      </c>
    </row>
    <row r="11" spans="1:22" ht="13.5">
      <c r="A11" s="123"/>
      <c r="B11" s="1442">
        <v>58</v>
      </c>
      <c r="C11" s="1446"/>
      <c r="D11" s="705">
        <f t="shared" si="0"/>
        <v>547873</v>
      </c>
      <c r="E11" s="706">
        <f t="shared" si="1"/>
        <v>218211</v>
      </c>
      <c r="F11" s="706">
        <v>15479</v>
      </c>
      <c r="G11" s="706">
        <v>97942</v>
      </c>
      <c r="H11" s="706">
        <v>419</v>
      </c>
      <c r="I11" s="706">
        <v>104371</v>
      </c>
      <c r="J11" s="706">
        <v>3742</v>
      </c>
      <c r="K11" s="706">
        <f t="shared" si="2"/>
        <v>303004</v>
      </c>
      <c r="L11" s="706">
        <v>2179</v>
      </c>
      <c r="M11" s="706">
        <v>273253</v>
      </c>
      <c r="N11" s="706">
        <v>27572</v>
      </c>
      <c r="O11" s="706">
        <f t="shared" si="3"/>
        <v>12050</v>
      </c>
      <c r="P11" s="706">
        <v>6320</v>
      </c>
      <c r="Q11" s="706">
        <v>5390</v>
      </c>
      <c r="R11" s="706">
        <v>340</v>
      </c>
      <c r="S11" s="706">
        <f t="shared" si="4"/>
        <v>10866</v>
      </c>
      <c r="T11" s="706">
        <v>5317</v>
      </c>
      <c r="U11" s="707">
        <v>5549</v>
      </c>
      <c r="V11" s="691">
        <v>58</v>
      </c>
    </row>
    <row r="12" spans="1:22" ht="13.5">
      <c r="A12" s="123"/>
      <c r="B12" s="1442">
        <v>59</v>
      </c>
      <c r="C12" s="1446"/>
      <c r="D12" s="705">
        <f t="shared" si="0"/>
        <v>565771</v>
      </c>
      <c r="E12" s="706">
        <f t="shared" si="1"/>
        <v>229257</v>
      </c>
      <c r="F12" s="706">
        <v>15639</v>
      </c>
      <c r="G12" s="706">
        <v>92697</v>
      </c>
      <c r="H12" s="706">
        <v>428</v>
      </c>
      <c r="I12" s="706">
        <v>120493</v>
      </c>
      <c r="J12" s="706">
        <v>3726</v>
      </c>
      <c r="K12" s="706">
        <f t="shared" si="2"/>
        <v>306330</v>
      </c>
      <c r="L12" s="706">
        <v>2158</v>
      </c>
      <c r="M12" s="706">
        <v>276358</v>
      </c>
      <c r="N12" s="706">
        <v>27814</v>
      </c>
      <c r="O12" s="706">
        <f t="shared" si="3"/>
        <v>13516</v>
      </c>
      <c r="P12" s="706">
        <v>7488</v>
      </c>
      <c r="Q12" s="706">
        <v>5648</v>
      </c>
      <c r="R12" s="706">
        <v>380</v>
      </c>
      <c r="S12" s="706">
        <f t="shared" si="4"/>
        <v>12942</v>
      </c>
      <c r="T12" s="706">
        <v>6023</v>
      </c>
      <c r="U12" s="707">
        <v>6919</v>
      </c>
      <c r="V12" s="691">
        <v>59</v>
      </c>
    </row>
    <row r="13" spans="1:22" ht="13.5">
      <c r="A13" s="123"/>
      <c r="B13" s="1442">
        <v>60</v>
      </c>
      <c r="C13" s="1443"/>
      <c r="D13" s="705">
        <f t="shared" si="0"/>
        <v>584697</v>
      </c>
      <c r="E13" s="706">
        <f t="shared" si="1"/>
        <v>242945</v>
      </c>
      <c r="F13" s="706">
        <v>15887</v>
      </c>
      <c r="G13" s="706">
        <v>89334</v>
      </c>
      <c r="H13" s="706">
        <v>405</v>
      </c>
      <c r="I13" s="706">
        <v>137319</v>
      </c>
      <c r="J13" s="706">
        <v>3685</v>
      </c>
      <c r="K13" s="706">
        <f t="shared" si="2"/>
        <v>309587</v>
      </c>
      <c r="L13" s="706">
        <v>2172</v>
      </c>
      <c r="M13" s="706">
        <v>280455</v>
      </c>
      <c r="N13" s="706">
        <v>26960</v>
      </c>
      <c r="O13" s="706">
        <f t="shared" si="3"/>
        <v>13981</v>
      </c>
      <c r="P13" s="706">
        <v>7720</v>
      </c>
      <c r="Q13" s="706">
        <v>5860</v>
      </c>
      <c r="R13" s="706">
        <v>401</v>
      </c>
      <c r="S13" s="706">
        <f t="shared" si="4"/>
        <v>14499</v>
      </c>
      <c r="T13" s="706">
        <v>6510</v>
      </c>
      <c r="U13" s="707">
        <v>7989</v>
      </c>
      <c r="V13" s="691">
        <v>60</v>
      </c>
    </row>
    <row r="14" spans="1:22" ht="13.5">
      <c r="A14" s="123"/>
      <c r="B14" s="1442">
        <v>61</v>
      </c>
      <c r="C14" s="1443"/>
      <c r="D14" s="705">
        <f t="shared" si="0"/>
        <v>603660</v>
      </c>
      <c r="E14" s="706">
        <f t="shared" si="1"/>
        <v>257332</v>
      </c>
      <c r="F14" s="706">
        <v>16325</v>
      </c>
      <c r="G14" s="706">
        <v>85998</v>
      </c>
      <c r="H14" s="706">
        <v>394</v>
      </c>
      <c r="I14" s="706">
        <v>154615</v>
      </c>
      <c r="J14" s="706">
        <v>3635</v>
      </c>
      <c r="K14" s="706">
        <f t="shared" si="2"/>
        <v>312159</v>
      </c>
      <c r="L14" s="706">
        <v>2181</v>
      </c>
      <c r="M14" s="706">
        <v>284282</v>
      </c>
      <c r="N14" s="706">
        <v>25696</v>
      </c>
      <c r="O14" s="706">
        <f t="shared" si="3"/>
        <v>14609</v>
      </c>
      <c r="P14" s="706">
        <v>8086</v>
      </c>
      <c r="Q14" s="706">
        <v>6095</v>
      </c>
      <c r="R14" s="706">
        <v>428</v>
      </c>
      <c r="S14" s="706">
        <f t="shared" si="4"/>
        <v>15925</v>
      </c>
      <c r="T14" s="706">
        <v>6894</v>
      </c>
      <c r="U14" s="707">
        <v>9031</v>
      </c>
      <c r="V14" s="691">
        <v>61</v>
      </c>
    </row>
    <row r="15" spans="1:22" ht="13.5">
      <c r="A15" s="123"/>
      <c r="B15" s="1442">
        <v>62</v>
      </c>
      <c r="C15" s="1446"/>
      <c r="D15" s="705">
        <f t="shared" si="0"/>
        <v>628043</v>
      </c>
      <c r="E15" s="706">
        <f t="shared" si="1"/>
        <v>273823</v>
      </c>
      <c r="F15" s="706">
        <v>17362</v>
      </c>
      <c r="G15" s="706">
        <v>84137</v>
      </c>
      <c r="H15" s="706">
        <v>396</v>
      </c>
      <c r="I15" s="706">
        <v>171928</v>
      </c>
      <c r="J15" s="706">
        <v>3589</v>
      </c>
      <c r="K15" s="706">
        <f t="shared" si="2"/>
        <v>317630</v>
      </c>
      <c r="L15" s="706">
        <v>2399</v>
      </c>
      <c r="M15" s="706">
        <v>290125</v>
      </c>
      <c r="N15" s="706">
        <v>25106</v>
      </c>
      <c r="O15" s="706">
        <f t="shared" si="3"/>
        <v>15335</v>
      </c>
      <c r="P15" s="706">
        <v>8489</v>
      </c>
      <c r="Q15" s="706">
        <v>6364</v>
      </c>
      <c r="R15" s="706">
        <v>482</v>
      </c>
      <c r="S15" s="706">
        <f t="shared" si="4"/>
        <v>17666</v>
      </c>
      <c r="T15" s="706">
        <v>7263</v>
      </c>
      <c r="U15" s="707">
        <v>10403</v>
      </c>
      <c r="V15" s="691">
        <v>62</v>
      </c>
    </row>
    <row r="16" spans="1:22" ht="13.5">
      <c r="A16" s="123"/>
      <c r="B16" s="1442">
        <v>63</v>
      </c>
      <c r="C16" s="1446"/>
      <c r="D16" s="705">
        <f t="shared" si="0"/>
        <v>652759</v>
      </c>
      <c r="E16" s="706">
        <f t="shared" si="1"/>
        <v>290352</v>
      </c>
      <c r="F16" s="706">
        <v>18896</v>
      </c>
      <c r="G16" s="706">
        <v>82821</v>
      </c>
      <c r="H16" s="706">
        <v>393</v>
      </c>
      <c r="I16" s="706">
        <v>188242</v>
      </c>
      <c r="J16" s="706">
        <v>3644</v>
      </c>
      <c r="K16" s="706">
        <f t="shared" si="2"/>
        <v>323095</v>
      </c>
      <c r="L16" s="706">
        <v>2756</v>
      </c>
      <c r="M16" s="706">
        <v>295728</v>
      </c>
      <c r="N16" s="706">
        <v>24611</v>
      </c>
      <c r="O16" s="706">
        <f t="shared" si="3"/>
        <v>16196</v>
      </c>
      <c r="P16" s="706">
        <v>8995</v>
      </c>
      <c r="Q16" s="706">
        <v>6694</v>
      </c>
      <c r="R16" s="706">
        <v>507</v>
      </c>
      <c r="S16" s="706">
        <f t="shared" si="4"/>
        <v>19472</v>
      </c>
      <c r="T16" s="706">
        <v>7757</v>
      </c>
      <c r="U16" s="707">
        <v>11715</v>
      </c>
      <c r="V16" s="691">
        <v>63</v>
      </c>
    </row>
    <row r="17" spans="1:22" s="650" customFormat="1" ht="13.5" customHeight="1">
      <c r="A17" s="708"/>
      <c r="B17" s="1453" t="s">
        <v>1622</v>
      </c>
      <c r="C17" s="1454"/>
      <c r="D17" s="709">
        <f aca="true" t="shared" si="5" ref="D17:U17">SUM(D19:D20)</f>
        <v>680297</v>
      </c>
      <c r="E17" s="710">
        <f t="shared" si="5"/>
        <v>297906</v>
      </c>
      <c r="F17" s="710">
        <f t="shared" si="5"/>
        <v>19987</v>
      </c>
      <c r="G17" s="710">
        <f t="shared" si="5"/>
        <v>81898</v>
      </c>
      <c r="H17" s="710">
        <f t="shared" si="5"/>
        <v>401</v>
      </c>
      <c r="I17" s="710">
        <f t="shared" si="5"/>
        <v>195620</v>
      </c>
      <c r="J17" s="710">
        <f t="shared" si="5"/>
        <v>3624</v>
      </c>
      <c r="K17" s="710">
        <f t="shared" si="5"/>
        <v>341277</v>
      </c>
      <c r="L17" s="710">
        <f t="shared" si="5"/>
        <v>4233</v>
      </c>
      <c r="M17" s="710">
        <f t="shared" si="5"/>
        <v>307880</v>
      </c>
      <c r="N17" s="710">
        <f t="shared" si="5"/>
        <v>29164</v>
      </c>
      <c r="O17" s="710">
        <f t="shared" si="5"/>
        <v>16788</v>
      </c>
      <c r="P17" s="710">
        <f t="shared" si="5"/>
        <v>9295</v>
      </c>
      <c r="Q17" s="710">
        <f t="shared" si="5"/>
        <v>6969</v>
      </c>
      <c r="R17" s="710">
        <f t="shared" si="5"/>
        <v>524</v>
      </c>
      <c r="S17" s="710">
        <f t="shared" si="5"/>
        <v>20702</v>
      </c>
      <c r="T17" s="710">
        <f t="shared" si="5"/>
        <v>8136</v>
      </c>
      <c r="U17" s="711">
        <f t="shared" si="5"/>
        <v>12566</v>
      </c>
      <c r="V17" s="712" t="s">
        <v>1623</v>
      </c>
    </row>
    <row r="18" spans="1:22" ht="6" customHeight="1">
      <c r="A18" s="123"/>
      <c r="B18" s="690"/>
      <c r="C18" s="713"/>
      <c r="D18" s="705"/>
      <c r="E18" s="706"/>
      <c r="F18" s="706"/>
      <c r="G18" s="706"/>
      <c r="H18" s="706"/>
      <c r="I18" s="706"/>
      <c r="J18" s="706"/>
      <c r="K18" s="710"/>
      <c r="L18" s="706"/>
      <c r="M18" s="706"/>
      <c r="N18" s="706"/>
      <c r="O18" s="706"/>
      <c r="P18" s="706"/>
      <c r="Q18" s="706"/>
      <c r="R18" s="706"/>
      <c r="S18" s="706"/>
      <c r="T18" s="706"/>
      <c r="U18" s="707"/>
      <c r="V18" s="714"/>
    </row>
    <row r="19" spans="1:22" ht="13.5">
      <c r="A19" s="123"/>
      <c r="B19" s="1455" t="s">
        <v>1624</v>
      </c>
      <c r="C19" s="1456"/>
      <c r="D19" s="705">
        <f>E19+K19+O19+S19+J19</f>
        <v>670131</v>
      </c>
      <c r="E19" s="706">
        <f>SUM(F19:I19)</f>
        <v>291201</v>
      </c>
      <c r="F19" s="706">
        <v>14541</v>
      </c>
      <c r="G19" s="706">
        <v>81422</v>
      </c>
      <c r="H19" s="706">
        <v>148</v>
      </c>
      <c r="I19" s="706">
        <v>195090</v>
      </c>
      <c r="J19" s="706">
        <v>2788</v>
      </c>
      <c r="K19" s="706">
        <f>SUM(L19:N19)</f>
        <v>339653</v>
      </c>
      <c r="L19" s="706">
        <v>4169</v>
      </c>
      <c r="M19" s="706">
        <v>306320</v>
      </c>
      <c r="N19" s="706">
        <v>29164</v>
      </c>
      <c r="O19" s="706">
        <f>SUM(P19:R19)</f>
        <v>15787</v>
      </c>
      <c r="P19" s="706">
        <v>8307</v>
      </c>
      <c r="Q19" s="706">
        <v>6956</v>
      </c>
      <c r="R19" s="706">
        <v>524</v>
      </c>
      <c r="S19" s="706">
        <f>SUM(T19:U19)</f>
        <v>20702</v>
      </c>
      <c r="T19" s="706">
        <v>8136</v>
      </c>
      <c r="U19" s="707">
        <v>12566</v>
      </c>
      <c r="V19" s="715" t="s">
        <v>1624</v>
      </c>
    </row>
    <row r="20" spans="1:22" ht="13.5">
      <c r="A20" s="123"/>
      <c r="B20" s="1449" t="s">
        <v>1625</v>
      </c>
      <c r="C20" s="1450"/>
      <c r="D20" s="716">
        <v>10166</v>
      </c>
      <c r="E20" s="717">
        <f>SUM(F20:I20)</f>
        <v>6705</v>
      </c>
      <c r="F20" s="717">
        <v>5446</v>
      </c>
      <c r="G20" s="717">
        <v>476</v>
      </c>
      <c r="H20" s="717">
        <v>253</v>
      </c>
      <c r="I20" s="717">
        <v>530</v>
      </c>
      <c r="J20" s="717">
        <v>836</v>
      </c>
      <c r="K20" s="717">
        <v>1624</v>
      </c>
      <c r="L20" s="717">
        <v>64</v>
      </c>
      <c r="M20" s="717">
        <v>1560</v>
      </c>
      <c r="N20" s="717">
        <v>0</v>
      </c>
      <c r="O20" s="717">
        <f>SUM(P20:R20)</f>
        <v>1001</v>
      </c>
      <c r="P20" s="717">
        <v>988</v>
      </c>
      <c r="Q20" s="717">
        <v>13</v>
      </c>
      <c r="R20" s="717">
        <v>0</v>
      </c>
      <c r="S20" s="717">
        <f>SUM(T20:U20)</f>
        <v>0</v>
      </c>
      <c r="T20" s="717">
        <v>0</v>
      </c>
      <c r="U20" s="718">
        <v>0</v>
      </c>
      <c r="V20" s="719" t="s">
        <v>1625</v>
      </c>
    </row>
    <row r="21" spans="1:11" ht="13.5" customHeight="1">
      <c r="A21" s="122"/>
      <c r="B21" s="720" t="s">
        <v>1626</v>
      </c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1" ht="13.5" customHeight="1">
      <c r="A22" s="122"/>
      <c r="B22" s="720" t="s">
        <v>1627</v>
      </c>
      <c r="C22" s="122"/>
      <c r="D22" s="122"/>
      <c r="E22" s="122"/>
      <c r="F22" s="122"/>
      <c r="G22" s="122"/>
      <c r="H22" s="122"/>
      <c r="I22" s="122"/>
      <c r="J22" s="122"/>
      <c r="K22" s="122"/>
    </row>
    <row r="23" spans="1:11" ht="12" customHeight="1">
      <c r="A23" s="122"/>
      <c r="B23" s="721" t="s">
        <v>1628</v>
      </c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11" ht="12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</row>
    <row r="25" spans="1:11" ht="12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1" ht="12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</row>
    <row r="27" spans="1:21" ht="12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U27" s="722"/>
    </row>
    <row r="28" spans="1:11" s="650" customFormat="1" ht="11.25">
      <c r="A28" s="638"/>
      <c r="B28" s="638"/>
      <c r="C28" s="638"/>
      <c r="D28" s="638"/>
      <c r="E28" s="638"/>
      <c r="F28" s="638"/>
      <c r="G28" s="638"/>
      <c r="H28" s="638"/>
      <c r="I28" s="638"/>
      <c r="J28" s="638"/>
      <c r="K28" s="638"/>
    </row>
    <row r="29" spans="1:11" ht="12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</row>
    <row r="30" spans="1:11" ht="12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</row>
    <row r="31" spans="1:11" ht="15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</row>
    <row r="32" spans="3:13" ht="12">
      <c r="C32" s="676"/>
      <c r="D32" s="676"/>
      <c r="E32" s="676"/>
      <c r="F32" s="676"/>
      <c r="G32" s="676"/>
      <c r="H32" s="676"/>
      <c r="I32" s="676"/>
      <c r="J32" s="676"/>
      <c r="K32" s="676"/>
      <c r="L32" s="676"/>
      <c r="M32" s="676"/>
    </row>
    <row r="34" ht="13.5" customHeight="1">
      <c r="B34" s="723"/>
    </row>
  </sheetData>
  <mergeCells count="32">
    <mergeCell ref="K5:N5"/>
    <mergeCell ref="V5:V7"/>
    <mergeCell ref="H6:H7"/>
    <mergeCell ref="I6:I7"/>
    <mergeCell ref="U6:U7"/>
    <mergeCell ref="Q6:Q7"/>
    <mergeCell ref="P6:P7"/>
    <mergeCell ref="R6:R7"/>
    <mergeCell ref="K6:K7"/>
    <mergeCell ref="E5:I5"/>
    <mergeCell ref="E6:E7"/>
    <mergeCell ref="B9:C9"/>
    <mergeCell ref="S6:S7"/>
    <mergeCell ref="B8:C8"/>
    <mergeCell ref="N6:N7"/>
    <mergeCell ref="O6:O7"/>
    <mergeCell ref="F6:F7"/>
    <mergeCell ref="T6:T7"/>
    <mergeCell ref="B20:C20"/>
    <mergeCell ref="L6:L7"/>
    <mergeCell ref="B14:C14"/>
    <mergeCell ref="B15:C15"/>
    <mergeCell ref="B16:C16"/>
    <mergeCell ref="B17:C17"/>
    <mergeCell ref="M6:M7"/>
    <mergeCell ref="B19:C19"/>
    <mergeCell ref="G6:G7"/>
    <mergeCell ref="B13:C13"/>
    <mergeCell ref="B6:C6"/>
    <mergeCell ref="B10:C10"/>
    <mergeCell ref="B11:C11"/>
    <mergeCell ref="B12:C12"/>
  </mergeCells>
  <printOptions/>
  <pageMargins left="0.2755905511811024" right="0.31496062992125984" top="0.5905511811023623" bottom="0.3937007874015748" header="0.2755905511811024" footer="0.1968503937007874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L70"/>
  <sheetViews>
    <sheetView workbookViewId="0" topLeftCell="A1">
      <selection activeCell="A1" sqref="A1"/>
    </sheetView>
  </sheetViews>
  <sheetFormatPr defaultColWidth="9.00390625" defaultRowHeight="13.5"/>
  <cols>
    <col min="1" max="1" width="2.625" style="724" customWidth="1"/>
    <col min="2" max="2" width="2.00390625" style="724" customWidth="1"/>
    <col min="3" max="4" width="8.625" style="724" customWidth="1"/>
    <col min="5" max="5" width="9.625" style="724" customWidth="1"/>
    <col min="6" max="6" width="13.625" style="724" customWidth="1"/>
    <col min="7" max="8" width="8.625" style="724" customWidth="1"/>
    <col min="9" max="9" width="13.625" style="724" customWidth="1"/>
    <col min="10" max="11" width="8.625" style="724" customWidth="1"/>
    <col min="12" max="12" width="13.625" style="724" customWidth="1"/>
    <col min="13" max="16384" width="9.00390625" style="724" customWidth="1"/>
  </cols>
  <sheetData>
    <row r="2" spans="2:12" ht="15" customHeight="1">
      <c r="B2" s="725" t="s">
        <v>412</v>
      </c>
      <c r="F2" s="726"/>
      <c r="G2" s="726"/>
      <c r="H2" s="726"/>
      <c r="I2" s="727"/>
      <c r="J2" s="726"/>
      <c r="K2" s="726"/>
      <c r="L2" s="726"/>
    </row>
    <row r="3" spans="3:12" ht="13.5" customHeight="1" thickBot="1">
      <c r="C3" s="728"/>
      <c r="D3" s="728"/>
      <c r="E3" s="728"/>
      <c r="F3" s="728"/>
      <c r="G3" s="728"/>
      <c r="H3" s="728"/>
      <c r="I3" s="728"/>
      <c r="J3" s="729"/>
      <c r="K3" s="729"/>
      <c r="L3" s="730" t="s">
        <v>407</v>
      </c>
    </row>
    <row r="4" spans="2:12" s="731" customFormat="1" ht="13.5" customHeight="1" thickTop="1">
      <c r="B4" s="1479" t="s">
        <v>408</v>
      </c>
      <c r="C4" s="1480"/>
      <c r="D4" s="1490" t="s">
        <v>1630</v>
      </c>
      <c r="E4" s="1491"/>
      <c r="F4" s="1491"/>
      <c r="G4" s="1487" t="s">
        <v>1631</v>
      </c>
      <c r="H4" s="1488"/>
      <c r="I4" s="1489"/>
      <c r="J4" s="1487" t="s">
        <v>1632</v>
      </c>
      <c r="K4" s="1488"/>
      <c r="L4" s="1489"/>
    </row>
    <row r="5" spans="2:12" s="731" customFormat="1" ht="13.5" customHeight="1">
      <c r="B5" s="1481"/>
      <c r="C5" s="1482"/>
      <c r="D5" s="1485" t="s">
        <v>1633</v>
      </c>
      <c r="E5" s="1476" t="s">
        <v>1405</v>
      </c>
      <c r="F5" s="732" t="s">
        <v>1634</v>
      </c>
      <c r="G5" s="1485" t="s">
        <v>1633</v>
      </c>
      <c r="H5" s="1476" t="s">
        <v>1405</v>
      </c>
      <c r="I5" s="733" t="s">
        <v>1634</v>
      </c>
      <c r="J5" s="1485" t="s">
        <v>1633</v>
      </c>
      <c r="K5" s="1476" t="s">
        <v>1405</v>
      </c>
      <c r="L5" s="732" t="s">
        <v>1634</v>
      </c>
    </row>
    <row r="6" spans="2:12" s="731" customFormat="1" ht="13.5" customHeight="1">
      <c r="B6" s="1483"/>
      <c r="C6" s="1484"/>
      <c r="D6" s="1486"/>
      <c r="E6" s="1477"/>
      <c r="F6" s="734" t="s">
        <v>1635</v>
      </c>
      <c r="G6" s="1486"/>
      <c r="H6" s="1478"/>
      <c r="I6" s="735" t="s">
        <v>1635</v>
      </c>
      <c r="J6" s="1486"/>
      <c r="K6" s="1478"/>
      <c r="L6" s="734" t="s">
        <v>1635</v>
      </c>
    </row>
    <row r="7" spans="2:12" s="731" customFormat="1" ht="13.5" customHeight="1">
      <c r="B7" s="1492" t="s">
        <v>1150</v>
      </c>
      <c r="C7" s="1493"/>
      <c r="D7" s="738">
        <f>+G7+J7</f>
        <v>23649</v>
      </c>
      <c r="E7" s="739">
        <f>+H7+K7</f>
        <v>100103</v>
      </c>
      <c r="F7" s="739">
        <f>+I7+L7</f>
        <v>291042135</v>
      </c>
      <c r="G7" s="740">
        <v>3862</v>
      </c>
      <c r="H7" s="740">
        <v>29935</v>
      </c>
      <c r="I7" s="740">
        <v>188561099</v>
      </c>
      <c r="J7" s="740">
        <v>19787</v>
      </c>
      <c r="K7" s="740">
        <v>70168</v>
      </c>
      <c r="L7" s="741">
        <v>102481036</v>
      </c>
    </row>
    <row r="8" spans="2:12" s="731" customFormat="1" ht="9.75" customHeight="1">
      <c r="B8" s="736"/>
      <c r="C8" s="737"/>
      <c r="D8" s="742"/>
      <c r="E8" s="743"/>
      <c r="F8" s="743"/>
      <c r="G8" s="743"/>
      <c r="H8" s="743"/>
      <c r="I8" s="743"/>
      <c r="J8" s="743"/>
      <c r="K8" s="743"/>
      <c r="L8" s="744"/>
    </row>
    <row r="9" spans="2:12" s="745" customFormat="1" ht="13.5" customHeight="1">
      <c r="B9" s="1494" t="s">
        <v>409</v>
      </c>
      <c r="C9" s="1495"/>
      <c r="D9" s="747">
        <f aca="true" t="shared" si="0" ref="D9:L9">SUM(D11:D12)</f>
        <v>23782</v>
      </c>
      <c r="E9" s="748">
        <f t="shared" si="0"/>
        <v>104959</v>
      </c>
      <c r="F9" s="749">
        <f t="shared" si="0"/>
        <v>313672374</v>
      </c>
      <c r="G9" s="749">
        <f t="shared" si="0"/>
        <v>3976</v>
      </c>
      <c r="H9" s="749">
        <f t="shared" si="0"/>
        <v>30808</v>
      </c>
      <c r="I9" s="749">
        <f t="shared" si="0"/>
        <v>203717036</v>
      </c>
      <c r="J9" s="749">
        <f t="shared" si="0"/>
        <v>19806</v>
      </c>
      <c r="K9" s="749">
        <f t="shared" si="0"/>
        <v>74151</v>
      </c>
      <c r="L9" s="750">
        <f t="shared" si="0"/>
        <v>109955338</v>
      </c>
    </row>
    <row r="10" spans="2:12" s="745" customFormat="1" ht="9.75" customHeight="1">
      <c r="B10" s="751"/>
      <c r="C10" s="746"/>
      <c r="D10" s="752"/>
      <c r="E10" s="753"/>
      <c r="F10" s="754"/>
      <c r="G10" s="754"/>
      <c r="H10" s="754"/>
      <c r="I10" s="754"/>
      <c r="J10" s="754"/>
      <c r="K10" s="754"/>
      <c r="L10" s="755"/>
    </row>
    <row r="11" spans="2:12" s="745" customFormat="1" ht="13.5" customHeight="1">
      <c r="B11" s="1496" t="s">
        <v>1101</v>
      </c>
      <c r="C11" s="1495"/>
      <c r="D11" s="747">
        <f aca="true" t="shared" si="1" ref="D11:L11">SUM(D19:D33)</f>
        <v>17905</v>
      </c>
      <c r="E11" s="748">
        <f t="shared" si="1"/>
        <v>87069</v>
      </c>
      <c r="F11" s="749">
        <f t="shared" si="1"/>
        <v>280250330</v>
      </c>
      <c r="G11" s="749">
        <f t="shared" si="1"/>
        <v>3531</v>
      </c>
      <c r="H11" s="749">
        <f t="shared" si="1"/>
        <v>28841</v>
      </c>
      <c r="I11" s="749">
        <f t="shared" si="1"/>
        <v>190196412</v>
      </c>
      <c r="J11" s="749">
        <f t="shared" si="1"/>
        <v>14374</v>
      </c>
      <c r="K11" s="749">
        <f t="shared" si="1"/>
        <v>58228</v>
      </c>
      <c r="L11" s="750">
        <f t="shared" si="1"/>
        <v>90053918</v>
      </c>
    </row>
    <row r="12" spans="2:12" s="745" customFormat="1" ht="13.5" customHeight="1">
      <c r="B12" s="1496" t="s">
        <v>1103</v>
      </c>
      <c r="C12" s="1495"/>
      <c r="D12" s="747">
        <f>SUM(D35:D68)</f>
        <v>5877</v>
      </c>
      <c r="E12" s="748">
        <f>SUM(E35:E68)</f>
        <v>17890</v>
      </c>
      <c r="F12" s="748">
        <f>SUM(F35:F68)</f>
        <v>33422044</v>
      </c>
      <c r="G12" s="749">
        <f>SUM(G35:G68)</f>
        <v>445</v>
      </c>
      <c r="H12" s="749">
        <v>1967</v>
      </c>
      <c r="I12" s="749">
        <v>13520624</v>
      </c>
      <c r="J12" s="749">
        <f>SUM(J35:J68)</f>
        <v>5432</v>
      </c>
      <c r="K12" s="749">
        <v>15923</v>
      </c>
      <c r="L12" s="750">
        <v>19901420</v>
      </c>
    </row>
    <row r="13" spans="2:12" s="745" customFormat="1" ht="9.75" customHeight="1">
      <c r="B13" s="751"/>
      <c r="C13" s="746"/>
      <c r="D13" s="747"/>
      <c r="E13" s="748"/>
      <c r="F13" s="748"/>
      <c r="G13" s="749"/>
      <c r="H13" s="749"/>
      <c r="I13" s="749"/>
      <c r="J13" s="749"/>
      <c r="K13" s="749"/>
      <c r="L13" s="750"/>
    </row>
    <row r="14" spans="2:12" s="745" customFormat="1" ht="13.5" customHeight="1">
      <c r="B14" s="1496" t="s">
        <v>1106</v>
      </c>
      <c r="C14" s="1495"/>
      <c r="D14" s="747">
        <f aca="true" t="shared" si="2" ref="D14:L14">+D19+D25+D26+D27+D30+D31+D32+D35+D36+D37+D38+D39+D40+D41</f>
        <v>10601</v>
      </c>
      <c r="E14" s="748">
        <f t="shared" si="2"/>
        <v>50591</v>
      </c>
      <c r="F14" s="748">
        <f t="shared" si="2"/>
        <v>178406738</v>
      </c>
      <c r="G14" s="749">
        <f t="shared" si="2"/>
        <v>1988</v>
      </c>
      <c r="H14" s="749">
        <f t="shared" si="2"/>
        <v>17150</v>
      </c>
      <c r="I14" s="749">
        <f t="shared" si="2"/>
        <v>127409078</v>
      </c>
      <c r="J14" s="749">
        <f t="shared" si="2"/>
        <v>8613</v>
      </c>
      <c r="K14" s="749">
        <f t="shared" si="2"/>
        <v>33441</v>
      </c>
      <c r="L14" s="750">
        <f t="shared" si="2"/>
        <v>50997660</v>
      </c>
    </row>
    <row r="15" spans="2:12" s="745" customFormat="1" ht="13.5" customHeight="1">
      <c r="B15" s="1496" t="s">
        <v>1108</v>
      </c>
      <c r="C15" s="1495"/>
      <c r="D15" s="747">
        <f>+D24+D43+D44+D45+D46+D47+D48+D49</f>
        <v>1831</v>
      </c>
      <c r="E15" s="749">
        <f>+E24+E43+E44+E45+E46+E47+E48+E49</f>
        <v>7108</v>
      </c>
      <c r="F15" s="749">
        <f>+F24+F43+F44+F45+F46+F47+F48+F49</f>
        <v>17326725</v>
      </c>
      <c r="G15" s="749">
        <f>+G24+G43+G44+G45+G46+G47+G48+G49</f>
        <v>232</v>
      </c>
      <c r="H15" s="749">
        <v>1348</v>
      </c>
      <c r="I15" s="749">
        <v>8819315</v>
      </c>
      <c r="J15" s="749">
        <f>+J24+J43+J44+J45+J46+J47+J48+J49</f>
        <v>1599</v>
      </c>
      <c r="K15" s="749">
        <v>5760</v>
      </c>
      <c r="L15" s="750">
        <v>8507410</v>
      </c>
    </row>
    <row r="16" spans="2:12" s="745" customFormat="1" ht="13.5" customHeight="1">
      <c r="B16" s="1496" t="s">
        <v>1110</v>
      </c>
      <c r="C16" s="1495"/>
      <c r="D16" s="747">
        <f aca="true" t="shared" si="3" ref="D16:L16">+D20+D29+D33+D51+D52+D53+D54+D55</f>
        <v>4568</v>
      </c>
      <c r="E16" s="748">
        <f t="shared" si="3"/>
        <v>19030</v>
      </c>
      <c r="F16" s="748">
        <f t="shared" si="3"/>
        <v>43537475</v>
      </c>
      <c r="G16" s="749">
        <f t="shared" si="3"/>
        <v>647</v>
      </c>
      <c r="H16" s="749">
        <f t="shared" si="3"/>
        <v>4189</v>
      </c>
      <c r="I16" s="749">
        <f t="shared" si="3"/>
        <v>22356829</v>
      </c>
      <c r="J16" s="749">
        <f t="shared" si="3"/>
        <v>3921</v>
      </c>
      <c r="K16" s="749">
        <f t="shared" si="3"/>
        <v>14841</v>
      </c>
      <c r="L16" s="750">
        <f t="shared" si="3"/>
        <v>21180646</v>
      </c>
    </row>
    <row r="17" spans="2:12" s="745" customFormat="1" ht="13.5" customHeight="1">
      <c r="B17" s="1496" t="s">
        <v>1112</v>
      </c>
      <c r="C17" s="1495"/>
      <c r="D17" s="747">
        <f aca="true" t="shared" si="4" ref="D17:L17">+D21+D22+D57+D58+D59+D60+D61+D62+D63+D64+D65+D66+D67+D68</f>
        <v>6782</v>
      </c>
      <c r="E17" s="748">
        <f t="shared" si="4"/>
        <v>28230</v>
      </c>
      <c r="F17" s="748">
        <f t="shared" si="4"/>
        <v>74401436</v>
      </c>
      <c r="G17" s="749">
        <f t="shared" si="4"/>
        <v>1109</v>
      </c>
      <c r="H17" s="749">
        <f t="shared" si="4"/>
        <v>8121</v>
      </c>
      <c r="I17" s="749">
        <f t="shared" si="4"/>
        <v>45131814</v>
      </c>
      <c r="J17" s="749">
        <f t="shared" si="4"/>
        <v>5673</v>
      </c>
      <c r="K17" s="749">
        <f t="shared" si="4"/>
        <v>20109</v>
      </c>
      <c r="L17" s="750">
        <f t="shared" si="4"/>
        <v>29269622</v>
      </c>
    </row>
    <row r="18" spans="2:12" s="731" customFormat="1" ht="9.75" customHeight="1">
      <c r="B18" s="756"/>
      <c r="C18" s="757" t="s">
        <v>1636</v>
      </c>
      <c r="D18" s="742"/>
      <c r="E18" s="743"/>
      <c r="F18" s="758"/>
      <c r="G18" s="743"/>
      <c r="H18" s="743"/>
      <c r="I18" s="743"/>
      <c r="J18" s="743"/>
      <c r="K18" s="743"/>
      <c r="L18" s="744"/>
    </row>
    <row r="19" spans="2:12" s="731" customFormat="1" ht="12" customHeight="1">
      <c r="B19" s="756"/>
      <c r="C19" s="737" t="s">
        <v>1115</v>
      </c>
      <c r="D19" s="738">
        <f aca="true" t="shared" si="5" ref="D19:F22">+G19+J19</f>
        <v>5068</v>
      </c>
      <c r="E19" s="759">
        <f t="shared" si="5"/>
        <v>29899</v>
      </c>
      <c r="F19" s="759">
        <f t="shared" si="5"/>
        <v>127303177</v>
      </c>
      <c r="G19" s="759">
        <v>1341</v>
      </c>
      <c r="H19" s="759">
        <v>13485</v>
      </c>
      <c r="I19" s="759">
        <v>99701795</v>
      </c>
      <c r="J19" s="759">
        <v>3727</v>
      </c>
      <c r="K19" s="759">
        <v>16414</v>
      </c>
      <c r="L19" s="760">
        <v>27601382</v>
      </c>
    </row>
    <row r="20" spans="2:12" s="731" customFormat="1" ht="12" customHeight="1">
      <c r="B20" s="756"/>
      <c r="C20" s="737" t="s">
        <v>1117</v>
      </c>
      <c r="D20" s="738">
        <f t="shared" si="5"/>
        <v>1802</v>
      </c>
      <c r="E20" s="759">
        <f t="shared" si="5"/>
        <v>9014</v>
      </c>
      <c r="F20" s="759">
        <f t="shared" si="5"/>
        <v>20382809</v>
      </c>
      <c r="G20" s="759">
        <v>356</v>
      </c>
      <c r="H20" s="759">
        <v>2685</v>
      </c>
      <c r="I20" s="759">
        <v>10750449</v>
      </c>
      <c r="J20" s="759">
        <v>1446</v>
      </c>
      <c r="K20" s="759">
        <v>6329</v>
      </c>
      <c r="L20" s="760">
        <v>9632360</v>
      </c>
    </row>
    <row r="21" spans="2:12" s="731" customFormat="1" ht="12" customHeight="1">
      <c r="B21" s="756"/>
      <c r="C21" s="737" t="s">
        <v>1118</v>
      </c>
      <c r="D21" s="738">
        <f t="shared" si="5"/>
        <v>2267</v>
      </c>
      <c r="E21" s="759">
        <f t="shared" si="5"/>
        <v>9834</v>
      </c>
      <c r="F21" s="759">
        <f t="shared" si="5"/>
        <v>20837706</v>
      </c>
      <c r="G21" s="759">
        <v>378</v>
      </c>
      <c r="H21" s="759">
        <v>2767</v>
      </c>
      <c r="I21" s="759">
        <v>10151917</v>
      </c>
      <c r="J21" s="759">
        <v>1889</v>
      </c>
      <c r="K21" s="759">
        <v>7067</v>
      </c>
      <c r="L21" s="760">
        <v>10685789</v>
      </c>
    </row>
    <row r="22" spans="2:12" s="731" customFormat="1" ht="12" customHeight="1">
      <c r="B22" s="756"/>
      <c r="C22" s="737" t="s">
        <v>1120</v>
      </c>
      <c r="D22" s="738">
        <f t="shared" si="5"/>
        <v>2423</v>
      </c>
      <c r="E22" s="759">
        <f t="shared" si="5"/>
        <v>12019</v>
      </c>
      <c r="F22" s="759">
        <f t="shared" si="5"/>
        <v>42141189</v>
      </c>
      <c r="G22" s="759">
        <v>556</v>
      </c>
      <c r="H22" s="759">
        <v>4455</v>
      </c>
      <c r="I22" s="759">
        <v>30628173</v>
      </c>
      <c r="J22" s="759">
        <v>1867</v>
      </c>
      <c r="K22" s="759">
        <v>7564</v>
      </c>
      <c r="L22" s="760">
        <v>11513016</v>
      </c>
    </row>
    <row r="23" spans="2:12" s="731" customFormat="1" ht="9.75" customHeight="1">
      <c r="B23" s="756"/>
      <c r="C23" s="737"/>
      <c r="D23" s="761"/>
      <c r="E23" s="762"/>
      <c r="F23" s="762"/>
      <c r="G23" s="762"/>
      <c r="H23" s="762"/>
      <c r="I23" s="762"/>
      <c r="J23" s="762"/>
      <c r="K23" s="762"/>
      <c r="L23" s="763"/>
    </row>
    <row r="24" spans="2:12" s="731" customFormat="1" ht="12" customHeight="1">
      <c r="B24" s="756"/>
      <c r="C24" s="737" t="s">
        <v>1123</v>
      </c>
      <c r="D24" s="738">
        <f aca="true" t="shared" si="6" ref="D24:F27">+G24+J24</f>
        <v>1002</v>
      </c>
      <c r="E24" s="759">
        <f t="shared" si="6"/>
        <v>4738</v>
      </c>
      <c r="F24" s="759">
        <f t="shared" si="6"/>
        <v>14121141</v>
      </c>
      <c r="G24" s="759">
        <v>205</v>
      </c>
      <c r="H24" s="759">
        <v>1253</v>
      </c>
      <c r="I24" s="759">
        <v>8676072</v>
      </c>
      <c r="J24" s="759">
        <v>797</v>
      </c>
      <c r="K24" s="759">
        <v>3485</v>
      </c>
      <c r="L24" s="760">
        <v>5445069</v>
      </c>
    </row>
    <row r="25" spans="2:12" s="731" customFormat="1" ht="12" customHeight="1">
      <c r="B25" s="756"/>
      <c r="C25" s="737" t="s">
        <v>1125</v>
      </c>
      <c r="D25" s="738">
        <f t="shared" si="6"/>
        <v>762</v>
      </c>
      <c r="E25" s="759">
        <f t="shared" si="6"/>
        <v>3302</v>
      </c>
      <c r="F25" s="759">
        <f t="shared" si="6"/>
        <v>6451072</v>
      </c>
      <c r="G25" s="759">
        <v>114</v>
      </c>
      <c r="H25" s="759">
        <v>713</v>
      </c>
      <c r="I25" s="759">
        <v>2687300</v>
      </c>
      <c r="J25" s="759">
        <v>648</v>
      </c>
      <c r="K25" s="759">
        <v>2589</v>
      </c>
      <c r="L25" s="760">
        <v>3763772</v>
      </c>
    </row>
    <row r="26" spans="2:12" s="731" customFormat="1" ht="12" customHeight="1">
      <c r="B26" s="756"/>
      <c r="C26" s="737" t="s">
        <v>1127</v>
      </c>
      <c r="D26" s="738">
        <f t="shared" si="6"/>
        <v>601</v>
      </c>
      <c r="E26" s="759">
        <f t="shared" si="6"/>
        <v>2155</v>
      </c>
      <c r="F26" s="759">
        <f t="shared" si="6"/>
        <v>3110414</v>
      </c>
      <c r="G26" s="759">
        <v>61</v>
      </c>
      <c r="H26" s="759">
        <v>301</v>
      </c>
      <c r="I26" s="759">
        <v>854859</v>
      </c>
      <c r="J26" s="759">
        <v>540</v>
      </c>
      <c r="K26" s="759">
        <v>1854</v>
      </c>
      <c r="L26" s="760">
        <v>2255555</v>
      </c>
    </row>
    <row r="27" spans="2:12" s="731" customFormat="1" ht="12" customHeight="1">
      <c r="B27" s="756"/>
      <c r="C27" s="737" t="s">
        <v>1128</v>
      </c>
      <c r="D27" s="738">
        <f t="shared" si="6"/>
        <v>542</v>
      </c>
      <c r="E27" s="759">
        <f t="shared" si="6"/>
        <v>1841</v>
      </c>
      <c r="F27" s="759">
        <f t="shared" si="6"/>
        <v>3855849</v>
      </c>
      <c r="G27" s="759">
        <v>52</v>
      </c>
      <c r="H27" s="759">
        <v>284</v>
      </c>
      <c r="I27" s="759">
        <v>1645738</v>
      </c>
      <c r="J27" s="759">
        <v>490</v>
      </c>
      <c r="K27" s="759">
        <v>1557</v>
      </c>
      <c r="L27" s="760">
        <v>2210111</v>
      </c>
    </row>
    <row r="28" spans="2:12" s="731" customFormat="1" ht="9.75" customHeight="1">
      <c r="B28" s="756"/>
      <c r="C28" s="737"/>
      <c r="D28" s="761"/>
      <c r="E28" s="762"/>
      <c r="F28" s="762"/>
      <c r="G28" s="762"/>
      <c r="H28" s="762"/>
      <c r="I28" s="762"/>
      <c r="J28" s="762"/>
      <c r="K28" s="762"/>
      <c r="L28" s="763"/>
    </row>
    <row r="29" spans="2:12" s="731" customFormat="1" ht="12" customHeight="1">
      <c r="B29" s="756"/>
      <c r="C29" s="737" t="s">
        <v>1131</v>
      </c>
      <c r="D29" s="738">
        <f aca="true" t="shared" si="7" ref="D29:F33">+G29+J29</f>
        <v>638</v>
      </c>
      <c r="E29" s="759">
        <f t="shared" si="7"/>
        <v>2616</v>
      </c>
      <c r="F29" s="759">
        <f t="shared" si="7"/>
        <v>5653776</v>
      </c>
      <c r="G29" s="759">
        <v>87</v>
      </c>
      <c r="H29" s="759">
        <v>551</v>
      </c>
      <c r="I29" s="759">
        <v>2365380</v>
      </c>
      <c r="J29" s="759">
        <v>551</v>
      </c>
      <c r="K29" s="759">
        <v>2065</v>
      </c>
      <c r="L29" s="760">
        <v>3288396</v>
      </c>
    </row>
    <row r="30" spans="2:12" s="731" customFormat="1" ht="12" customHeight="1">
      <c r="B30" s="756"/>
      <c r="C30" s="737" t="s">
        <v>1133</v>
      </c>
      <c r="D30" s="738">
        <f t="shared" si="7"/>
        <v>999</v>
      </c>
      <c r="E30" s="759">
        <f t="shared" si="7"/>
        <v>4648</v>
      </c>
      <c r="F30" s="759">
        <f t="shared" si="7"/>
        <v>24418876</v>
      </c>
      <c r="G30" s="759">
        <v>166</v>
      </c>
      <c r="H30" s="759">
        <v>1292</v>
      </c>
      <c r="I30" s="759">
        <v>18715730</v>
      </c>
      <c r="J30" s="759">
        <v>833</v>
      </c>
      <c r="K30" s="759">
        <v>3356</v>
      </c>
      <c r="L30" s="760">
        <v>5703146</v>
      </c>
    </row>
    <row r="31" spans="2:12" s="731" customFormat="1" ht="12" customHeight="1">
      <c r="B31" s="756"/>
      <c r="C31" s="737" t="s">
        <v>1135</v>
      </c>
      <c r="D31" s="738">
        <f t="shared" si="7"/>
        <v>651</v>
      </c>
      <c r="E31" s="759">
        <f t="shared" si="7"/>
        <v>2629</v>
      </c>
      <c r="F31" s="759">
        <f t="shared" si="7"/>
        <v>4740307</v>
      </c>
      <c r="G31" s="759">
        <v>86</v>
      </c>
      <c r="H31" s="759">
        <v>468</v>
      </c>
      <c r="I31" s="759">
        <v>1834833</v>
      </c>
      <c r="J31" s="759">
        <v>565</v>
      </c>
      <c r="K31" s="759">
        <v>2161</v>
      </c>
      <c r="L31" s="760">
        <v>2905474</v>
      </c>
    </row>
    <row r="32" spans="2:12" s="731" customFormat="1" ht="12" customHeight="1">
      <c r="B32" s="756"/>
      <c r="C32" s="737" t="s">
        <v>1137</v>
      </c>
      <c r="D32" s="738">
        <f t="shared" si="7"/>
        <v>421</v>
      </c>
      <c r="E32" s="759">
        <f t="shared" si="7"/>
        <v>1393</v>
      </c>
      <c r="F32" s="759">
        <f t="shared" si="7"/>
        <v>1854610</v>
      </c>
      <c r="G32" s="759">
        <v>22</v>
      </c>
      <c r="H32" s="759">
        <v>81</v>
      </c>
      <c r="I32" s="759">
        <v>102644</v>
      </c>
      <c r="J32" s="759">
        <v>399</v>
      </c>
      <c r="K32" s="759">
        <v>1312</v>
      </c>
      <c r="L32" s="760">
        <v>1751966</v>
      </c>
    </row>
    <row r="33" spans="2:12" s="731" customFormat="1" ht="12" customHeight="1">
      <c r="B33" s="756"/>
      <c r="C33" s="737" t="s">
        <v>1139</v>
      </c>
      <c r="D33" s="738">
        <f t="shared" si="7"/>
        <v>729</v>
      </c>
      <c r="E33" s="759">
        <f t="shared" si="7"/>
        <v>2981</v>
      </c>
      <c r="F33" s="759">
        <f t="shared" si="7"/>
        <v>5379404</v>
      </c>
      <c r="G33" s="759">
        <v>107</v>
      </c>
      <c r="H33" s="759">
        <v>506</v>
      </c>
      <c r="I33" s="759">
        <v>2081522</v>
      </c>
      <c r="J33" s="759">
        <v>622</v>
      </c>
      <c r="K33" s="759">
        <v>2475</v>
      </c>
      <c r="L33" s="760">
        <v>3297882</v>
      </c>
    </row>
    <row r="34" spans="2:12" s="731" customFormat="1" ht="9.75" customHeight="1">
      <c r="B34" s="756"/>
      <c r="C34" s="737"/>
      <c r="D34" s="738"/>
      <c r="E34" s="759"/>
      <c r="F34" s="759"/>
      <c r="G34" s="759"/>
      <c r="H34" s="759"/>
      <c r="I34" s="759"/>
      <c r="J34" s="759"/>
      <c r="K34" s="759"/>
      <c r="L34" s="760"/>
    </row>
    <row r="35" spans="2:12" s="731" customFormat="1" ht="12" customHeight="1">
      <c r="B35" s="756"/>
      <c r="C35" s="737" t="s">
        <v>1142</v>
      </c>
      <c r="D35" s="738">
        <f aca="true" t="shared" si="8" ref="D35:F41">+G35+J35</f>
        <v>232</v>
      </c>
      <c r="E35" s="759">
        <f t="shared" si="8"/>
        <v>723</v>
      </c>
      <c r="F35" s="759">
        <f t="shared" si="8"/>
        <v>1503132</v>
      </c>
      <c r="G35" s="759">
        <v>18</v>
      </c>
      <c r="H35" s="759">
        <v>90</v>
      </c>
      <c r="I35" s="759">
        <v>843761</v>
      </c>
      <c r="J35" s="759">
        <v>214</v>
      </c>
      <c r="K35" s="759">
        <v>633</v>
      </c>
      <c r="L35" s="760">
        <v>659371</v>
      </c>
    </row>
    <row r="36" spans="2:12" s="731" customFormat="1" ht="12" customHeight="1">
      <c r="B36" s="756"/>
      <c r="C36" s="737" t="s">
        <v>1144</v>
      </c>
      <c r="D36" s="738">
        <f t="shared" si="8"/>
        <v>193</v>
      </c>
      <c r="E36" s="759">
        <f t="shared" si="8"/>
        <v>512</v>
      </c>
      <c r="F36" s="759">
        <f t="shared" si="8"/>
        <v>698638</v>
      </c>
      <c r="G36" s="759">
        <v>29</v>
      </c>
      <c r="H36" s="759">
        <v>87</v>
      </c>
      <c r="I36" s="759">
        <v>201022</v>
      </c>
      <c r="J36" s="759">
        <v>164</v>
      </c>
      <c r="K36" s="759">
        <v>425</v>
      </c>
      <c r="L36" s="760">
        <v>497616</v>
      </c>
    </row>
    <row r="37" spans="2:12" s="731" customFormat="1" ht="12" customHeight="1">
      <c r="B37" s="756"/>
      <c r="C37" s="737" t="s">
        <v>1098</v>
      </c>
      <c r="D37" s="738">
        <f t="shared" si="8"/>
        <v>449</v>
      </c>
      <c r="E37" s="759">
        <f t="shared" si="8"/>
        <v>1460</v>
      </c>
      <c r="F37" s="759">
        <f t="shared" si="8"/>
        <v>2036008</v>
      </c>
      <c r="G37" s="759">
        <v>62</v>
      </c>
      <c r="H37" s="759">
        <v>205</v>
      </c>
      <c r="I37" s="759">
        <v>474428</v>
      </c>
      <c r="J37" s="759">
        <v>387</v>
      </c>
      <c r="K37" s="759">
        <v>1255</v>
      </c>
      <c r="L37" s="760">
        <v>1561580</v>
      </c>
    </row>
    <row r="38" spans="2:12" s="731" customFormat="1" ht="12" customHeight="1">
      <c r="B38" s="756"/>
      <c r="C38" s="737" t="s">
        <v>1099</v>
      </c>
      <c r="D38" s="738">
        <f t="shared" si="8"/>
        <v>128</v>
      </c>
      <c r="E38" s="759">
        <f t="shared" si="8"/>
        <v>383</v>
      </c>
      <c r="F38" s="759">
        <f t="shared" si="8"/>
        <v>537287</v>
      </c>
      <c r="G38" s="759">
        <v>3</v>
      </c>
      <c r="H38" s="759">
        <v>16</v>
      </c>
      <c r="I38" s="759">
        <v>48334</v>
      </c>
      <c r="J38" s="759">
        <v>125</v>
      </c>
      <c r="K38" s="759">
        <v>367</v>
      </c>
      <c r="L38" s="760">
        <v>488953</v>
      </c>
    </row>
    <row r="39" spans="2:12" s="731" customFormat="1" ht="12" customHeight="1">
      <c r="B39" s="756"/>
      <c r="C39" s="737" t="s">
        <v>1100</v>
      </c>
      <c r="D39" s="738">
        <f t="shared" si="8"/>
        <v>174</v>
      </c>
      <c r="E39" s="759">
        <f t="shared" si="8"/>
        <v>514</v>
      </c>
      <c r="F39" s="759">
        <f t="shared" si="8"/>
        <v>565853</v>
      </c>
      <c r="G39" s="759">
        <v>9</v>
      </c>
      <c r="H39" s="759">
        <v>26</v>
      </c>
      <c r="I39" s="759">
        <v>69803</v>
      </c>
      <c r="J39" s="759">
        <v>165</v>
      </c>
      <c r="K39" s="759">
        <v>488</v>
      </c>
      <c r="L39" s="760">
        <v>496050</v>
      </c>
    </row>
    <row r="40" spans="2:12" s="731" customFormat="1" ht="12" customHeight="1">
      <c r="B40" s="756"/>
      <c r="C40" s="737" t="s">
        <v>1102</v>
      </c>
      <c r="D40" s="738">
        <f t="shared" si="8"/>
        <v>214</v>
      </c>
      <c r="E40" s="759">
        <f t="shared" si="8"/>
        <v>667</v>
      </c>
      <c r="F40" s="759">
        <f t="shared" si="8"/>
        <v>758227</v>
      </c>
      <c r="G40" s="759">
        <v>14</v>
      </c>
      <c r="H40" s="759">
        <v>50</v>
      </c>
      <c r="I40" s="759">
        <v>73227</v>
      </c>
      <c r="J40" s="759">
        <v>200</v>
      </c>
      <c r="K40" s="759">
        <v>617</v>
      </c>
      <c r="L40" s="760">
        <v>685000</v>
      </c>
    </row>
    <row r="41" spans="2:12" s="731" customFormat="1" ht="12" customHeight="1">
      <c r="B41" s="756"/>
      <c r="C41" s="737" t="s">
        <v>1104</v>
      </c>
      <c r="D41" s="738">
        <f t="shared" si="8"/>
        <v>167</v>
      </c>
      <c r="E41" s="759">
        <f t="shared" si="8"/>
        <v>465</v>
      </c>
      <c r="F41" s="759">
        <f t="shared" si="8"/>
        <v>573288</v>
      </c>
      <c r="G41" s="759">
        <v>11</v>
      </c>
      <c r="H41" s="759">
        <v>52</v>
      </c>
      <c r="I41" s="759">
        <v>155604</v>
      </c>
      <c r="J41" s="759">
        <v>156</v>
      </c>
      <c r="K41" s="759">
        <v>413</v>
      </c>
      <c r="L41" s="760">
        <v>417684</v>
      </c>
    </row>
    <row r="42" spans="2:12" s="731" customFormat="1" ht="9.75" customHeight="1">
      <c r="B42" s="756"/>
      <c r="C42" s="737"/>
      <c r="D42" s="738"/>
      <c r="E42" s="759"/>
      <c r="F42" s="759"/>
      <c r="G42" s="759"/>
      <c r="H42" s="759"/>
      <c r="I42" s="759"/>
      <c r="J42" s="759"/>
      <c r="K42" s="759"/>
      <c r="L42" s="760"/>
    </row>
    <row r="43" spans="2:12" s="731" customFormat="1" ht="12" customHeight="1">
      <c r="B43" s="756"/>
      <c r="C43" s="737" t="s">
        <v>1105</v>
      </c>
      <c r="D43" s="738">
        <f aca="true" t="shared" si="9" ref="D43:F46">+G43+J43</f>
        <v>115</v>
      </c>
      <c r="E43" s="759">
        <f t="shared" si="9"/>
        <v>350</v>
      </c>
      <c r="F43" s="759">
        <f t="shared" si="9"/>
        <v>513396</v>
      </c>
      <c r="G43" s="759">
        <v>5</v>
      </c>
      <c r="H43" s="759">
        <v>16</v>
      </c>
      <c r="I43" s="759">
        <v>21270</v>
      </c>
      <c r="J43" s="759">
        <v>110</v>
      </c>
      <c r="K43" s="759">
        <v>334</v>
      </c>
      <c r="L43" s="760">
        <v>492126</v>
      </c>
    </row>
    <row r="44" spans="2:12" s="731" customFormat="1" ht="12" customHeight="1">
      <c r="B44" s="756"/>
      <c r="C44" s="737" t="s">
        <v>1107</v>
      </c>
      <c r="D44" s="738">
        <f t="shared" si="9"/>
        <v>187</v>
      </c>
      <c r="E44" s="759">
        <f t="shared" si="9"/>
        <v>570</v>
      </c>
      <c r="F44" s="759">
        <f t="shared" si="9"/>
        <v>710020</v>
      </c>
      <c r="G44" s="759">
        <v>5</v>
      </c>
      <c r="H44" s="759">
        <v>27</v>
      </c>
      <c r="I44" s="759">
        <v>51227</v>
      </c>
      <c r="J44" s="759">
        <v>182</v>
      </c>
      <c r="K44" s="759">
        <v>543</v>
      </c>
      <c r="L44" s="760">
        <v>658793</v>
      </c>
    </row>
    <row r="45" spans="2:12" s="731" customFormat="1" ht="12" customHeight="1">
      <c r="B45" s="756"/>
      <c r="C45" s="737" t="s">
        <v>1109</v>
      </c>
      <c r="D45" s="738">
        <f t="shared" si="9"/>
        <v>94</v>
      </c>
      <c r="E45" s="759">
        <f t="shared" si="9"/>
        <v>231</v>
      </c>
      <c r="F45" s="759">
        <f t="shared" si="9"/>
        <v>316824</v>
      </c>
      <c r="G45" s="759">
        <v>4</v>
      </c>
      <c r="H45" s="759">
        <v>8</v>
      </c>
      <c r="I45" s="759">
        <v>6766</v>
      </c>
      <c r="J45" s="759">
        <v>90</v>
      </c>
      <c r="K45" s="759">
        <v>223</v>
      </c>
      <c r="L45" s="760">
        <v>310058</v>
      </c>
    </row>
    <row r="46" spans="2:12" s="731" customFormat="1" ht="12" customHeight="1">
      <c r="B46" s="756"/>
      <c r="C46" s="737" t="s">
        <v>1111</v>
      </c>
      <c r="D46" s="738">
        <f t="shared" si="9"/>
        <v>188</v>
      </c>
      <c r="E46" s="759">
        <f t="shared" si="9"/>
        <v>555</v>
      </c>
      <c r="F46" s="759">
        <f t="shared" si="9"/>
        <v>724989</v>
      </c>
      <c r="G46" s="759">
        <v>7</v>
      </c>
      <c r="H46" s="759">
        <v>22</v>
      </c>
      <c r="I46" s="759">
        <v>34288</v>
      </c>
      <c r="J46" s="759">
        <v>181</v>
      </c>
      <c r="K46" s="759">
        <v>533</v>
      </c>
      <c r="L46" s="760">
        <v>690701</v>
      </c>
    </row>
    <row r="47" spans="2:12" s="731" customFormat="1" ht="12" customHeight="1">
      <c r="B47" s="756"/>
      <c r="C47" s="737" t="s">
        <v>1113</v>
      </c>
      <c r="D47" s="738">
        <f>+G47+J47</f>
        <v>87</v>
      </c>
      <c r="E47" s="764">
        <v>214</v>
      </c>
      <c r="F47" s="764">
        <v>237116</v>
      </c>
      <c r="G47" s="759">
        <v>2</v>
      </c>
      <c r="H47" s="759">
        <v>0</v>
      </c>
      <c r="I47" s="759">
        <v>0</v>
      </c>
      <c r="J47" s="759">
        <v>85</v>
      </c>
      <c r="K47" s="759">
        <v>0</v>
      </c>
      <c r="L47" s="760">
        <v>0</v>
      </c>
    </row>
    <row r="48" spans="2:12" s="731" customFormat="1" ht="12" customHeight="1">
      <c r="B48" s="756"/>
      <c r="C48" s="737" t="s">
        <v>1114</v>
      </c>
      <c r="D48" s="738">
        <f>+G48+J48</f>
        <v>74</v>
      </c>
      <c r="E48" s="764">
        <v>198</v>
      </c>
      <c r="F48" s="764">
        <v>343498</v>
      </c>
      <c r="G48" s="759">
        <v>2</v>
      </c>
      <c r="H48" s="765">
        <v>0</v>
      </c>
      <c r="I48" s="765">
        <v>0</v>
      </c>
      <c r="J48" s="759">
        <v>72</v>
      </c>
      <c r="K48" s="765">
        <v>0</v>
      </c>
      <c r="L48" s="766">
        <v>0</v>
      </c>
    </row>
    <row r="49" spans="2:12" s="731" customFormat="1" ht="12" customHeight="1">
      <c r="B49" s="756"/>
      <c r="C49" s="737" t="s">
        <v>1116</v>
      </c>
      <c r="D49" s="738">
        <f>+G49+J49</f>
        <v>84</v>
      </c>
      <c r="E49" s="764">
        <v>252</v>
      </c>
      <c r="F49" s="764">
        <v>359741</v>
      </c>
      <c r="G49" s="759">
        <v>2</v>
      </c>
      <c r="H49" s="765">
        <v>0</v>
      </c>
      <c r="I49" s="765">
        <v>0</v>
      </c>
      <c r="J49" s="759">
        <v>82</v>
      </c>
      <c r="K49" s="765">
        <v>0</v>
      </c>
      <c r="L49" s="766">
        <v>0</v>
      </c>
    </row>
    <row r="50" spans="2:12" s="731" customFormat="1" ht="9.75" customHeight="1">
      <c r="B50" s="756"/>
      <c r="C50" s="737"/>
      <c r="D50" s="738"/>
      <c r="E50" s="759"/>
      <c r="F50" s="759"/>
      <c r="G50" s="759"/>
      <c r="H50" s="759"/>
      <c r="I50" s="759"/>
      <c r="J50" s="759"/>
      <c r="K50" s="759"/>
      <c r="L50" s="760"/>
    </row>
    <row r="51" spans="2:12" s="731" customFormat="1" ht="12" customHeight="1">
      <c r="B51" s="756"/>
      <c r="C51" s="737" t="s">
        <v>1119</v>
      </c>
      <c r="D51" s="738">
        <f aca="true" t="shared" si="10" ref="D51:F55">+G51+J51</f>
        <v>432</v>
      </c>
      <c r="E51" s="759">
        <f t="shared" si="10"/>
        <v>1571</v>
      </c>
      <c r="F51" s="759">
        <f t="shared" si="10"/>
        <v>8451660</v>
      </c>
      <c r="G51" s="759">
        <v>45</v>
      </c>
      <c r="H51" s="759">
        <v>273</v>
      </c>
      <c r="I51" s="759">
        <v>6754802</v>
      </c>
      <c r="J51" s="759">
        <v>387</v>
      </c>
      <c r="K51" s="759">
        <v>1298</v>
      </c>
      <c r="L51" s="760">
        <v>1696858</v>
      </c>
    </row>
    <row r="52" spans="2:12" s="731" customFormat="1" ht="12" customHeight="1">
      <c r="B52" s="756"/>
      <c r="C52" s="737" t="s">
        <v>1121</v>
      </c>
      <c r="D52" s="738">
        <f t="shared" si="10"/>
        <v>329</v>
      </c>
      <c r="E52" s="759">
        <f t="shared" si="10"/>
        <v>1030</v>
      </c>
      <c r="F52" s="759">
        <f t="shared" si="10"/>
        <v>1314527</v>
      </c>
      <c r="G52" s="759">
        <v>19</v>
      </c>
      <c r="H52" s="759">
        <v>61</v>
      </c>
      <c r="I52" s="759">
        <v>108001</v>
      </c>
      <c r="J52" s="759">
        <v>310</v>
      </c>
      <c r="K52" s="759">
        <v>969</v>
      </c>
      <c r="L52" s="760">
        <v>1206526</v>
      </c>
    </row>
    <row r="53" spans="2:12" s="731" customFormat="1" ht="12" customHeight="1">
      <c r="B53" s="756"/>
      <c r="C53" s="737" t="s">
        <v>1122</v>
      </c>
      <c r="D53" s="738">
        <f t="shared" si="10"/>
        <v>204</v>
      </c>
      <c r="E53" s="759">
        <f t="shared" si="10"/>
        <v>624</v>
      </c>
      <c r="F53" s="759">
        <f t="shared" si="10"/>
        <v>822730</v>
      </c>
      <c r="G53" s="759">
        <v>9</v>
      </c>
      <c r="H53" s="759">
        <v>24</v>
      </c>
      <c r="I53" s="759">
        <v>63403</v>
      </c>
      <c r="J53" s="759">
        <v>195</v>
      </c>
      <c r="K53" s="759">
        <v>600</v>
      </c>
      <c r="L53" s="760">
        <v>759327</v>
      </c>
    </row>
    <row r="54" spans="2:12" s="731" customFormat="1" ht="12" customHeight="1">
      <c r="B54" s="756"/>
      <c r="C54" s="737" t="s">
        <v>1124</v>
      </c>
      <c r="D54" s="738">
        <f t="shared" si="10"/>
        <v>292</v>
      </c>
      <c r="E54" s="759">
        <f t="shared" si="10"/>
        <v>832</v>
      </c>
      <c r="F54" s="759">
        <f t="shared" si="10"/>
        <v>1085760</v>
      </c>
      <c r="G54" s="759">
        <v>17</v>
      </c>
      <c r="H54" s="759">
        <v>62</v>
      </c>
      <c r="I54" s="759">
        <v>159945</v>
      </c>
      <c r="J54" s="759">
        <v>275</v>
      </c>
      <c r="K54" s="759">
        <v>770</v>
      </c>
      <c r="L54" s="760">
        <v>925815</v>
      </c>
    </row>
    <row r="55" spans="2:12" s="731" customFormat="1" ht="12" customHeight="1">
      <c r="B55" s="756"/>
      <c r="C55" s="737" t="s">
        <v>1126</v>
      </c>
      <c r="D55" s="738">
        <f t="shared" si="10"/>
        <v>142</v>
      </c>
      <c r="E55" s="759">
        <f t="shared" si="10"/>
        <v>362</v>
      </c>
      <c r="F55" s="759">
        <f t="shared" si="10"/>
        <v>446809</v>
      </c>
      <c r="G55" s="759">
        <v>7</v>
      </c>
      <c r="H55" s="759">
        <v>27</v>
      </c>
      <c r="I55" s="759">
        <v>73327</v>
      </c>
      <c r="J55" s="759">
        <v>135</v>
      </c>
      <c r="K55" s="759">
        <v>335</v>
      </c>
      <c r="L55" s="760">
        <v>373482</v>
      </c>
    </row>
    <row r="56" spans="2:12" s="731" customFormat="1" ht="9.75" customHeight="1">
      <c r="B56" s="756"/>
      <c r="C56" s="737"/>
      <c r="D56" s="738"/>
      <c r="E56" s="759"/>
      <c r="F56" s="759"/>
      <c r="G56" s="759"/>
      <c r="H56" s="759"/>
      <c r="I56" s="759"/>
      <c r="J56" s="759"/>
      <c r="K56" s="759"/>
      <c r="L56" s="760"/>
    </row>
    <row r="57" spans="2:12" s="731" customFormat="1" ht="12" customHeight="1">
      <c r="B57" s="756"/>
      <c r="C57" s="737" t="s">
        <v>1129</v>
      </c>
      <c r="D57" s="738">
        <f aca="true" t="shared" si="11" ref="D57:D68">+G57+J57</f>
        <v>127</v>
      </c>
      <c r="E57" s="759">
        <f aca="true" t="shared" si="12" ref="E57:E68">+H57+K57</f>
        <v>346</v>
      </c>
      <c r="F57" s="759">
        <f aca="true" t="shared" si="13" ref="F57:F68">+I57+L57</f>
        <v>447258</v>
      </c>
      <c r="G57" s="759">
        <v>9</v>
      </c>
      <c r="H57" s="759">
        <v>40</v>
      </c>
      <c r="I57" s="759">
        <v>65359</v>
      </c>
      <c r="J57" s="759">
        <v>118</v>
      </c>
      <c r="K57" s="759">
        <v>306</v>
      </c>
      <c r="L57" s="760">
        <v>381899</v>
      </c>
    </row>
    <row r="58" spans="2:12" s="731" customFormat="1" ht="12" customHeight="1">
      <c r="B58" s="756"/>
      <c r="C58" s="737" t="s">
        <v>1130</v>
      </c>
      <c r="D58" s="738">
        <f t="shared" si="11"/>
        <v>352</v>
      </c>
      <c r="E58" s="759">
        <f t="shared" si="12"/>
        <v>1209</v>
      </c>
      <c r="F58" s="759">
        <f t="shared" si="13"/>
        <v>1914882</v>
      </c>
      <c r="G58" s="759">
        <v>38</v>
      </c>
      <c r="H58" s="759">
        <v>160</v>
      </c>
      <c r="I58" s="759">
        <v>438075</v>
      </c>
      <c r="J58" s="759">
        <v>314</v>
      </c>
      <c r="K58" s="759">
        <v>1049</v>
      </c>
      <c r="L58" s="760">
        <v>1476807</v>
      </c>
    </row>
    <row r="59" spans="2:12" s="731" customFormat="1" ht="12" customHeight="1">
      <c r="B59" s="756"/>
      <c r="C59" s="737" t="s">
        <v>1132</v>
      </c>
      <c r="D59" s="738">
        <f t="shared" si="11"/>
        <v>168</v>
      </c>
      <c r="E59" s="759">
        <f t="shared" si="12"/>
        <v>525</v>
      </c>
      <c r="F59" s="759">
        <f t="shared" si="13"/>
        <v>762350</v>
      </c>
      <c r="G59" s="759">
        <v>7</v>
      </c>
      <c r="H59" s="759">
        <v>27</v>
      </c>
      <c r="I59" s="759">
        <v>25490</v>
      </c>
      <c r="J59" s="759">
        <v>161</v>
      </c>
      <c r="K59" s="759">
        <v>498</v>
      </c>
      <c r="L59" s="760">
        <v>736860</v>
      </c>
    </row>
    <row r="60" spans="2:12" s="731" customFormat="1" ht="12" customHeight="1">
      <c r="B60" s="756"/>
      <c r="C60" s="737" t="s">
        <v>1134</v>
      </c>
      <c r="D60" s="738">
        <f t="shared" si="11"/>
        <v>110</v>
      </c>
      <c r="E60" s="759">
        <f t="shared" si="12"/>
        <v>308</v>
      </c>
      <c r="F60" s="759">
        <f t="shared" si="13"/>
        <v>372261</v>
      </c>
      <c r="G60" s="759">
        <v>6</v>
      </c>
      <c r="H60" s="759">
        <v>16</v>
      </c>
      <c r="I60" s="759">
        <v>27050</v>
      </c>
      <c r="J60" s="759">
        <v>104</v>
      </c>
      <c r="K60" s="759">
        <v>292</v>
      </c>
      <c r="L60" s="760">
        <v>345211</v>
      </c>
    </row>
    <row r="61" spans="2:12" s="731" customFormat="1" ht="12" customHeight="1">
      <c r="B61" s="756"/>
      <c r="C61" s="737" t="s">
        <v>1136</v>
      </c>
      <c r="D61" s="738">
        <f t="shared" si="11"/>
        <v>123</v>
      </c>
      <c r="E61" s="759">
        <f t="shared" si="12"/>
        <v>386</v>
      </c>
      <c r="F61" s="759">
        <f t="shared" si="13"/>
        <v>571096</v>
      </c>
      <c r="G61" s="759">
        <v>11</v>
      </c>
      <c r="H61" s="759">
        <v>104</v>
      </c>
      <c r="I61" s="759">
        <v>202504</v>
      </c>
      <c r="J61" s="759">
        <v>112</v>
      </c>
      <c r="K61" s="759">
        <v>282</v>
      </c>
      <c r="L61" s="760">
        <v>368592</v>
      </c>
    </row>
    <row r="62" spans="2:12" s="731" customFormat="1" ht="12" customHeight="1">
      <c r="B62" s="756"/>
      <c r="C62" s="737" t="s">
        <v>1138</v>
      </c>
      <c r="D62" s="738">
        <f t="shared" si="11"/>
        <v>131</v>
      </c>
      <c r="E62" s="759">
        <f t="shared" si="12"/>
        <v>588</v>
      </c>
      <c r="F62" s="759">
        <f t="shared" si="13"/>
        <v>3571379</v>
      </c>
      <c r="G62" s="759">
        <v>29</v>
      </c>
      <c r="H62" s="759">
        <v>289</v>
      </c>
      <c r="I62" s="759">
        <v>3068560</v>
      </c>
      <c r="J62" s="759">
        <v>102</v>
      </c>
      <c r="K62" s="759">
        <v>299</v>
      </c>
      <c r="L62" s="760">
        <v>502819</v>
      </c>
    </row>
    <row r="63" spans="2:12" s="731" customFormat="1" ht="12" customHeight="1">
      <c r="B63" s="756"/>
      <c r="C63" s="737" t="s">
        <v>1140</v>
      </c>
      <c r="D63" s="738">
        <f t="shared" si="11"/>
        <v>91</v>
      </c>
      <c r="E63" s="759">
        <f t="shared" si="12"/>
        <v>228</v>
      </c>
      <c r="F63" s="759">
        <f t="shared" si="13"/>
        <v>278505</v>
      </c>
      <c r="G63" s="759">
        <v>3</v>
      </c>
      <c r="H63" s="759">
        <v>19</v>
      </c>
      <c r="I63" s="759">
        <v>18273</v>
      </c>
      <c r="J63" s="759">
        <v>88</v>
      </c>
      <c r="K63" s="759">
        <v>209</v>
      </c>
      <c r="L63" s="760">
        <v>260232</v>
      </c>
    </row>
    <row r="64" spans="2:12" s="731" customFormat="1" ht="12" customHeight="1">
      <c r="B64" s="756"/>
      <c r="C64" s="737" t="s">
        <v>1141</v>
      </c>
      <c r="D64" s="738">
        <f t="shared" si="11"/>
        <v>287</v>
      </c>
      <c r="E64" s="759">
        <f t="shared" si="12"/>
        <v>756</v>
      </c>
      <c r="F64" s="759">
        <f t="shared" si="13"/>
        <v>793658</v>
      </c>
      <c r="G64" s="759">
        <v>25</v>
      </c>
      <c r="H64" s="759">
        <v>79</v>
      </c>
      <c r="I64" s="759">
        <v>195857</v>
      </c>
      <c r="J64" s="759">
        <v>262</v>
      </c>
      <c r="K64" s="759">
        <v>677</v>
      </c>
      <c r="L64" s="760">
        <v>597801</v>
      </c>
    </row>
    <row r="65" spans="2:12" s="731" customFormat="1" ht="12" customHeight="1">
      <c r="B65" s="756"/>
      <c r="C65" s="737" t="s">
        <v>1143</v>
      </c>
      <c r="D65" s="738">
        <f t="shared" si="11"/>
        <v>337</v>
      </c>
      <c r="E65" s="759">
        <f t="shared" si="12"/>
        <v>1013</v>
      </c>
      <c r="F65" s="759">
        <f t="shared" si="13"/>
        <v>1461294</v>
      </c>
      <c r="G65" s="759">
        <v>32</v>
      </c>
      <c r="H65" s="759">
        <v>127</v>
      </c>
      <c r="I65" s="759">
        <v>262024</v>
      </c>
      <c r="J65" s="759">
        <v>305</v>
      </c>
      <c r="K65" s="759">
        <v>886</v>
      </c>
      <c r="L65" s="760">
        <v>1199270</v>
      </c>
    </row>
    <row r="66" spans="2:12" s="731" customFormat="1" ht="12" customHeight="1">
      <c r="B66" s="756"/>
      <c r="C66" s="737" t="s">
        <v>1145</v>
      </c>
      <c r="D66" s="738">
        <f t="shared" si="11"/>
        <v>141</v>
      </c>
      <c r="E66" s="759">
        <f t="shared" si="12"/>
        <v>409</v>
      </c>
      <c r="F66" s="759">
        <f t="shared" si="13"/>
        <v>497592</v>
      </c>
      <c r="G66" s="759">
        <v>4</v>
      </c>
      <c r="H66" s="759">
        <v>10</v>
      </c>
      <c r="I66" s="759">
        <v>16080</v>
      </c>
      <c r="J66" s="759">
        <v>137</v>
      </c>
      <c r="K66" s="759">
        <v>399</v>
      </c>
      <c r="L66" s="760">
        <v>481512</v>
      </c>
    </row>
    <row r="67" spans="2:12" s="731" customFormat="1" ht="12" customHeight="1">
      <c r="B67" s="756"/>
      <c r="C67" s="737" t="s">
        <v>1146</v>
      </c>
      <c r="D67" s="738">
        <f t="shared" si="11"/>
        <v>121</v>
      </c>
      <c r="E67" s="759">
        <f t="shared" si="12"/>
        <v>315</v>
      </c>
      <c r="F67" s="759">
        <f t="shared" si="13"/>
        <v>363421</v>
      </c>
      <c r="G67" s="759">
        <v>8</v>
      </c>
      <c r="H67" s="759">
        <v>21</v>
      </c>
      <c r="I67" s="759">
        <v>20430</v>
      </c>
      <c r="J67" s="759">
        <v>113</v>
      </c>
      <c r="K67" s="759">
        <v>294</v>
      </c>
      <c r="L67" s="760">
        <v>342991</v>
      </c>
    </row>
    <row r="68" spans="2:12" s="731" customFormat="1" ht="12" customHeight="1">
      <c r="B68" s="767"/>
      <c r="C68" s="768" t="s">
        <v>1147</v>
      </c>
      <c r="D68" s="769">
        <f t="shared" si="11"/>
        <v>104</v>
      </c>
      <c r="E68" s="770">
        <f t="shared" si="12"/>
        <v>294</v>
      </c>
      <c r="F68" s="770">
        <f t="shared" si="13"/>
        <v>388845</v>
      </c>
      <c r="G68" s="770">
        <v>3</v>
      </c>
      <c r="H68" s="770">
        <v>7</v>
      </c>
      <c r="I68" s="770">
        <v>12022</v>
      </c>
      <c r="J68" s="770">
        <v>101</v>
      </c>
      <c r="K68" s="770">
        <v>287</v>
      </c>
      <c r="L68" s="771">
        <v>376823</v>
      </c>
    </row>
    <row r="69" ht="12">
      <c r="C69" s="724" t="s">
        <v>410</v>
      </c>
    </row>
    <row r="70" ht="12">
      <c r="C70" s="724" t="s">
        <v>411</v>
      </c>
    </row>
  </sheetData>
  <mergeCells count="18">
    <mergeCell ref="B14:C14"/>
    <mergeCell ref="B15:C15"/>
    <mergeCell ref="B16:C16"/>
    <mergeCell ref="B17:C17"/>
    <mergeCell ref="B7:C7"/>
    <mergeCell ref="B9:C9"/>
    <mergeCell ref="B11:C11"/>
    <mergeCell ref="B12:C12"/>
    <mergeCell ref="E5:E6"/>
    <mergeCell ref="H5:H6"/>
    <mergeCell ref="K5:K6"/>
    <mergeCell ref="B4:C6"/>
    <mergeCell ref="J5:J6"/>
    <mergeCell ref="G4:I4"/>
    <mergeCell ref="J4:L4"/>
    <mergeCell ref="D4:F4"/>
    <mergeCell ref="D5:D6"/>
    <mergeCell ref="G5:G6"/>
  </mergeCells>
  <printOptions/>
  <pageMargins left="0.2755905511811024" right="0.31496062992125984" top="0.5905511811023623" bottom="0.3937007874015748" header="0.275590551181102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3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6" width="9.625" style="17" customWidth="1"/>
    <col min="7" max="7" width="10.375" style="17" customWidth="1"/>
    <col min="8" max="9" width="9.625" style="17" customWidth="1"/>
    <col min="10" max="13" width="9.125" style="17" customWidth="1"/>
    <col min="14" max="16384" width="9.00390625" style="17" customWidth="1"/>
  </cols>
  <sheetData>
    <row r="2" spans="2:6" ht="14.25">
      <c r="B2" s="18" t="s">
        <v>1153</v>
      </c>
      <c r="C2" s="18"/>
      <c r="D2" s="18"/>
      <c r="E2" s="18"/>
      <c r="F2" s="18"/>
    </row>
    <row r="4" ht="12.75" thickBot="1">
      <c r="M4" s="19" t="s">
        <v>1148</v>
      </c>
    </row>
    <row r="5" spans="1:13" ht="20.25" customHeight="1" thickTop="1">
      <c r="A5" s="20"/>
      <c r="B5" s="21" t="s">
        <v>1149</v>
      </c>
      <c r="C5" s="22" t="s">
        <v>1150</v>
      </c>
      <c r="D5" s="21">
        <v>61</v>
      </c>
      <c r="E5" s="21">
        <v>62</v>
      </c>
      <c r="F5" s="22">
        <v>63</v>
      </c>
      <c r="G5" s="23" t="s">
        <v>1151</v>
      </c>
      <c r="H5" s="24" t="s">
        <v>1149</v>
      </c>
      <c r="I5" s="22" t="s">
        <v>1150</v>
      </c>
      <c r="J5" s="21">
        <v>61</v>
      </c>
      <c r="K5" s="21">
        <v>62</v>
      </c>
      <c r="L5" s="22">
        <v>63</v>
      </c>
      <c r="M5" s="22" t="s">
        <v>1151</v>
      </c>
    </row>
    <row r="6" spans="1:13" ht="13.5" customHeight="1">
      <c r="A6" s="20"/>
      <c r="B6" s="25" t="s">
        <v>1097</v>
      </c>
      <c r="C6" s="26">
        <f>SUM(C9:C10)</f>
        <v>1261662</v>
      </c>
      <c r="D6" s="27">
        <f>SUM(D9:D10)</f>
        <v>1261659</v>
      </c>
      <c r="E6" s="27">
        <f>SUM(E9:E10)</f>
        <v>1261850</v>
      </c>
      <c r="F6" s="27">
        <f>SUM(F9:F10)</f>
        <v>1261851</v>
      </c>
      <c r="G6" s="28">
        <f>SUM(G9:G10)</f>
        <v>1260210</v>
      </c>
      <c r="H6" s="29" t="s">
        <v>1098</v>
      </c>
      <c r="I6" s="30">
        <v>22311</v>
      </c>
      <c r="J6" s="31">
        <v>22356</v>
      </c>
      <c r="K6" s="31">
        <v>22261</v>
      </c>
      <c r="L6" s="31">
        <v>22257</v>
      </c>
      <c r="M6" s="32">
        <v>22222</v>
      </c>
    </row>
    <row r="7" spans="1:13" ht="13.5" customHeight="1">
      <c r="A7" s="20"/>
      <c r="B7" s="33"/>
      <c r="C7" s="34"/>
      <c r="D7" s="35"/>
      <c r="E7" s="35"/>
      <c r="F7" s="36"/>
      <c r="G7" s="36"/>
      <c r="H7" s="29" t="s">
        <v>1099</v>
      </c>
      <c r="I7" s="30">
        <v>9511</v>
      </c>
      <c r="J7" s="20">
        <v>9393</v>
      </c>
      <c r="K7" s="20">
        <v>9303</v>
      </c>
      <c r="L7" s="20">
        <v>9185</v>
      </c>
      <c r="M7" s="32">
        <v>9112</v>
      </c>
    </row>
    <row r="8" spans="1:13" ht="13.5" customHeight="1">
      <c r="A8" s="20"/>
      <c r="B8" s="37"/>
      <c r="C8" s="38"/>
      <c r="D8" s="39"/>
      <c r="E8" s="39"/>
      <c r="F8" s="39"/>
      <c r="G8" s="39"/>
      <c r="H8" s="29" t="s">
        <v>1100</v>
      </c>
      <c r="I8" s="30">
        <v>10875</v>
      </c>
      <c r="J8" s="20">
        <v>10791</v>
      </c>
      <c r="K8" s="20">
        <v>10734</v>
      </c>
      <c r="L8" s="20">
        <v>10718</v>
      </c>
      <c r="M8" s="32">
        <v>10614</v>
      </c>
    </row>
    <row r="9" spans="1:13" ht="13.5" customHeight="1">
      <c r="A9" s="20"/>
      <c r="B9" s="25" t="s">
        <v>1101</v>
      </c>
      <c r="C9" s="40">
        <f>SUM(C18:C32)</f>
        <v>888792</v>
      </c>
      <c r="D9" s="41">
        <f>SUM(D18:D32)</f>
        <v>890133</v>
      </c>
      <c r="E9" s="41">
        <v>891697</v>
      </c>
      <c r="F9" s="41">
        <f>SUM(F18:F32)</f>
        <v>893283</v>
      </c>
      <c r="G9" s="41">
        <f>SUM(G18:G32)</f>
        <v>893257</v>
      </c>
      <c r="H9" s="29" t="s">
        <v>1102</v>
      </c>
      <c r="I9" s="30">
        <v>11061</v>
      </c>
      <c r="J9" s="20">
        <v>11041</v>
      </c>
      <c r="K9" s="20">
        <v>11021</v>
      </c>
      <c r="L9" s="20">
        <v>10905</v>
      </c>
      <c r="M9" s="32">
        <v>10787</v>
      </c>
    </row>
    <row r="10" spans="1:13" ht="13.5" customHeight="1">
      <c r="A10" s="20"/>
      <c r="B10" s="25" t="s">
        <v>1103</v>
      </c>
      <c r="C10" s="40">
        <v>372870</v>
      </c>
      <c r="D10" s="41">
        <v>371526</v>
      </c>
      <c r="E10" s="41">
        <v>370153</v>
      </c>
      <c r="F10" s="41">
        <v>368568</v>
      </c>
      <c r="G10" s="41">
        <v>366953</v>
      </c>
      <c r="H10" s="29" t="s">
        <v>1104</v>
      </c>
      <c r="I10" s="30">
        <v>10633</v>
      </c>
      <c r="J10" s="20">
        <v>10585</v>
      </c>
      <c r="K10" s="20">
        <v>10509</v>
      </c>
      <c r="L10" s="20">
        <v>10504</v>
      </c>
      <c r="M10" s="32">
        <v>10455</v>
      </c>
    </row>
    <row r="11" spans="1:13" ht="13.5" customHeight="1">
      <c r="A11" s="20"/>
      <c r="B11" s="37"/>
      <c r="C11" s="40"/>
      <c r="D11" s="39"/>
      <c r="E11" s="39"/>
      <c r="F11" s="39"/>
      <c r="G11" s="39"/>
      <c r="H11" s="42"/>
      <c r="I11" s="30"/>
      <c r="J11" s="20"/>
      <c r="K11" s="20"/>
      <c r="L11" s="20"/>
      <c r="M11" s="32"/>
    </row>
    <row r="12" spans="1:13" ht="13.5" customHeight="1">
      <c r="A12" s="20"/>
      <c r="B12" s="25"/>
      <c r="C12" s="40"/>
      <c r="D12" s="28"/>
      <c r="E12" s="28"/>
      <c r="F12" s="28"/>
      <c r="G12" s="28"/>
      <c r="H12" s="29" t="s">
        <v>1105</v>
      </c>
      <c r="I12" s="30">
        <v>7872</v>
      </c>
      <c r="J12" s="20">
        <v>7823</v>
      </c>
      <c r="K12" s="20">
        <v>7859</v>
      </c>
      <c r="L12" s="20">
        <v>7836</v>
      </c>
      <c r="M12" s="32">
        <v>7837</v>
      </c>
    </row>
    <row r="13" spans="1:13" ht="13.5" customHeight="1">
      <c r="A13" s="20"/>
      <c r="B13" s="25" t="s">
        <v>1106</v>
      </c>
      <c r="C13" s="40">
        <v>570443</v>
      </c>
      <c r="D13" s="41">
        <v>571777</v>
      </c>
      <c r="E13" s="41">
        <v>573046</v>
      </c>
      <c r="F13" s="41">
        <v>574551</v>
      </c>
      <c r="G13" s="41">
        <v>574785</v>
      </c>
      <c r="H13" s="29" t="s">
        <v>1107</v>
      </c>
      <c r="I13" s="30">
        <v>13007</v>
      </c>
      <c r="J13" s="20">
        <v>12957</v>
      </c>
      <c r="K13" s="20">
        <v>12903</v>
      </c>
      <c r="L13" s="20">
        <v>12837</v>
      </c>
      <c r="M13" s="32">
        <v>12768</v>
      </c>
    </row>
    <row r="14" spans="1:13" ht="13.5" customHeight="1">
      <c r="A14" s="20"/>
      <c r="B14" s="25" t="s">
        <v>1108</v>
      </c>
      <c r="C14" s="40">
        <v>103629</v>
      </c>
      <c r="D14" s="41">
        <v>103457</v>
      </c>
      <c r="E14" s="41">
        <v>103384</v>
      </c>
      <c r="F14" s="41">
        <v>103041</v>
      </c>
      <c r="G14" s="41">
        <v>102495</v>
      </c>
      <c r="H14" s="29" t="s">
        <v>1109</v>
      </c>
      <c r="I14" s="30">
        <v>7920</v>
      </c>
      <c r="J14" s="20">
        <v>7974</v>
      </c>
      <c r="K14" s="20">
        <v>7969</v>
      </c>
      <c r="L14" s="20">
        <v>7924</v>
      </c>
      <c r="M14" s="32">
        <v>7887</v>
      </c>
    </row>
    <row r="15" spans="1:13" ht="13.5" customHeight="1">
      <c r="A15" s="20"/>
      <c r="B15" s="25" t="s">
        <v>1110</v>
      </c>
      <c r="C15" s="40">
        <v>254891</v>
      </c>
      <c r="D15" s="41">
        <v>254743</v>
      </c>
      <c r="E15" s="41">
        <v>254499</v>
      </c>
      <c r="F15" s="41">
        <v>254174</v>
      </c>
      <c r="G15" s="41">
        <v>253761</v>
      </c>
      <c r="H15" s="29" t="s">
        <v>1111</v>
      </c>
      <c r="I15" s="30">
        <v>12557</v>
      </c>
      <c r="J15" s="20">
        <v>12400</v>
      </c>
      <c r="K15" s="20">
        <v>12334</v>
      </c>
      <c r="L15" s="20">
        <v>12327</v>
      </c>
      <c r="M15" s="32">
        <v>12234</v>
      </c>
    </row>
    <row r="16" spans="1:13" ht="13.5" customHeight="1">
      <c r="A16" s="20"/>
      <c r="B16" s="25" t="s">
        <v>1112</v>
      </c>
      <c r="C16" s="40">
        <v>332699</v>
      </c>
      <c r="D16" s="41">
        <v>331682</v>
      </c>
      <c r="E16" s="41">
        <v>330921</v>
      </c>
      <c r="F16" s="41">
        <v>330085</v>
      </c>
      <c r="G16" s="41">
        <v>329169</v>
      </c>
      <c r="H16" s="29" t="s">
        <v>1113</v>
      </c>
      <c r="I16" s="30">
        <v>5203</v>
      </c>
      <c r="J16" s="20">
        <v>5168</v>
      </c>
      <c r="K16" s="20">
        <v>5118</v>
      </c>
      <c r="L16" s="20">
        <v>5092</v>
      </c>
      <c r="M16" s="32">
        <v>5069</v>
      </c>
    </row>
    <row r="17" spans="1:13" ht="13.5" customHeight="1">
      <c r="A17" s="20"/>
      <c r="B17" s="43"/>
      <c r="C17" s="30"/>
      <c r="D17" s="20"/>
      <c r="E17" s="20"/>
      <c r="F17" s="20"/>
      <c r="G17" s="20"/>
      <c r="H17" s="29" t="s">
        <v>1114</v>
      </c>
      <c r="I17" s="30">
        <v>6616</v>
      </c>
      <c r="J17" s="20">
        <v>6572</v>
      </c>
      <c r="K17" s="20">
        <v>6570</v>
      </c>
      <c r="L17" s="20">
        <v>6511</v>
      </c>
      <c r="M17" s="32">
        <v>6485</v>
      </c>
    </row>
    <row r="18" spans="1:13" ht="13.5" customHeight="1">
      <c r="A18" s="20"/>
      <c r="B18" s="44" t="s">
        <v>1115</v>
      </c>
      <c r="C18" s="45">
        <v>245158</v>
      </c>
      <c r="D18" s="46">
        <v>246128</v>
      </c>
      <c r="E18" s="46">
        <v>247284</v>
      </c>
      <c r="F18" s="46">
        <v>248421</v>
      </c>
      <c r="G18" s="46">
        <v>248910</v>
      </c>
      <c r="H18" s="29" t="s">
        <v>1116</v>
      </c>
      <c r="I18" s="30">
        <v>7421</v>
      </c>
      <c r="J18" s="20">
        <v>7385</v>
      </c>
      <c r="K18" s="20">
        <v>7355</v>
      </c>
      <c r="L18" s="20">
        <v>7339</v>
      </c>
      <c r="M18" s="32">
        <v>7317</v>
      </c>
    </row>
    <row r="19" spans="1:13" ht="13.5" customHeight="1">
      <c r="A19" s="20"/>
      <c r="B19" s="44" t="s">
        <v>1117</v>
      </c>
      <c r="C19" s="45">
        <v>93721</v>
      </c>
      <c r="D19" s="46">
        <v>93894</v>
      </c>
      <c r="E19" s="46">
        <v>94145</v>
      </c>
      <c r="F19" s="46">
        <v>94237</v>
      </c>
      <c r="G19" s="46">
        <v>94214</v>
      </c>
      <c r="H19" s="42"/>
      <c r="I19" s="30"/>
      <c r="J19" s="20"/>
      <c r="K19" s="20"/>
      <c r="L19" s="20"/>
      <c r="M19" s="32"/>
    </row>
    <row r="20" spans="1:13" ht="13.5" customHeight="1">
      <c r="A20" s="20"/>
      <c r="B20" s="44" t="s">
        <v>1118</v>
      </c>
      <c r="C20" s="45">
        <v>100200</v>
      </c>
      <c r="D20" s="46">
        <v>100021</v>
      </c>
      <c r="E20" s="46">
        <v>99871</v>
      </c>
      <c r="F20" s="46">
        <v>99880</v>
      </c>
      <c r="G20" s="46">
        <v>99790</v>
      </c>
      <c r="H20" s="29" t="s">
        <v>1119</v>
      </c>
      <c r="I20" s="30">
        <v>27576</v>
      </c>
      <c r="J20" s="20">
        <v>27591</v>
      </c>
      <c r="K20" s="20">
        <v>27606</v>
      </c>
      <c r="L20" s="20">
        <v>27504</v>
      </c>
      <c r="M20" s="32">
        <v>27491</v>
      </c>
    </row>
    <row r="21" spans="1:13" ht="13.5" customHeight="1">
      <c r="A21" s="20"/>
      <c r="B21" s="44" t="s">
        <v>1120</v>
      </c>
      <c r="C21" s="45">
        <v>101392</v>
      </c>
      <c r="D21" s="46">
        <v>101169</v>
      </c>
      <c r="E21" s="46">
        <v>101136</v>
      </c>
      <c r="F21" s="46">
        <v>101096</v>
      </c>
      <c r="G21" s="46">
        <v>101096</v>
      </c>
      <c r="H21" s="29" t="s">
        <v>1121</v>
      </c>
      <c r="I21" s="30">
        <v>22205</v>
      </c>
      <c r="J21" s="20">
        <v>22140</v>
      </c>
      <c r="K21" s="20">
        <v>22018</v>
      </c>
      <c r="L21" s="20">
        <v>21915</v>
      </c>
      <c r="M21" s="32">
        <v>21779</v>
      </c>
    </row>
    <row r="22" spans="1:13" ht="13.5" customHeight="1">
      <c r="A22" s="20"/>
      <c r="B22" s="43"/>
      <c r="C22" s="45"/>
      <c r="D22" s="46"/>
      <c r="E22" s="20"/>
      <c r="F22" s="20"/>
      <c r="G22" s="20"/>
      <c r="H22" s="29" t="s">
        <v>1122</v>
      </c>
      <c r="I22" s="30">
        <v>12096</v>
      </c>
      <c r="J22" s="20">
        <v>12000</v>
      </c>
      <c r="K22" s="20">
        <v>11816</v>
      </c>
      <c r="L22" s="20">
        <v>11707</v>
      </c>
      <c r="M22" s="32">
        <v>11609</v>
      </c>
    </row>
    <row r="23" spans="1:13" ht="13.5" customHeight="1">
      <c r="A23" s="20"/>
      <c r="B23" s="44" t="s">
        <v>1123</v>
      </c>
      <c r="C23" s="45">
        <v>43033</v>
      </c>
      <c r="D23" s="46">
        <v>43178</v>
      </c>
      <c r="E23" s="46">
        <v>43276</v>
      </c>
      <c r="F23" s="46">
        <v>43175</v>
      </c>
      <c r="G23" s="46">
        <v>42898</v>
      </c>
      <c r="H23" s="29" t="s">
        <v>1124</v>
      </c>
      <c r="I23" s="30">
        <v>18526</v>
      </c>
      <c r="J23" s="20">
        <v>18452</v>
      </c>
      <c r="K23" s="20">
        <v>18392</v>
      </c>
      <c r="L23" s="20">
        <v>18334</v>
      </c>
      <c r="M23" s="32">
        <v>18285</v>
      </c>
    </row>
    <row r="24" spans="1:13" ht="13.5" customHeight="1">
      <c r="A24" s="20"/>
      <c r="B24" s="44" t="s">
        <v>1125</v>
      </c>
      <c r="C24" s="45">
        <v>41828</v>
      </c>
      <c r="D24" s="46">
        <v>41871</v>
      </c>
      <c r="E24" s="46">
        <v>41974</v>
      </c>
      <c r="F24" s="46">
        <v>42106</v>
      </c>
      <c r="G24" s="46">
        <v>42099</v>
      </c>
      <c r="H24" s="29" t="s">
        <v>1126</v>
      </c>
      <c r="I24" s="30">
        <v>10131</v>
      </c>
      <c r="J24" s="20">
        <v>10084</v>
      </c>
      <c r="K24" s="20">
        <v>10013</v>
      </c>
      <c r="L24" s="20">
        <v>9930</v>
      </c>
      <c r="M24" s="32">
        <v>9920</v>
      </c>
    </row>
    <row r="25" spans="1:13" ht="13.5" customHeight="1">
      <c r="A25" s="20"/>
      <c r="B25" s="44" t="s">
        <v>1127</v>
      </c>
      <c r="C25" s="45">
        <v>38822</v>
      </c>
      <c r="D25" s="46">
        <v>38774</v>
      </c>
      <c r="E25" s="46">
        <v>38665</v>
      </c>
      <c r="F25" s="46">
        <v>38456</v>
      </c>
      <c r="G25" s="46">
        <v>38348</v>
      </c>
      <c r="H25" s="42"/>
      <c r="I25" s="30"/>
      <c r="J25" s="20"/>
      <c r="K25" s="20"/>
      <c r="L25" s="20"/>
      <c r="M25" s="32"/>
    </row>
    <row r="26" spans="1:13" ht="13.5" customHeight="1">
      <c r="A26" s="20"/>
      <c r="B26" s="44" t="s">
        <v>1128</v>
      </c>
      <c r="C26" s="45">
        <v>32204</v>
      </c>
      <c r="D26" s="46">
        <v>32075</v>
      </c>
      <c r="E26" s="46">
        <v>32046</v>
      </c>
      <c r="F26" s="46">
        <v>32036</v>
      </c>
      <c r="G26" s="46">
        <v>31875</v>
      </c>
      <c r="H26" s="29" t="s">
        <v>1129</v>
      </c>
      <c r="I26" s="30">
        <v>8197</v>
      </c>
      <c r="J26" s="20">
        <v>8164</v>
      </c>
      <c r="K26" s="20">
        <v>8090</v>
      </c>
      <c r="L26" s="20">
        <v>8049</v>
      </c>
      <c r="M26" s="32">
        <v>7952</v>
      </c>
    </row>
    <row r="27" spans="1:13" ht="13.5" customHeight="1">
      <c r="A27" s="20"/>
      <c r="B27" s="43"/>
      <c r="C27" s="45"/>
      <c r="D27" s="46"/>
      <c r="E27" s="20"/>
      <c r="F27" s="46"/>
      <c r="G27" s="46"/>
      <c r="H27" s="29" t="s">
        <v>1130</v>
      </c>
      <c r="I27" s="30">
        <v>19261</v>
      </c>
      <c r="J27" s="20">
        <v>19156</v>
      </c>
      <c r="K27" s="20">
        <v>19045</v>
      </c>
      <c r="L27" s="20">
        <v>18951</v>
      </c>
      <c r="M27" s="32">
        <v>18920</v>
      </c>
    </row>
    <row r="28" spans="1:13" ht="13.5" customHeight="1">
      <c r="A28" s="20"/>
      <c r="B28" s="44" t="s">
        <v>1131</v>
      </c>
      <c r="C28" s="45">
        <v>33490</v>
      </c>
      <c r="D28" s="46">
        <v>33448</v>
      </c>
      <c r="E28" s="46">
        <v>33424</v>
      </c>
      <c r="F28" s="46">
        <v>33461</v>
      </c>
      <c r="G28" s="46">
        <v>33369</v>
      </c>
      <c r="H28" s="29" t="s">
        <v>1132</v>
      </c>
      <c r="I28" s="30">
        <v>13412</v>
      </c>
      <c r="J28" s="20">
        <v>13375</v>
      </c>
      <c r="K28" s="20">
        <v>13239</v>
      </c>
      <c r="L28" s="20">
        <v>13152</v>
      </c>
      <c r="M28" s="32">
        <v>13085</v>
      </c>
    </row>
    <row r="29" spans="1:13" ht="13.5" customHeight="1">
      <c r="A29" s="20"/>
      <c r="B29" s="44" t="s">
        <v>1133</v>
      </c>
      <c r="C29" s="45">
        <v>55123</v>
      </c>
      <c r="D29" s="46">
        <v>55680</v>
      </c>
      <c r="E29" s="46">
        <v>56009</v>
      </c>
      <c r="F29" s="46">
        <v>56489</v>
      </c>
      <c r="G29" s="46">
        <v>56727</v>
      </c>
      <c r="H29" s="29" t="s">
        <v>1134</v>
      </c>
      <c r="I29" s="30">
        <v>10443</v>
      </c>
      <c r="J29" s="20">
        <v>10425</v>
      </c>
      <c r="K29" s="20">
        <v>10389</v>
      </c>
      <c r="L29" s="20">
        <v>10313</v>
      </c>
      <c r="M29" s="32">
        <v>10342</v>
      </c>
    </row>
    <row r="30" spans="1:13" ht="13.5" customHeight="1">
      <c r="A30" s="20"/>
      <c r="B30" s="44" t="s">
        <v>1135</v>
      </c>
      <c r="C30" s="45">
        <v>41874</v>
      </c>
      <c r="D30" s="46">
        <v>42107</v>
      </c>
      <c r="E30" s="46">
        <v>42290</v>
      </c>
      <c r="F30" s="46">
        <v>42468</v>
      </c>
      <c r="G30" s="46">
        <v>42606</v>
      </c>
      <c r="H30" s="29" t="s">
        <v>1136</v>
      </c>
      <c r="I30" s="30">
        <v>8615</v>
      </c>
      <c r="J30" s="20">
        <v>8638</v>
      </c>
      <c r="K30" s="20">
        <v>8726</v>
      </c>
      <c r="L30" s="20">
        <v>8725</v>
      </c>
      <c r="M30" s="32">
        <v>8734</v>
      </c>
    </row>
    <row r="31" spans="1:13" ht="13.5" customHeight="1">
      <c r="A31" s="20"/>
      <c r="B31" s="44" t="s">
        <v>1137</v>
      </c>
      <c r="C31" s="45">
        <v>24801</v>
      </c>
      <c r="D31" s="46">
        <v>24654</v>
      </c>
      <c r="E31" s="46">
        <v>24492</v>
      </c>
      <c r="F31" s="46">
        <v>24372</v>
      </c>
      <c r="G31" s="46">
        <v>24231</v>
      </c>
      <c r="H31" s="29" t="s">
        <v>1138</v>
      </c>
      <c r="I31" s="30">
        <v>8511</v>
      </c>
      <c r="J31" s="20">
        <v>8463</v>
      </c>
      <c r="K31" s="20">
        <v>8450</v>
      </c>
      <c r="L31" s="20">
        <v>8355</v>
      </c>
      <c r="M31" s="32">
        <v>8294</v>
      </c>
    </row>
    <row r="32" spans="1:13" ht="13.5" customHeight="1">
      <c r="A32" s="20"/>
      <c r="B32" s="44" t="s">
        <v>1139</v>
      </c>
      <c r="C32" s="45">
        <v>37146</v>
      </c>
      <c r="D32" s="46">
        <v>37134</v>
      </c>
      <c r="E32" s="46">
        <v>37085</v>
      </c>
      <c r="F32" s="46">
        <v>37086</v>
      </c>
      <c r="G32" s="46">
        <v>37094</v>
      </c>
      <c r="H32" s="29" t="s">
        <v>1140</v>
      </c>
      <c r="I32" s="30">
        <v>6711</v>
      </c>
      <c r="J32" s="20">
        <v>6651</v>
      </c>
      <c r="K32" s="20">
        <v>6657</v>
      </c>
      <c r="L32" s="20">
        <v>6604</v>
      </c>
      <c r="M32" s="32">
        <v>6515</v>
      </c>
    </row>
    <row r="33" spans="1:13" ht="13.5" customHeight="1">
      <c r="A33" s="20"/>
      <c r="B33" s="43"/>
      <c r="C33" s="45"/>
      <c r="D33" s="46"/>
      <c r="E33" s="20"/>
      <c r="F33" s="46"/>
      <c r="G33" s="46"/>
      <c r="H33" s="29" t="s">
        <v>1141</v>
      </c>
      <c r="I33" s="30">
        <v>13255</v>
      </c>
      <c r="J33" s="20">
        <v>13063</v>
      </c>
      <c r="K33" s="20">
        <v>12941</v>
      </c>
      <c r="L33" s="20">
        <v>12769</v>
      </c>
      <c r="M33" s="32">
        <v>12536</v>
      </c>
    </row>
    <row r="34" spans="1:13" ht="13.5" customHeight="1">
      <c r="A34" s="20"/>
      <c r="B34" s="44" t="s">
        <v>1142</v>
      </c>
      <c r="C34" s="45">
        <v>14369</v>
      </c>
      <c r="D34" s="46">
        <v>14472</v>
      </c>
      <c r="E34" s="46">
        <v>14589</v>
      </c>
      <c r="F34" s="46">
        <v>14736</v>
      </c>
      <c r="G34" s="46">
        <v>14914</v>
      </c>
      <c r="H34" s="29" t="s">
        <v>1143</v>
      </c>
      <c r="I34" s="30">
        <v>20271</v>
      </c>
      <c r="J34" s="20">
        <v>20209</v>
      </c>
      <c r="K34" s="20">
        <v>20170</v>
      </c>
      <c r="L34" s="20">
        <v>20011</v>
      </c>
      <c r="M34" s="32">
        <v>19863</v>
      </c>
    </row>
    <row r="35" spans="1:13" ht="13.5" customHeight="1">
      <c r="A35" s="20"/>
      <c r="B35" s="44" t="s">
        <v>1144</v>
      </c>
      <c r="C35" s="45">
        <v>11873</v>
      </c>
      <c r="D35" s="46">
        <v>11850</v>
      </c>
      <c r="E35" s="46">
        <v>11869</v>
      </c>
      <c r="F35" s="46">
        <v>11898</v>
      </c>
      <c r="G35" s="46">
        <v>11885</v>
      </c>
      <c r="H35" s="29" t="s">
        <v>1145</v>
      </c>
      <c r="I35" s="30">
        <v>8260</v>
      </c>
      <c r="J35" s="20">
        <v>8224</v>
      </c>
      <c r="K35" s="20">
        <v>8172</v>
      </c>
      <c r="L35" s="20">
        <v>8176</v>
      </c>
      <c r="M35" s="32">
        <v>8156</v>
      </c>
    </row>
    <row r="36" spans="1:13" ht="13.5" customHeight="1">
      <c r="A36" s="20"/>
      <c r="B36" s="43"/>
      <c r="C36" s="30"/>
      <c r="D36" s="20"/>
      <c r="E36" s="20"/>
      <c r="F36" s="20"/>
      <c r="G36" s="20"/>
      <c r="H36" s="29" t="s">
        <v>1146</v>
      </c>
      <c r="I36" s="30">
        <v>6151</v>
      </c>
      <c r="J36" s="20">
        <v>6151</v>
      </c>
      <c r="K36" s="20">
        <v>6113</v>
      </c>
      <c r="L36" s="20">
        <v>6084</v>
      </c>
      <c r="M36" s="32">
        <v>6014</v>
      </c>
    </row>
    <row r="37" spans="1:13" ht="13.5" customHeight="1">
      <c r="A37" s="20"/>
      <c r="B37" s="47"/>
      <c r="C37" s="48"/>
      <c r="D37" s="49"/>
      <c r="E37" s="49"/>
      <c r="F37" s="49"/>
      <c r="G37" s="49"/>
      <c r="H37" s="50" t="s">
        <v>1147</v>
      </c>
      <c r="I37" s="48">
        <v>8020</v>
      </c>
      <c r="J37" s="49">
        <v>7973</v>
      </c>
      <c r="K37" s="49">
        <v>7922</v>
      </c>
      <c r="L37" s="49">
        <v>7920</v>
      </c>
      <c r="M37" s="51">
        <v>7872</v>
      </c>
    </row>
    <row r="38" ht="13.5" customHeight="1">
      <c r="A38" s="20"/>
    </row>
    <row r="39" ht="13.5" customHeight="1">
      <c r="A39" s="20"/>
    </row>
    <row r="40" ht="13.5" customHeight="1">
      <c r="A40" s="20"/>
    </row>
    <row r="41" ht="13.5" customHeight="1">
      <c r="A41" s="20"/>
    </row>
    <row r="42" ht="13.5" customHeight="1">
      <c r="A42" s="20"/>
    </row>
    <row r="43" ht="13.5" customHeight="1">
      <c r="A43" s="20"/>
    </row>
    <row r="44" ht="13.5" customHeight="1">
      <c r="A44" s="20"/>
    </row>
    <row r="45" ht="13.5" customHeight="1">
      <c r="A45" s="20"/>
    </row>
    <row r="46" ht="13.5" customHeight="1">
      <c r="A46" s="20"/>
    </row>
    <row r="47" ht="13.5" customHeight="1">
      <c r="A47" s="20"/>
    </row>
    <row r="48" ht="13.5" customHeight="1">
      <c r="A48" s="20"/>
    </row>
    <row r="49" ht="13.5" customHeight="1">
      <c r="A49" s="20"/>
    </row>
    <row r="50" ht="13.5" customHeight="1">
      <c r="A50" s="20"/>
    </row>
    <row r="51" ht="13.5" customHeight="1">
      <c r="A51" s="20"/>
    </row>
    <row r="52" ht="12">
      <c r="A52" s="20"/>
    </row>
    <row r="53" ht="12">
      <c r="A53" s="20"/>
    </row>
    <row r="54" ht="12">
      <c r="A54" s="20"/>
    </row>
    <row r="55" ht="12">
      <c r="A55" s="20"/>
    </row>
    <row r="56" ht="12">
      <c r="A56" s="20"/>
    </row>
    <row r="57" ht="12">
      <c r="A57" s="20"/>
    </row>
    <row r="58" ht="12">
      <c r="A58" s="20"/>
    </row>
    <row r="59" ht="12">
      <c r="A59" s="20"/>
    </row>
    <row r="60" ht="12">
      <c r="A60" s="20"/>
    </row>
    <row r="61" ht="12">
      <c r="A61" s="20"/>
    </row>
    <row r="62" spans="1:7" ht="12">
      <c r="A62" s="20"/>
      <c r="B62" s="52" t="s">
        <v>1152</v>
      </c>
      <c r="C62" s="52"/>
      <c r="D62" s="52"/>
      <c r="E62" s="52"/>
      <c r="F62" s="52"/>
      <c r="G62" s="20"/>
    </row>
    <row r="63" spans="1:7" ht="12">
      <c r="A63" s="20"/>
      <c r="B63" s="52"/>
      <c r="C63" s="52"/>
      <c r="D63" s="52"/>
      <c r="E63" s="52"/>
      <c r="F63" s="52"/>
      <c r="G63" s="20"/>
    </row>
  </sheetData>
  <printOptions/>
  <pageMargins left="0.75" right="0.75" top="1" bottom="1" header="0.512" footer="0.512"/>
  <pageSetup orientation="portrait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N84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772" customWidth="1"/>
    <col min="2" max="2" width="2.125" style="772" customWidth="1"/>
    <col min="3" max="3" width="3.125" style="772" customWidth="1"/>
    <col min="4" max="4" width="24.25390625" style="772" customWidth="1"/>
    <col min="5" max="5" width="12.625" style="772" customWidth="1"/>
    <col min="6" max="6" width="9.125" style="772" customWidth="1"/>
    <col min="7" max="7" width="12.625" style="774" customWidth="1"/>
    <col min="8" max="8" width="9.125" style="772" customWidth="1"/>
    <col min="9" max="9" width="12.625" style="772" customWidth="1"/>
    <col min="10" max="10" width="9.125" style="772" customWidth="1"/>
    <col min="11" max="16384" width="9.00390625" style="772" customWidth="1"/>
  </cols>
  <sheetData>
    <row r="2" ht="12" customHeight="1">
      <c r="B2" s="773" t="s">
        <v>476</v>
      </c>
    </row>
    <row r="3" ht="12" customHeight="1" thickBot="1">
      <c r="J3" s="775" t="s">
        <v>414</v>
      </c>
    </row>
    <row r="4" spans="2:14" ht="12" customHeight="1" thickTop="1">
      <c r="B4" s="1500" t="s">
        <v>415</v>
      </c>
      <c r="C4" s="1501"/>
      <c r="D4" s="1502"/>
      <c r="E4" s="1513" t="s">
        <v>416</v>
      </c>
      <c r="F4" s="1514"/>
      <c r="G4" s="1513" t="s">
        <v>417</v>
      </c>
      <c r="H4" s="1514"/>
      <c r="I4" s="1513" t="s">
        <v>418</v>
      </c>
      <c r="J4" s="1514"/>
      <c r="K4" s="776"/>
      <c r="L4" s="776"/>
      <c r="M4" s="776"/>
      <c r="N4" s="776"/>
    </row>
    <row r="5" spans="2:14" ht="12" customHeight="1">
      <c r="B5" s="1503"/>
      <c r="C5" s="1504"/>
      <c r="D5" s="1505"/>
      <c r="E5" s="1515" t="s">
        <v>419</v>
      </c>
      <c r="F5" s="1517" t="s">
        <v>420</v>
      </c>
      <c r="G5" s="1515" t="s">
        <v>419</v>
      </c>
      <c r="H5" s="1517" t="s">
        <v>420</v>
      </c>
      <c r="I5" s="1515" t="s">
        <v>419</v>
      </c>
      <c r="J5" s="1517" t="s">
        <v>421</v>
      </c>
      <c r="K5" s="776"/>
      <c r="L5" s="776"/>
      <c r="M5" s="776"/>
      <c r="N5" s="776"/>
    </row>
    <row r="6" spans="2:14" ht="12" customHeight="1">
      <c r="B6" s="1506"/>
      <c r="C6" s="1507"/>
      <c r="D6" s="1508"/>
      <c r="E6" s="1516"/>
      <c r="F6" s="1517"/>
      <c r="G6" s="1516"/>
      <c r="H6" s="1517"/>
      <c r="I6" s="1516"/>
      <c r="J6" s="1517"/>
      <c r="K6" s="776"/>
      <c r="L6" s="776"/>
      <c r="M6" s="776"/>
      <c r="N6" s="776"/>
    </row>
    <row r="7" spans="2:10" s="777" customFormat="1" ht="12" customHeight="1">
      <c r="B7" s="1497" t="s">
        <v>422</v>
      </c>
      <c r="C7" s="1498"/>
      <c r="D7" s="1499"/>
      <c r="E7" s="778">
        <f>+E9+E13+E34+E36+E38+E51+E54+E59+E67</f>
        <v>71210413</v>
      </c>
      <c r="F7" s="779">
        <v>100</v>
      </c>
      <c r="G7" s="780">
        <f>+G9+G13+G34+G36+G38+G51+G54+G59+G67</f>
        <v>78205293</v>
      </c>
      <c r="H7" s="779">
        <f>SUM(H9:H71)</f>
        <v>100</v>
      </c>
      <c r="I7" s="781">
        <f>+G7-E7</f>
        <v>6994880</v>
      </c>
      <c r="J7" s="782">
        <v>9.8</v>
      </c>
    </row>
    <row r="8" spans="2:10" ht="12" customHeight="1">
      <c r="B8" s="783"/>
      <c r="C8" s="776"/>
      <c r="D8" s="784"/>
      <c r="E8" s="785"/>
      <c r="F8" s="786"/>
      <c r="G8" s="787"/>
      <c r="H8" s="786"/>
      <c r="I8" s="788"/>
      <c r="J8" s="789"/>
    </row>
    <row r="9" spans="2:10" ht="12" customHeight="1">
      <c r="B9" s="783"/>
      <c r="C9" s="1509" t="s">
        <v>413</v>
      </c>
      <c r="D9" s="1511"/>
      <c r="E9" s="785">
        <f>SUM(E10:E11)</f>
        <v>319330</v>
      </c>
      <c r="F9" s="792">
        <v>0.5</v>
      </c>
      <c r="G9" s="787">
        <f>SUM(G10:G11)</f>
        <v>526766</v>
      </c>
      <c r="H9" s="786">
        <f>+G9/G$7*100</f>
        <v>0.6735682199924754</v>
      </c>
      <c r="I9" s="788">
        <f>+G9-E9</f>
        <v>207436</v>
      </c>
      <c r="J9" s="789">
        <v>65</v>
      </c>
    </row>
    <row r="10" spans="2:10" ht="12" customHeight="1">
      <c r="B10" s="783"/>
      <c r="C10" s="776"/>
      <c r="D10" s="791" t="s">
        <v>423</v>
      </c>
      <c r="E10" s="785">
        <v>307552</v>
      </c>
      <c r="F10" s="792"/>
      <c r="G10" s="787">
        <v>512132</v>
      </c>
      <c r="H10" s="786"/>
      <c r="I10" s="788"/>
      <c r="J10" s="789"/>
    </row>
    <row r="11" spans="2:10" ht="12" customHeight="1">
      <c r="B11" s="783"/>
      <c r="C11" s="776"/>
      <c r="D11" s="791" t="s">
        <v>424</v>
      </c>
      <c r="E11" s="785">
        <v>11778</v>
      </c>
      <c r="F11" s="792"/>
      <c r="G11" s="787">
        <v>14634</v>
      </c>
      <c r="H11" s="786"/>
      <c r="I11" s="788"/>
      <c r="J11" s="789"/>
    </row>
    <row r="12" spans="2:10" ht="12" customHeight="1">
      <c r="B12" s="783"/>
      <c r="C12" s="776"/>
      <c r="D12" s="791"/>
      <c r="E12" s="785"/>
      <c r="F12" s="792"/>
      <c r="G12" s="787"/>
      <c r="H12" s="786"/>
      <c r="I12" s="788"/>
      <c r="J12" s="789"/>
    </row>
    <row r="13" spans="2:10" ht="12" customHeight="1">
      <c r="B13" s="783"/>
      <c r="C13" s="1509" t="s">
        <v>425</v>
      </c>
      <c r="D13" s="1511"/>
      <c r="E13" s="785">
        <v>63437235</v>
      </c>
      <c r="F13" s="792">
        <f>+E13/E$7*100</f>
        <v>89.08421160259245</v>
      </c>
      <c r="G13" s="787">
        <v>71717396</v>
      </c>
      <c r="H13" s="786">
        <f>+G13/G$7*100</f>
        <v>91.70401803877904</v>
      </c>
      <c r="I13" s="788">
        <f>+G13-E13</f>
        <v>8280161</v>
      </c>
      <c r="J13" s="789">
        <v>13.1</v>
      </c>
    </row>
    <row r="14" spans="2:10" ht="12" customHeight="1">
      <c r="B14" s="783"/>
      <c r="C14" s="776" t="s">
        <v>426</v>
      </c>
      <c r="D14" s="791"/>
      <c r="E14" s="785"/>
      <c r="F14" s="792"/>
      <c r="G14" s="787"/>
      <c r="H14" s="786"/>
      <c r="I14" s="788"/>
      <c r="J14" s="789"/>
    </row>
    <row r="15" spans="2:10" ht="12" customHeight="1">
      <c r="B15" s="783"/>
      <c r="C15" s="776"/>
      <c r="D15" s="791" t="s">
        <v>427</v>
      </c>
      <c r="E15" s="785">
        <v>1631423</v>
      </c>
      <c r="F15" s="792"/>
      <c r="G15" s="787">
        <v>2076792</v>
      </c>
      <c r="H15" s="786"/>
      <c r="I15" s="788"/>
      <c r="J15" s="789"/>
    </row>
    <row r="16" spans="2:10" ht="12" customHeight="1">
      <c r="B16" s="783"/>
      <c r="C16" s="776"/>
      <c r="D16" s="791" t="s">
        <v>428</v>
      </c>
      <c r="E16" s="785">
        <v>79221</v>
      </c>
      <c r="F16" s="792"/>
      <c r="G16" s="787">
        <v>493725</v>
      </c>
      <c r="H16" s="786"/>
      <c r="I16" s="788"/>
      <c r="J16" s="789"/>
    </row>
    <row r="17" spans="2:10" ht="12" customHeight="1">
      <c r="B17" s="783"/>
      <c r="C17" s="776"/>
      <c r="D17" s="791" t="s">
        <v>429</v>
      </c>
      <c r="E17" s="785">
        <v>16940673</v>
      </c>
      <c r="F17" s="792"/>
      <c r="G17" s="787">
        <v>17124890</v>
      </c>
      <c r="H17" s="786"/>
      <c r="I17" s="788"/>
      <c r="J17" s="789"/>
    </row>
    <row r="18" spans="2:10" ht="12" customHeight="1">
      <c r="B18" s="783"/>
      <c r="C18" s="776"/>
      <c r="D18" s="791" t="s">
        <v>430</v>
      </c>
      <c r="E18" s="785">
        <v>29313252</v>
      </c>
      <c r="F18" s="792"/>
      <c r="G18" s="787">
        <v>33572542</v>
      </c>
      <c r="H18" s="786"/>
      <c r="I18" s="788"/>
      <c r="J18" s="789"/>
    </row>
    <row r="19" spans="2:10" ht="12" customHeight="1">
      <c r="B19" s="783"/>
      <c r="C19" s="776"/>
      <c r="D19" s="791" t="s">
        <v>431</v>
      </c>
      <c r="E19" s="785">
        <v>912940</v>
      </c>
      <c r="F19" s="792"/>
      <c r="G19" s="787">
        <v>1479437</v>
      </c>
      <c r="H19" s="786"/>
      <c r="I19" s="788"/>
      <c r="J19" s="789"/>
    </row>
    <row r="20" spans="2:10" ht="12" customHeight="1">
      <c r="B20" s="783"/>
      <c r="C20" s="776"/>
      <c r="D20" s="791"/>
      <c r="E20" s="785"/>
      <c r="F20" s="792"/>
      <c r="G20" s="787"/>
      <c r="H20" s="786"/>
      <c r="I20" s="788"/>
      <c r="J20" s="789"/>
    </row>
    <row r="21" spans="2:10" ht="12" customHeight="1">
      <c r="B21" s="783"/>
      <c r="C21" s="776"/>
      <c r="D21" s="791" t="s">
        <v>432</v>
      </c>
      <c r="E21" s="785">
        <v>483314</v>
      </c>
      <c r="F21" s="792"/>
      <c r="G21" s="787">
        <v>564517</v>
      </c>
      <c r="H21" s="786"/>
      <c r="I21" s="788"/>
      <c r="J21" s="789"/>
    </row>
    <row r="22" spans="2:10" ht="12" customHeight="1">
      <c r="B22" s="783"/>
      <c r="C22" s="776"/>
      <c r="D22" s="791" t="s">
        <v>433</v>
      </c>
      <c r="E22" s="785">
        <v>1054191</v>
      </c>
      <c r="F22" s="792"/>
      <c r="G22" s="787">
        <v>1179312</v>
      </c>
      <c r="H22" s="786"/>
      <c r="I22" s="788"/>
      <c r="J22" s="789"/>
    </row>
    <row r="23" spans="2:10" ht="12" customHeight="1">
      <c r="B23" s="783"/>
      <c r="C23" s="776"/>
      <c r="D23" s="791" t="s">
        <v>434</v>
      </c>
      <c r="E23" s="785">
        <v>607000</v>
      </c>
      <c r="F23" s="792"/>
      <c r="G23" s="787">
        <v>174000</v>
      </c>
      <c r="H23" s="786"/>
      <c r="I23" s="788"/>
      <c r="J23" s="789"/>
    </row>
    <row r="24" spans="2:10" ht="12" customHeight="1">
      <c r="B24" s="783"/>
      <c r="C24" s="776"/>
      <c r="D24" s="791" t="s">
        <v>435</v>
      </c>
      <c r="E24" s="785">
        <v>393591</v>
      </c>
      <c r="F24" s="792"/>
      <c r="G24" s="787">
        <v>680229</v>
      </c>
      <c r="H24" s="786"/>
      <c r="I24" s="788"/>
      <c r="J24" s="789"/>
    </row>
    <row r="25" spans="2:10" ht="12" customHeight="1">
      <c r="B25" s="783"/>
      <c r="C25" s="776"/>
      <c r="D25" s="791" t="s">
        <v>436</v>
      </c>
      <c r="E25" s="785">
        <v>323950</v>
      </c>
      <c r="F25" s="792"/>
      <c r="G25" s="787">
        <v>194163</v>
      </c>
      <c r="H25" s="786"/>
      <c r="I25" s="788"/>
      <c r="J25" s="789"/>
    </row>
    <row r="26" spans="2:10" ht="12" customHeight="1">
      <c r="B26" s="783"/>
      <c r="C26" s="776"/>
      <c r="D26" s="791"/>
      <c r="E26" s="785"/>
      <c r="F26" s="792"/>
      <c r="G26" s="787"/>
      <c r="H26" s="786"/>
      <c r="I26" s="788"/>
      <c r="J26" s="789"/>
    </row>
    <row r="27" spans="2:10" ht="12" customHeight="1">
      <c r="B27" s="783"/>
      <c r="C27" s="776"/>
      <c r="D27" s="791" t="s">
        <v>437</v>
      </c>
      <c r="E27" s="785">
        <v>0</v>
      </c>
      <c r="F27" s="792"/>
      <c r="G27" s="787">
        <v>106824</v>
      </c>
      <c r="H27" s="786"/>
      <c r="I27" s="788"/>
      <c r="J27" s="789"/>
    </row>
    <row r="28" spans="2:10" ht="12" customHeight="1">
      <c r="B28" s="783"/>
      <c r="C28" s="776"/>
      <c r="D28" s="791" t="s">
        <v>438</v>
      </c>
      <c r="E28" s="785">
        <v>0</v>
      </c>
      <c r="F28" s="792"/>
      <c r="G28" s="787">
        <v>109507</v>
      </c>
      <c r="H28" s="786"/>
      <c r="I28" s="788"/>
      <c r="J28" s="789"/>
    </row>
    <row r="29" spans="2:10" ht="12" customHeight="1">
      <c r="B29" s="783"/>
      <c r="C29" s="776"/>
      <c r="D29" s="791" t="s">
        <v>439</v>
      </c>
      <c r="E29" s="785">
        <v>6439000</v>
      </c>
      <c r="F29" s="792"/>
      <c r="G29" s="787">
        <v>1508315</v>
      </c>
      <c r="H29" s="786"/>
      <c r="I29" s="788"/>
      <c r="J29" s="789"/>
    </row>
    <row r="30" spans="2:10" ht="12" customHeight="1">
      <c r="B30" s="783"/>
      <c r="C30" s="776"/>
      <c r="D30" s="791" t="s">
        <v>440</v>
      </c>
      <c r="E30" s="785">
        <v>1240000</v>
      </c>
      <c r="F30" s="792"/>
      <c r="G30" s="787">
        <v>2280000</v>
      </c>
      <c r="H30" s="786"/>
      <c r="I30" s="788"/>
      <c r="J30" s="789"/>
    </row>
    <row r="31" spans="2:10" ht="12" customHeight="1">
      <c r="B31" s="783"/>
      <c r="C31" s="776"/>
      <c r="D31" s="791" t="s">
        <v>441</v>
      </c>
      <c r="E31" s="785">
        <v>0</v>
      </c>
      <c r="F31" s="792"/>
      <c r="G31" s="787">
        <v>378000</v>
      </c>
      <c r="H31" s="786"/>
      <c r="I31" s="788"/>
      <c r="J31" s="789"/>
    </row>
    <row r="32" spans="2:10" ht="12" customHeight="1">
      <c r="B32" s="783"/>
      <c r="C32" s="776"/>
      <c r="D32" s="791" t="s">
        <v>442</v>
      </c>
      <c r="E32" s="785">
        <v>0</v>
      </c>
      <c r="F32" s="792"/>
      <c r="G32" s="787">
        <v>7637904</v>
      </c>
      <c r="H32" s="786"/>
      <c r="I32" s="788"/>
      <c r="J32" s="789"/>
    </row>
    <row r="33" spans="2:10" ht="12" customHeight="1">
      <c r="B33" s="783"/>
      <c r="C33" s="776"/>
      <c r="D33" s="791"/>
      <c r="E33" s="785"/>
      <c r="F33" s="792"/>
      <c r="G33" s="787"/>
      <c r="H33" s="786"/>
      <c r="I33" s="788"/>
      <c r="J33" s="789"/>
    </row>
    <row r="34" spans="2:10" ht="12" customHeight="1">
      <c r="B34" s="783"/>
      <c r="C34" s="1509" t="s">
        <v>443</v>
      </c>
      <c r="D34" s="1510"/>
      <c r="E34" s="785">
        <v>146500</v>
      </c>
      <c r="F34" s="792">
        <f>+E34/E$7*100</f>
        <v>0.20572833919668462</v>
      </c>
      <c r="G34" s="787">
        <v>0</v>
      </c>
      <c r="H34" s="786"/>
      <c r="I34" s="788">
        <f>+G34-E34</f>
        <v>-146500</v>
      </c>
      <c r="J34" s="794" t="s">
        <v>444</v>
      </c>
    </row>
    <row r="35" spans="2:10" ht="12" customHeight="1">
      <c r="B35" s="783"/>
      <c r="C35" s="776"/>
      <c r="D35" s="791"/>
      <c r="E35" s="785"/>
      <c r="F35" s="792"/>
      <c r="G35" s="787"/>
      <c r="H35" s="786"/>
      <c r="I35" s="788"/>
      <c r="J35" s="789"/>
    </row>
    <row r="36" spans="2:10" ht="12" customHeight="1">
      <c r="B36" s="783"/>
      <c r="C36" s="1509" t="s">
        <v>445</v>
      </c>
      <c r="D36" s="1510"/>
      <c r="E36" s="785">
        <v>2152366</v>
      </c>
      <c r="F36" s="792">
        <f>+E36/E$7*100</f>
        <v>3.022543908009633</v>
      </c>
      <c r="G36" s="787">
        <v>2347764</v>
      </c>
      <c r="H36" s="786">
        <f>+G36/G$7*100</f>
        <v>3.0020525592813776</v>
      </c>
      <c r="I36" s="788">
        <f>+G36-E36</f>
        <v>195398</v>
      </c>
      <c r="J36" s="789">
        <v>9.1</v>
      </c>
    </row>
    <row r="37" spans="2:10" ht="12" customHeight="1">
      <c r="B37" s="783"/>
      <c r="C37" s="776"/>
      <c r="D37" s="791"/>
      <c r="E37" s="785"/>
      <c r="F37" s="792"/>
      <c r="G37" s="787"/>
      <c r="H37" s="786"/>
      <c r="I37" s="788"/>
      <c r="J37" s="789"/>
    </row>
    <row r="38" spans="2:10" ht="12" customHeight="1">
      <c r="B38" s="783"/>
      <c r="C38" s="1509" t="s">
        <v>446</v>
      </c>
      <c r="D38" s="1512"/>
      <c r="E38" s="785">
        <v>2398319</v>
      </c>
      <c r="F38" s="792">
        <f>+E38/E$7*100</f>
        <v>3.3679330015962696</v>
      </c>
      <c r="G38" s="787">
        <v>2241710</v>
      </c>
      <c r="H38" s="786">
        <f>+G38/G$7*100</f>
        <v>2.86644281225313</v>
      </c>
      <c r="I38" s="788">
        <f>+G38-E38</f>
        <v>-156609</v>
      </c>
      <c r="J38" s="789">
        <v>-6.5</v>
      </c>
    </row>
    <row r="39" spans="2:10" ht="12" customHeight="1">
      <c r="B39" s="783"/>
      <c r="C39" s="776" t="s">
        <v>447</v>
      </c>
      <c r="D39" s="784"/>
      <c r="E39" s="785"/>
      <c r="F39" s="792"/>
      <c r="G39" s="787"/>
      <c r="H39" s="786"/>
      <c r="I39" s="788"/>
      <c r="J39" s="789"/>
    </row>
    <row r="40" spans="2:10" ht="12" customHeight="1">
      <c r="B40" s="783"/>
      <c r="C40" s="790"/>
      <c r="D40" s="791" t="s">
        <v>448</v>
      </c>
      <c r="E40" s="785">
        <v>2813</v>
      </c>
      <c r="F40" s="792"/>
      <c r="G40" s="787">
        <v>12300</v>
      </c>
      <c r="H40" s="786"/>
      <c r="I40" s="788"/>
      <c r="J40" s="789"/>
    </row>
    <row r="41" spans="2:10" ht="12" customHeight="1">
      <c r="B41" s="783"/>
      <c r="C41" s="790"/>
      <c r="D41" s="791" t="s">
        <v>449</v>
      </c>
      <c r="E41" s="785">
        <v>11861</v>
      </c>
      <c r="F41" s="792"/>
      <c r="G41" s="787">
        <v>21649</v>
      </c>
      <c r="H41" s="786"/>
      <c r="I41" s="788"/>
      <c r="J41" s="789"/>
    </row>
    <row r="42" spans="2:10" ht="12" customHeight="1">
      <c r="B42" s="783"/>
      <c r="C42" s="790"/>
      <c r="D42" s="791" t="s">
        <v>450</v>
      </c>
      <c r="E42" s="785">
        <v>201636</v>
      </c>
      <c r="F42" s="792"/>
      <c r="G42" s="787">
        <v>185792</v>
      </c>
      <c r="H42" s="786"/>
      <c r="I42" s="788"/>
      <c r="J42" s="789"/>
    </row>
    <row r="43" spans="2:10" ht="12" customHeight="1">
      <c r="B43" s="783"/>
      <c r="C43" s="790"/>
      <c r="D43" s="791" t="s">
        <v>451</v>
      </c>
      <c r="E43" s="785">
        <v>820113</v>
      </c>
      <c r="F43" s="792"/>
      <c r="G43" s="787">
        <v>727897</v>
      </c>
      <c r="H43" s="786"/>
      <c r="I43" s="788"/>
      <c r="J43" s="789"/>
    </row>
    <row r="44" spans="2:10" ht="12" customHeight="1">
      <c r="B44" s="783"/>
      <c r="C44" s="790"/>
      <c r="D44" s="791" t="s">
        <v>452</v>
      </c>
      <c r="E44" s="785">
        <v>25924</v>
      </c>
      <c r="F44" s="792"/>
      <c r="G44" s="787">
        <v>5948</v>
      </c>
      <c r="H44" s="786"/>
      <c r="I44" s="788"/>
      <c r="J44" s="789"/>
    </row>
    <row r="45" spans="2:10" ht="12" customHeight="1">
      <c r="B45" s="783"/>
      <c r="C45" s="790"/>
      <c r="D45" s="791"/>
      <c r="E45" s="785"/>
      <c r="F45" s="792"/>
      <c r="G45" s="787"/>
      <c r="H45" s="786"/>
      <c r="I45" s="788"/>
      <c r="J45" s="789"/>
    </row>
    <row r="46" spans="2:10" ht="12" customHeight="1">
      <c r="B46" s="783"/>
      <c r="C46" s="790"/>
      <c r="D46" s="791" t="s">
        <v>453</v>
      </c>
      <c r="E46" s="785">
        <v>110195</v>
      </c>
      <c r="F46" s="792"/>
      <c r="G46" s="787">
        <v>47480</v>
      </c>
      <c r="H46" s="786"/>
      <c r="I46" s="788"/>
      <c r="J46" s="789"/>
    </row>
    <row r="47" spans="2:10" ht="12" customHeight="1">
      <c r="B47" s="783"/>
      <c r="C47" s="790"/>
      <c r="D47" s="791" t="s">
        <v>454</v>
      </c>
      <c r="E47" s="785">
        <v>23000</v>
      </c>
      <c r="F47" s="792"/>
      <c r="G47" s="787">
        <v>99000</v>
      </c>
      <c r="H47" s="786"/>
      <c r="I47" s="788"/>
      <c r="J47" s="789"/>
    </row>
    <row r="48" spans="2:10" ht="12" customHeight="1">
      <c r="B48" s="783"/>
      <c r="C48" s="790"/>
      <c r="D48" s="791" t="s">
        <v>455</v>
      </c>
      <c r="E48" s="785">
        <v>821416</v>
      </c>
      <c r="F48" s="792"/>
      <c r="G48" s="787">
        <v>995776</v>
      </c>
      <c r="H48" s="786"/>
      <c r="I48" s="788"/>
      <c r="J48" s="789"/>
    </row>
    <row r="49" spans="2:10" ht="12" customHeight="1">
      <c r="B49" s="783"/>
      <c r="C49" s="790"/>
      <c r="D49" s="791" t="s">
        <v>456</v>
      </c>
      <c r="E49" s="785">
        <v>54078</v>
      </c>
      <c r="F49" s="792"/>
      <c r="G49" s="787">
        <v>11435</v>
      </c>
      <c r="H49" s="786"/>
      <c r="I49" s="788"/>
      <c r="J49" s="789"/>
    </row>
    <row r="50" spans="2:10" ht="12" customHeight="1">
      <c r="B50" s="783"/>
      <c r="C50" s="790"/>
      <c r="D50" s="791"/>
      <c r="E50" s="785"/>
      <c r="F50" s="792"/>
      <c r="G50" s="787"/>
      <c r="H50" s="786"/>
      <c r="I50" s="788"/>
      <c r="J50" s="789"/>
    </row>
    <row r="51" spans="2:10" ht="12" customHeight="1">
      <c r="B51" s="783"/>
      <c r="C51" s="1509" t="s">
        <v>457</v>
      </c>
      <c r="D51" s="1512"/>
      <c r="E51" s="785">
        <f>SUM(E52)</f>
        <v>528052</v>
      </c>
      <c r="F51" s="792">
        <f>+E51/E$7*100</f>
        <v>0.7415376175391653</v>
      </c>
      <c r="G51" s="787">
        <f>SUM(G52)</f>
        <v>159200</v>
      </c>
      <c r="H51" s="786">
        <f>+G51/G$7*100</f>
        <v>0.20356678415615678</v>
      </c>
      <c r="I51" s="788">
        <f>+G51-E51</f>
        <v>-368852</v>
      </c>
      <c r="J51" s="789">
        <v>-69.9</v>
      </c>
    </row>
    <row r="52" spans="2:10" ht="12" customHeight="1">
      <c r="B52" s="783"/>
      <c r="C52" s="790"/>
      <c r="D52" s="791" t="s">
        <v>458</v>
      </c>
      <c r="E52" s="785">
        <v>528052</v>
      </c>
      <c r="F52" s="792"/>
      <c r="G52" s="787">
        <v>159200</v>
      </c>
      <c r="H52" s="786"/>
      <c r="I52" s="788"/>
      <c r="J52" s="789"/>
    </row>
    <row r="53" spans="2:10" ht="12" customHeight="1">
      <c r="B53" s="783"/>
      <c r="C53" s="790"/>
      <c r="D53" s="791"/>
      <c r="E53" s="785"/>
      <c r="F53" s="792"/>
      <c r="G53" s="787"/>
      <c r="H53" s="786"/>
      <c r="I53" s="788"/>
      <c r="J53" s="789"/>
    </row>
    <row r="54" spans="2:10" ht="12" customHeight="1">
      <c r="B54" s="783"/>
      <c r="C54" s="1509" t="s">
        <v>459</v>
      </c>
      <c r="D54" s="1512"/>
      <c r="E54" s="785">
        <f>SUM(E55:E57)</f>
        <v>353665</v>
      </c>
      <c r="F54" s="792">
        <f>+E54/E$7*100</f>
        <v>0.49664787086686324</v>
      </c>
      <c r="G54" s="787">
        <f>SUM(G55:G57)</f>
        <v>419191</v>
      </c>
      <c r="H54" s="786">
        <f>+G54/G$7*100</f>
        <v>0.536013591816605</v>
      </c>
      <c r="I54" s="788">
        <f>+G54-E54</f>
        <v>65526</v>
      </c>
      <c r="J54" s="789">
        <v>18.5</v>
      </c>
    </row>
    <row r="55" spans="2:10" ht="12" customHeight="1">
      <c r="B55" s="783"/>
      <c r="C55" s="790"/>
      <c r="D55" s="791" t="s">
        <v>460</v>
      </c>
      <c r="E55" s="785">
        <v>247537</v>
      </c>
      <c r="F55" s="792"/>
      <c r="G55" s="787">
        <v>294139</v>
      </c>
      <c r="H55" s="786"/>
      <c r="I55" s="788"/>
      <c r="J55" s="789"/>
    </row>
    <row r="56" spans="2:10" ht="12" customHeight="1">
      <c r="B56" s="783"/>
      <c r="C56" s="790"/>
      <c r="D56" s="791" t="s">
        <v>461</v>
      </c>
      <c r="E56" s="785">
        <v>26752</v>
      </c>
      <c r="F56" s="792"/>
      <c r="G56" s="787">
        <v>91676</v>
      </c>
      <c r="H56" s="786"/>
      <c r="I56" s="788"/>
      <c r="J56" s="789"/>
    </row>
    <row r="57" spans="2:10" ht="12" customHeight="1">
      <c r="B57" s="783"/>
      <c r="C57" s="776"/>
      <c r="D57" s="791" t="s">
        <v>462</v>
      </c>
      <c r="E57" s="85">
        <v>79376</v>
      </c>
      <c r="F57" s="795"/>
      <c r="G57" s="796">
        <v>33376</v>
      </c>
      <c r="H57" s="797"/>
      <c r="I57" s="798"/>
      <c r="J57" s="152"/>
    </row>
    <row r="58" spans="2:10" ht="12" customHeight="1">
      <c r="B58" s="783"/>
      <c r="C58" s="776"/>
      <c r="D58" s="784"/>
      <c r="E58" s="85"/>
      <c r="F58" s="795"/>
      <c r="G58" s="796"/>
      <c r="H58" s="797"/>
      <c r="I58" s="798"/>
      <c r="J58" s="152"/>
    </row>
    <row r="59" spans="2:10" ht="12" customHeight="1">
      <c r="B59" s="783"/>
      <c r="C59" s="1509" t="s">
        <v>463</v>
      </c>
      <c r="D59" s="1510"/>
      <c r="E59" s="85">
        <v>33229</v>
      </c>
      <c r="F59" s="792">
        <f>+E59/E$7*100</f>
        <v>0.04666311933902138</v>
      </c>
      <c r="G59" s="796">
        <f>SUM(G61:G65)</f>
        <v>50790</v>
      </c>
      <c r="H59" s="786">
        <f>+G59/G$7*100</f>
        <v>0.06494445331213068</v>
      </c>
      <c r="I59" s="788">
        <f>+G59-E59</f>
        <v>17561</v>
      </c>
      <c r="J59" s="789">
        <v>52.8</v>
      </c>
    </row>
    <row r="60" spans="2:10" ht="12" customHeight="1">
      <c r="B60" s="783"/>
      <c r="C60" s="776" t="s">
        <v>464</v>
      </c>
      <c r="D60" s="793"/>
      <c r="E60" s="85"/>
      <c r="F60" s="792"/>
      <c r="G60" s="796"/>
      <c r="H60" s="786"/>
      <c r="I60" s="788"/>
      <c r="J60" s="789"/>
    </row>
    <row r="61" spans="2:10" ht="12" customHeight="1">
      <c r="B61" s="783"/>
      <c r="C61" s="790"/>
      <c r="D61" s="799" t="s">
        <v>465</v>
      </c>
      <c r="E61" s="85">
        <v>8423</v>
      </c>
      <c r="F61" s="792"/>
      <c r="G61" s="796">
        <v>5345</v>
      </c>
      <c r="H61" s="786"/>
      <c r="I61" s="788"/>
      <c r="J61" s="789"/>
    </row>
    <row r="62" spans="2:10" ht="12" customHeight="1">
      <c r="B62" s="783"/>
      <c r="C62" s="776"/>
      <c r="D62" s="791" t="s">
        <v>466</v>
      </c>
      <c r="E62" s="85">
        <v>150</v>
      </c>
      <c r="F62" s="795"/>
      <c r="G62" s="796">
        <v>2391</v>
      </c>
      <c r="H62" s="797"/>
      <c r="I62" s="798"/>
      <c r="J62" s="152"/>
    </row>
    <row r="63" spans="2:10" ht="12" customHeight="1">
      <c r="B63" s="783"/>
      <c r="C63" s="776"/>
      <c r="D63" s="791" t="s">
        <v>467</v>
      </c>
      <c r="E63" s="85">
        <v>11351</v>
      </c>
      <c r="F63" s="795"/>
      <c r="G63" s="796">
        <v>12408</v>
      </c>
      <c r="H63" s="797"/>
      <c r="I63" s="798"/>
      <c r="J63" s="152"/>
    </row>
    <row r="64" spans="2:10" ht="12" customHeight="1">
      <c r="B64" s="783"/>
      <c r="C64" s="776"/>
      <c r="D64" s="791" t="s">
        <v>468</v>
      </c>
      <c r="E64" s="85">
        <v>1396</v>
      </c>
      <c r="F64" s="795"/>
      <c r="G64" s="796">
        <v>441</v>
      </c>
      <c r="H64" s="797"/>
      <c r="I64" s="798"/>
      <c r="J64" s="152"/>
    </row>
    <row r="65" spans="2:10" ht="12" customHeight="1">
      <c r="B65" s="783"/>
      <c r="C65" s="776"/>
      <c r="D65" s="791" t="s">
        <v>469</v>
      </c>
      <c r="E65" s="85">
        <v>5909</v>
      </c>
      <c r="F65" s="795"/>
      <c r="G65" s="796">
        <v>30205</v>
      </c>
      <c r="H65" s="797"/>
      <c r="I65" s="798"/>
      <c r="J65" s="152"/>
    </row>
    <row r="66" spans="2:10" ht="12" customHeight="1">
      <c r="B66" s="783"/>
      <c r="C66" s="776"/>
      <c r="D66" s="791"/>
      <c r="E66" s="85"/>
      <c r="F66" s="795"/>
      <c r="G66" s="796"/>
      <c r="H66" s="797"/>
      <c r="I66" s="798"/>
      <c r="J66" s="152"/>
    </row>
    <row r="67" spans="2:10" ht="12" customHeight="1">
      <c r="B67" s="783"/>
      <c r="C67" s="1509" t="s">
        <v>470</v>
      </c>
      <c r="D67" s="1510"/>
      <c r="E67" s="85">
        <v>1841717</v>
      </c>
      <c r="F67" s="792">
        <f>+E67/E$7*100</f>
        <v>2.586302932971334</v>
      </c>
      <c r="G67" s="796">
        <f>SUM(G69:G71)</f>
        <v>742476</v>
      </c>
      <c r="H67" s="786">
        <f>+G67/G$7*100</f>
        <v>0.9493935404090872</v>
      </c>
      <c r="I67" s="788">
        <f>+G67-E67</f>
        <v>-1099241</v>
      </c>
      <c r="J67" s="789">
        <v>-59.7</v>
      </c>
    </row>
    <row r="68" spans="2:10" ht="12" customHeight="1">
      <c r="B68" s="783"/>
      <c r="C68" s="776" t="s">
        <v>471</v>
      </c>
      <c r="D68" s="793"/>
      <c r="E68" s="85"/>
      <c r="F68" s="792"/>
      <c r="G68" s="796"/>
      <c r="H68" s="786"/>
      <c r="I68" s="788"/>
      <c r="J68" s="789"/>
    </row>
    <row r="69" spans="2:10" ht="12" customHeight="1">
      <c r="B69" s="783"/>
      <c r="C69" s="790"/>
      <c r="D69" s="791" t="s">
        <v>472</v>
      </c>
      <c r="E69" s="85">
        <v>3695</v>
      </c>
      <c r="F69" s="795"/>
      <c r="G69" s="796">
        <v>10659</v>
      </c>
      <c r="H69" s="797"/>
      <c r="I69" s="798"/>
      <c r="J69" s="152"/>
    </row>
    <row r="70" spans="2:10" ht="12" customHeight="1">
      <c r="B70" s="783"/>
      <c r="C70" s="790"/>
      <c r="D70" s="791" t="s">
        <v>473</v>
      </c>
      <c r="E70" s="85">
        <v>117</v>
      </c>
      <c r="F70" s="795"/>
      <c r="G70" s="796">
        <v>736</v>
      </c>
      <c r="H70" s="797"/>
      <c r="I70" s="798"/>
      <c r="J70" s="152"/>
    </row>
    <row r="71" spans="2:10" ht="12" customHeight="1">
      <c r="B71" s="800"/>
      <c r="C71" s="801"/>
      <c r="D71" s="802" t="s">
        <v>474</v>
      </c>
      <c r="E71" s="92">
        <v>1824142</v>
      </c>
      <c r="F71" s="803"/>
      <c r="G71" s="804">
        <v>731081</v>
      </c>
      <c r="H71" s="805"/>
      <c r="I71" s="806"/>
      <c r="J71" s="155"/>
    </row>
    <row r="72" spans="3:10" ht="12" customHeight="1">
      <c r="C72" s="772" t="s">
        <v>475</v>
      </c>
      <c r="E72" s="776"/>
      <c r="F72" s="776"/>
      <c r="G72" s="807"/>
      <c r="H72" s="786"/>
      <c r="I72" s="776"/>
      <c r="J72" s="776"/>
    </row>
    <row r="73" spans="5:10" ht="12" customHeight="1">
      <c r="E73" s="776"/>
      <c r="F73" s="776"/>
      <c r="G73" s="807"/>
      <c r="H73" s="786"/>
      <c r="I73" s="776"/>
      <c r="J73" s="776"/>
    </row>
    <row r="74" spans="5:10" ht="12" customHeight="1">
      <c r="E74" s="776"/>
      <c r="F74" s="776"/>
      <c r="G74" s="807"/>
      <c r="H74" s="786"/>
      <c r="I74" s="776"/>
      <c r="J74" s="776"/>
    </row>
    <row r="75" ht="12" customHeight="1">
      <c r="H75" s="808"/>
    </row>
    <row r="76" ht="12" customHeight="1">
      <c r="H76" s="808"/>
    </row>
    <row r="77" ht="12" customHeight="1">
      <c r="H77" s="808"/>
    </row>
    <row r="78" ht="12" customHeight="1">
      <c r="H78" s="808"/>
    </row>
    <row r="79" ht="12" customHeight="1">
      <c r="H79" s="808"/>
    </row>
    <row r="80" ht="12" customHeight="1">
      <c r="H80" s="808"/>
    </row>
    <row r="81" ht="12" customHeight="1">
      <c r="H81" s="808"/>
    </row>
    <row r="82" ht="12" customHeight="1">
      <c r="H82" s="808"/>
    </row>
    <row r="83" ht="12" customHeight="1">
      <c r="H83" s="808"/>
    </row>
    <row r="84" ht="12" customHeight="1">
      <c r="H84" s="808"/>
    </row>
  </sheetData>
  <mergeCells count="20">
    <mergeCell ref="C36:D36"/>
    <mergeCell ref="I4:J4"/>
    <mergeCell ref="I5:I6"/>
    <mergeCell ref="J5:J6"/>
    <mergeCell ref="G4:H4"/>
    <mergeCell ref="E4:F4"/>
    <mergeCell ref="E5:E6"/>
    <mergeCell ref="F5:F6"/>
    <mergeCell ref="G5:G6"/>
    <mergeCell ref="H5:H6"/>
    <mergeCell ref="B7:D7"/>
    <mergeCell ref="B4:D6"/>
    <mergeCell ref="C59:D59"/>
    <mergeCell ref="C67:D67"/>
    <mergeCell ref="C9:D9"/>
    <mergeCell ref="C13:D13"/>
    <mergeCell ref="C34:D34"/>
    <mergeCell ref="C38:D38"/>
    <mergeCell ref="C51:D51"/>
    <mergeCell ref="C54:D54"/>
  </mergeCells>
  <printOptions/>
  <pageMargins left="0.3937007874015748" right="0.31496062992125984" top="0.36" bottom="0.3937007874015748" header="0.2755905511811024" footer="0.1968503937007874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9.00390625" defaultRowHeight="13.5"/>
  <cols>
    <col min="1" max="1" width="2.625" style="809" customWidth="1"/>
    <col min="2" max="2" width="11.25390625" style="809" customWidth="1"/>
    <col min="3" max="3" width="6.00390625" style="809" customWidth="1"/>
    <col min="4" max="4" width="6.625" style="809" customWidth="1"/>
    <col min="5" max="5" width="6.75390625" style="809" customWidth="1"/>
    <col min="6" max="6" width="6.00390625" style="809" customWidth="1"/>
    <col min="7" max="7" width="6.625" style="809" customWidth="1"/>
    <col min="8" max="8" width="6.75390625" style="809" customWidth="1"/>
    <col min="9" max="9" width="6.375" style="809" customWidth="1"/>
    <col min="10" max="10" width="6.875" style="809" customWidth="1"/>
    <col min="11" max="11" width="7.00390625" style="809" customWidth="1"/>
    <col min="12" max="12" width="7.75390625" style="809" customWidth="1"/>
    <col min="13" max="13" width="5.125" style="809" customWidth="1"/>
    <col min="14" max="14" width="5.625" style="809" customWidth="1"/>
    <col min="15" max="16" width="5.125" style="809" customWidth="1"/>
    <col min="17" max="18" width="5.625" style="809" customWidth="1"/>
    <col min="19" max="19" width="5.125" style="809" customWidth="1"/>
    <col min="20" max="20" width="6.00390625" style="809" customWidth="1"/>
    <col min="21" max="16384" width="9.00390625" style="809" customWidth="1"/>
  </cols>
  <sheetData>
    <row r="2" spans="2:18" ht="14.25">
      <c r="B2" s="810" t="s">
        <v>523</v>
      </c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</row>
    <row r="3" spans="5:20" ht="12.75" thickBot="1"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T3" s="812" t="s">
        <v>506</v>
      </c>
    </row>
    <row r="4" spans="1:20" ht="12.75" thickTop="1">
      <c r="A4" s="813"/>
      <c r="B4" s="814"/>
      <c r="C4" s="815" t="s">
        <v>477</v>
      </c>
      <c r="D4" s="816"/>
      <c r="E4" s="817"/>
      <c r="F4" s="816" t="s">
        <v>478</v>
      </c>
      <c r="G4" s="816"/>
      <c r="H4" s="816"/>
      <c r="I4" s="816"/>
      <c r="J4" s="816"/>
      <c r="K4" s="816"/>
      <c r="L4" s="817"/>
      <c r="M4" s="816" t="s">
        <v>479</v>
      </c>
      <c r="N4" s="816"/>
      <c r="O4" s="816"/>
      <c r="P4" s="817"/>
      <c r="Q4" s="818"/>
      <c r="R4" s="819" t="s">
        <v>507</v>
      </c>
      <c r="S4" s="819" t="s">
        <v>508</v>
      </c>
      <c r="T4" s="1518" t="s">
        <v>509</v>
      </c>
    </row>
    <row r="5" spans="1:20" ht="13.5" customHeight="1">
      <c r="A5" s="813"/>
      <c r="B5" s="1521" t="s">
        <v>480</v>
      </c>
      <c r="C5" s="821" t="s">
        <v>481</v>
      </c>
      <c r="D5" s="1522" t="s">
        <v>482</v>
      </c>
      <c r="E5" s="1523"/>
      <c r="F5" s="1526" t="s">
        <v>483</v>
      </c>
      <c r="G5" s="1523"/>
      <c r="H5" s="1526" t="s">
        <v>484</v>
      </c>
      <c r="I5" s="1523"/>
      <c r="J5" s="1528" t="s">
        <v>510</v>
      </c>
      <c r="K5" s="1522" t="s">
        <v>485</v>
      </c>
      <c r="L5" s="1523"/>
      <c r="M5" s="1528" t="s">
        <v>511</v>
      </c>
      <c r="N5" s="821"/>
      <c r="O5" s="821" t="s">
        <v>486</v>
      </c>
      <c r="P5" s="822" t="s">
        <v>487</v>
      </c>
      <c r="Q5" s="1521" t="s">
        <v>488</v>
      </c>
      <c r="R5" s="820" t="s">
        <v>512</v>
      </c>
      <c r="S5" s="820" t="s">
        <v>489</v>
      </c>
      <c r="T5" s="1519"/>
    </row>
    <row r="6" spans="1:20" ht="13.5" customHeight="1">
      <c r="A6" s="813"/>
      <c r="B6" s="1521"/>
      <c r="C6" s="823" t="s">
        <v>490</v>
      </c>
      <c r="D6" s="1524"/>
      <c r="E6" s="1525"/>
      <c r="F6" s="1527"/>
      <c r="G6" s="1525"/>
      <c r="H6" s="1527"/>
      <c r="I6" s="1525"/>
      <c r="J6" s="1519"/>
      <c r="K6" s="1524"/>
      <c r="L6" s="1525"/>
      <c r="M6" s="1521"/>
      <c r="N6" s="820" t="s">
        <v>491</v>
      </c>
      <c r="O6" s="820" t="s">
        <v>492</v>
      </c>
      <c r="P6" s="822" t="s">
        <v>492</v>
      </c>
      <c r="Q6" s="1521"/>
      <c r="R6" s="820" t="s">
        <v>513</v>
      </c>
      <c r="S6" s="823" t="s">
        <v>493</v>
      </c>
      <c r="T6" s="1520"/>
    </row>
    <row r="7" spans="1:20" ht="12">
      <c r="A7" s="813"/>
      <c r="B7" s="825"/>
      <c r="C7" s="823" t="s">
        <v>494</v>
      </c>
      <c r="D7" s="826" t="s">
        <v>495</v>
      </c>
      <c r="E7" s="824" t="s">
        <v>494</v>
      </c>
      <c r="F7" s="826" t="s">
        <v>495</v>
      </c>
      <c r="G7" s="824" t="s">
        <v>494</v>
      </c>
      <c r="H7" s="826" t="s">
        <v>495</v>
      </c>
      <c r="I7" s="824" t="s">
        <v>494</v>
      </c>
      <c r="J7" s="1520"/>
      <c r="K7" s="826" t="s">
        <v>495</v>
      </c>
      <c r="L7" s="824" t="s">
        <v>494</v>
      </c>
      <c r="M7" s="1529"/>
      <c r="N7" s="827"/>
      <c r="O7" s="823" t="s">
        <v>496</v>
      </c>
      <c r="P7" s="824" t="s">
        <v>496</v>
      </c>
      <c r="Q7" s="827"/>
      <c r="R7" s="823" t="s">
        <v>514</v>
      </c>
      <c r="S7" s="828" t="s">
        <v>515</v>
      </c>
      <c r="T7" s="824" t="s">
        <v>516</v>
      </c>
    </row>
    <row r="8" spans="1:20" s="834" customFormat="1" ht="13.5" customHeight="1">
      <c r="A8" s="829"/>
      <c r="B8" s="830" t="s">
        <v>517</v>
      </c>
      <c r="C8" s="831">
        <f aca="true" t="shared" si="0" ref="C8:P8">SUM(C10:C22,C24:C32)</f>
        <v>3</v>
      </c>
      <c r="D8" s="832">
        <f t="shared" si="0"/>
        <v>4</v>
      </c>
      <c r="E8" s="832">
        <f t="shared" si="0"/>
        <v>253</v>
      </c>
      <c r="F8" s="832">
        <f t="shared" si="0"/>
        <v>5</v>
      </c>
      <c r="G8" s="832">
        <f t="shared" si="0"/>
        <v>47</v>
      </c>
      <c r="H8" s="832">
        <f t="shared" si="0"/>
        <v>8</v>
      </c>
      <c r="I8" s="832">
        <f t="shared" si="0"/>
        <v>31</v>
      </c>
      <c r="J8" s="832">
        <f t="shared" si="0"/>
        <v>2</v>
      </c>
      <c r="K8" s="832">
        <f t="shared" si="0"/>
        <v>1</v>
      </c>
      <c r="L8" s="832">
        <f t="shared" si="0"/>
        <v>13</v>
      </c>
      <c r="M8" s="832">
        <f t="shared" si="0"/>
        <v>1</v>
      </c>
      <c r="N8" s="832">
        <f t="shared" si="0"/>
        <v>7</v>
      </c>
      <c r="O8" s="832">
        <f t="shared" si="0"/>
        <v>318</v>
      </c>
      <c r="P8" s="832">
        <f t="shared" si="0"/>
        <v>9</v>
      </c>
      <c r="Q8" s="832">
        <v>399</v>
      </c>
      <c r="R8" s="832">
        <v>1</v>
      </c>
      <c r="S8" s="832">
        <f>SUM(S10:S22,S24:S32)</f>
        <v>3</v>
      </c>
      <c r="T8" s="833">
        <f>SUM(T10:T22,T24:T32)</f>
        <v>19</v>
      </c>
    </row>
    <row r="9" spans="1:20" ht="6" customHeight="1">
      <c r="A9" s="813"/>
      <c r="B9" s="835"/>
      <c r="C9" s="836"/>
      <c r="D9" s="836"/>
      <c r="E9" s="836"/>
      <c r="F9" s="836"/>
      <c r="G9" s="836"/>
      <c r="H9" s="836"/>
      <c r="I9" s="836"/>
      <c r="J9" s="836"/>
      <c r="K9" s="836"/>
      <c r="L9" s="836"/>
      <c r="M9" s="836"/>
      <c r="N9" s="836"/>
      <c r="O9" s="836"/>
      <c r="P9" s="836"/>
      <c r="Q9" s="836"/>
      <c r="R9" s="836"/>
      <c r="S9" s="836"/>
      <c r="T9" s="837"/>
    </row>
    <row r="10" spans="1:20" ht="13.5" customHeight="1">
      <c r="A10" s="813"/>
      <c r="B10" s="838" t="s">
        <v>1115</v>
      </c>
      <c r="C10" s="836">
        <v>3</v>
      </c>
      <c r="D10" s="836">
        <v>3</v>
      </c>
      <c r="E10" s="836">
        <v>81</v>
      </c>
      <c r="F10" s="836">
        <v>1</v>
      </c>
      <c r="G10" s="836">
        <f>7-1</f>
        <v>6</v>
      </c>
      <c r="H10" s="836">
        <v>4</v>
      </c>
      <c r="I10" s="836">
        <f>10-4</f>
        <v>6</v>
      </c>
      <c r="J10" s="836">
        <v>1</v>
      </c>
      <c r="K10" s="836">
        <v>1</v>
      </c>
      <c r="L10" s="836">
        <v>2</v>
      </c>
      <c r="M10" s="836">
        <v>1</v>
      </c>
      <c r="N10" s="836">
        <v>2</v>
      </c>
      <c r="O10" s="836">
        <v>37</v>
      </c>
      <c r="P10" s="839" t="s">
        <v>1168</v>
      </c>
      <c r="Q10" s="836">
        <v>54</v>
      </c>
      <c r="R10" s="836">
        <v>1</v>
      </c>
      <c r="S10" s="836">
        <v>1</v>
      </c>
      <c r="T10" s="837">
        <v>19</v>
      </c>
    </row>
    <row r="11" spans="1:20" ht="13.5" customHeight="1">
      <c r="A11" s="813"/>
      <c r="B11" s="838" t="s">
        <v>1117</v>
      </c>
      <c r="C11" s="839" t="s">
        <v>1168</v>
      </c>
      <c r="D11" s="839" t="s">
        <v>1168</v>
      </c>
      <c r="E11" s="839">
        <v>19</v>
      </c>
      <c r="F11" s="836">
        <v>1</v>
      </c>
      <c r="G11" s="836">
        <v>8</v>
      </c>
      <c r="H11" s="839" t="s">
        <v>1168</v>
      </c>
      <c r="I11" s="836">
        <v>2</v>
      </c>
      <c r="J11" s="839" t="s">
        <v>1168</v>
      </c>
      <c r="K11" s="839" t="s">
        <v>1168</v>
      </c>
      <c r="L11" s="836">
        <v>1</v>
      </c>
      <c r="M11" s="839" t="s">
        <v>1168</v>
      </c>
      <c r="N11" s="839" t="s">
        <v>1168</v>
      </c>
      <c r="O11" s="836">
        <v>14</v>
      </c>
      <c r="P11" s="839" t="s">
        <v>1168</v>
      </c>
      <c r="Q11" s="836">
        <v>23</v>
      </c>
      <c r="R11" s="839" t="s">
        <v>1168</v>
      </c>
      <c r="S11" s="839">
        <v>1</v>
      </c>
      <c r="T11" s="840" t="s">
        <v>1168</v>
      </c>
    </row>
    <row r="12" spans="1:20" ht="13.5" customHeight="1">
      <c r="A12" s="813"/>
      <c r="B12" s="838" t="s">
        <v>1118</v>
      </c>
      <c r="C12" s="839" t="s">
        <v>1168</v>
      </c>
      <c r="D12" s="839">
        <v>1</v>
      </c>
      <c r="E12" s="836">
        <v>24</v>
      </c>
      <c r="F12" s="836">
        <v>1</v>
      </c>
      <c r="G12" s="836">
        <v>10</v>
      </c>
      <c r="H12" s="839" t="s">
        <v>1168</v>
      </c>
      <c r="I12" s="839" t="s">
        <v>1168</v>
      </c>
      <c r="J12" s="839" t="s">
        <v>1168</v>
      </c>
      <c r="K12" s="839" t="s">
        <v>1168</v>
      </c>
      <c r="L12" s="836">
        <v>1</v>
      </c>
      <c r="M12" s="839" t="s">
        <v>1168</v>
      </c>
      <c r="N12" s="839">
        <v>1</v>
      </c>
      <c r="O12" s="836">
        <v>14</v>
      </c>
      <c r="P12" s="836">
        <v>3</v>
      </c>
      <c r="Q12" s="836">
        <v>28</v>
      </c>
      <c r="R12" s="839" t="s">
        <v>1168</v>
      </c>
      <c r="S12" s="839" t="s">
        <v>1168</v>
      </c>
      <c r="T12" s="840" t="s">
        <v>1168</v>
      </c>
    </row>
    <row r="13" spans="1:20" ht="13.5" customHeight="1">
      <c r="A13" s="813"/>
      <c r="B13" s="838" t="s">
        <v>1120</v>
      </c>
      <c r="C13" s="839" t="s">
        <v>1168</v>
      </c>
      <c r="D13" s="839" t="s">
        <v>1168</v>
      </c>
      <c r="E13" s="839">
        <v>24</v>
      </c>
      <c r="F13" s="836">
        <v>1</v>
      </c>
      <c r="G13" s="836">
        <v>6</v>
      </c>
      <c r="H13" s="839" t="s">
        <v>1168</v>
      </c>
      <c r="I13" s="836">
        <v>1</v>
      </c>
      <c r="J13" s="836">
        <v>1</v>
      </c>
      <c r="K13" s="839" t="s">
        <v>1168</v>
      </c>
      <c r="L13" s="836">
        <v>1</v>
      </c>
      <c r="M13" s="839" t="s">
        <v>1168</v>
      </c>
      <c r="N13" s="839">
        <v>1</v>
      </c>
      <c r="O13" s="836">
        <v>17</v>
      </c>
      <c r="P13" s="836">
        <v>2</v>
      </c>
      <c r="Q13" s="836">
        <v>30</v>
      </c>
      <c r="R13" s="839" t="s">
        <v>1168</v>
      </c>
      <c r="S13" s="839">
        <v>1</v>
      </c>
      <c r="T13" s="840" t="s">
        <v>1168</v>
      </c>
    </row>
    <row r="14" spans="1:20" ht="13.5" customHeight="1">
      <c r="A14" s="813"/>
      <c r="B14" s="838" t="s">
        <v>1123</v>
      </c>
      <c r="C14" s="839" t="s">
        <v>1168</v>
      </c>
      <c r="D14" s="839" t="s">
        <v>1168</v>
      </c>
      <c r="E14" s="839">
        <v>7</v>
      </c>
      <c r="F14" s="836">
        <v>1</v>
      </c>
      <c r="G14" s="836">
        <v>5</v>
      </c>
      <c r="H14" s="839" t="s">
        <v>1168</v>
      </c>
      <c r="I14" s="836">
        <v>1</v>
      </c>
      <c r="J14" s="839" t="s">
        <v>1168</v>
      </c>
      <c r="K14" s="839" t="s">
        <v>1168</v>
      </c>
      <c r="L14" s="836">
        <v>1</v>
      </c>
      <c r="M14" s="839" t="s">
        <v>1168</v>
      </c>
      <c r="N14" s="839">
        <v>1</v>
      </c>
      <c r="O14" s="836">
        <v>7</v>
      </c>
      <c r="P14" s="839" t="s">
        <v>1168</v>
      </c>
      <c r="Q14" s="836">
        <v>12</v>
      </c>
      <c r="R14" s="839" t="s">
        <v>1168</v>
      </c>
      <c r="S14" s="839" t="s">
        <v>1168</v>
      </c>
      <c r="T14" s="840" t="s">
        <v>1168</v>
      </c>
    </row>
    <row r="15" spans="1:20" ht="13.5" customHeight="1">
      <c r="A15" s="813"/>
      <c r="B15" s="838" t="s">
        <v>1125</v>
      </c>
      <c r="C15" s="839" t="s">
        <v>1168</v>
      </c>
      <c r="D15" s="839" t="s">
        <v>1168</v>
      </c>
      <c r="E15" s="839">
        <v>8</v>
      </c>
      <c r="F15" s="839" t="s">
        <v>1168</v>
      </c>
      <c r="G15" s="836">
        <v>1</v>
      </c>
      <c r="H15" s="839" t="s">
        <v>1168</v>
      </c>
      <c r="I15" s="836">
        <v>1</v>
      </c>
      <c r="J15" s="839" t="s">
        <v>1168</v>
      </c>
      <c r="K15" s="839" t="s">
        <v>1168</v>
      </c>
      <c r="L15" s="836">
        <v>1</v>
      </c>
      <c r="M15" s="839" t="s">
        <v>1168</v>
      </c>
      <c r="N15" s="839" t="s">
        <v>1168</v>
      </c>
      <c r="O15" s="836">
        <v>14</v>
      </c>
      <c r="P15" s="839" t="s">
        <v>1168</v>
      </c>
      <c r="Q15" s="836">
        <v>12</v>
      </c>
      <c r="R15" s="839" t="s">
        <v>1168</v>
      </c>
      <c r="S15" s="839" t="s">
        <v>1168</v>
      </c>
      <c r="T15" s="840" t="s">
        <v>1168</v>
      </c>
    </row>
    <row r="16" spans="1:20" ht="13.5" customHeight="1">
      <c r="A16" s="813"/>
      <c r="B16" s="838" t="s">
        <v>1127</v>
      </c>
      <c r="C16" s="839" t="s">
        <v>1168</v>
      </c>
      <c r="D16" s="839" t="s">
        <v>1168</v>
      </c>
      <c r="E16" s="839">
        <v>5</v>
      </c>
      <c r="F16" s="839" t="s">
        <v>1168</v>
      </c>
      <c r="G16" s="836">
        <v>1</v>
      </c>
      <c r="H16" s="839" t="s">
        <v>1168</v>
      </c>
      <c r="I16" s="836">
        <v>1</v>
      </c>
      <c r="J16" s="839" t="s">
        <v>1168</v>
      </c>
      <c r="K16" s="839" t="s">
        <v>1168</v>
      </c>
      <c r="L16" s="836">
        <v>1</v>
      </c>
      <c r="M16" s="839" t="s">
        <v>1168</v>
      </c>
      <c r="N16" s="839" t="s">
        <v>1168</v>
      </c>
      <c r="O16" s="836">
        <v>11</v>
      </c>
      <c r="P16" s="839" t="s">
        <v>1168</v>
      </c>
      <c r="Q16" s="836">
        <v>10</v>
      </c>
      <c r="R16" s="839" t="s">
        <v>1168</v>
      </c>
      <c r="S16" s="839" t="s">
        <v>1168</v>
      </c>
      <c r="T16" s="840" t="s">
        <v>1168</v>
      </c>
    </row>
    <row r="17" spans="1:20" ht="13.5" customHeight="1">
      <c r="A17" s="813"/>
      <c r="B17" s="838" t="s">
        <v>1128</v>
      </c>
      <c r="C17" s="839" t="s">
        <v>1168</v>
      </c>
      <c r="D17" s="839" t="s">
        <v>1168</v>
      </c>
      <c r="E17" s="839">
        <v>5</v>
      </c>
      <c r="F17" s="839" t="s">
        <v>1168</v>
      </c>
      <c r="G17" s="839" t="s">
        <v>518</v>
      </c>
      <c r="H17" s="836">
        <v>1</v>
      </c>
      <c r="I17" s="836">
        <f>2-1</f>
        <v>1</v>
      </c>
      <c r="J17" s="839" t="s">
        <v>1168</v>
      </c>
      <c r="K17" s="839" t="s">
        <v>1168</v>
      </c>
      <c r="L17" s="836">
        <v>1</v>
      </c>
      <c r="M17" s="839" t="s">
        <v>1168</v>
      </c>
      <c r="N17" s="839">
        <v>1</v>
      </c>
      <c r="O17" s="836">
        <v>10</v>
      </c>
      <c r="P17" s="839" t="s">
        <v>1168</v>
      </c>
      <c r="Q17" s="836">
        <v>12</v>
      </c>
      <c r="R17" s="839" t="s">
        <v>1168</v>
      </c>
      <c r="S17" s="839" t="s">
        <v>1168</v>
      </c>
      <c r="T17" s="840" t="s">
        <v>1168</v>
      </c>
    </row>
    <row r="18" spans="1:20" ht="13.5" customHeight="1">
      <c r="A18" s="813"/>
      <c r="B18" s="838" t="s">
        <v>1131</v>
      </c>
      <c r="C18" s="839" t="s">
        <v>1168</v>
      </c>
      <c r="D18" s="839" t="s">
        <v>1168</v>
      </c>
      <c r="E18" s="839">
        <v>5</v>
      </c>
      <c r="F18" s="839" t="s">
        <v>1168</v>
      </c>
      <c r="G18" s="836">
        <v>1</v>
      </c>
      <c r="H18" s="839">
        <v>1</v>
      </c>
      <c r="I18" s="836">
        <v>2</v>
      </c>
      <c r="J18" s="839" t="s">
        <v>1168</v>
      </c>
      <c r="K18" s="839" t="s">
        <v>1168</v>
      </c>
      <c r="L18" s="836">
        <v>1</v>
      </c>
      <c r="M18" s="839" t="s">
        <v>1168</v>
      </c>
      <c r="N18" s="839" t="s">
        <v>1168</v>
      </c>
      <c r="O18" s="836">
        <v>8</v>
      </c>
      <c r="P18" s="839" t="s">
        <v>1168</v>
      </c>
      <c r="Q18" s="836">
        <v>9</v>
      </c>
      <c r="R18" s="839" t="s">
        <v>1168</v>
      </c>
      <c r="S18" s="839" t="s">
        <v>1168</v>
      </c>
      <c r="T18" s="840" t="s">
        <v>1168</v>
      </c>
    </row>
    <row r="19" spans="1:20" ht="13.5" customHeight="1">
      <c r="A19" s="813"/>
      <c r="B19" s="838" t="s">
        <v>1133</v>
      </c>
      <c r="C19" s="839" t="s">
        <v>1168</v>
      </c>
      <c r="D19" s="839" t="s">
        <v>1168</v>
      </c>
      <c r="E19" s="839">
        <v>10</v>
      </c>
      <c r="F19" s="839" t="s">
        <v>1168</v>
      </c>
      <c r="G19" s="836">
        <v>1</v>
      </c>
      <c r="H19" s="839" t="s">
        <v>518</v>
      </c>
      <c r="I19" s="836">
        <v>2</v>
      </c>
      <c r="J19" s="839" t="s">
        <v>1168</v>
      </c>
      <c r="K19" s="839" t="s">
        <v>1168</v>
      </c>
      <c r="L19" s="836">
        <v>1</v>
      </c>
      <c r="M19" s="839" t="s">
        <v>1168</v>
      </c>
      <c r="N19" s="839" t="s">
        <v>1168</v>
      </c>
      <c r="O19" s="836">
        <v>16</v>
      </c>
      <c r="P19" s="839">
        <v>1</v>
      </c>
      <c r="Q19" s="836">
        <v>14</v>
      </c>
      <c r="R19" s="839" t="s">
        <v>1168</v>
      </c>
      <c r="S19" s="839" t="s">
        <v>1168</v>
      </c>
      <c r="T19" s="840" t="s">
        <v>1168</v>
      </c>
    </row>
    <row r="20" spans="1:20" ht="13.5" customHeight="1">
      <c r="A20" s="813"/>
      <c r="B20" s="838" t="s">
        <v>1135</v>
      </c>
      <c r="C20" s="839" t="s">
        <v>1168</v>
      </c>
      <c r="D20" s="839" t="s">
        <v>1168</v>
      </c>
      <c r="E20" s="839">
        <v>7</v>
      </c>
      <c r="F20" s="839" t="s">
        <v>1168</v>
      </c>
      <c r="G20" s="839" t="s">
        <v>518</v>
      </c>
      <c r="H20" s="839" t="s">
        <v>1168</v>
      </c>
      <c r="I20" s="836">
        <v>2</v>
      </c>
      <c r="J20" s="839" t="s">
        <v>1168</v>
      </c>
      <c r="K20" s="839" t="s">
        <v>1168</v>
      </c>
      <c r="L20" s="839" t="s">
        <v>1168</v>
      </c>
      <c r="M20" s="839" t="s">
        <v>1168</v>
      </c>
      <c r="N20" s="839" t="s">
        <v>1168</v>
      </c>
      <c r="O20" s="836">
        <v>9</v>
      </c>
      <c r="P20" s="839" t="s">
        <v>1168</v>
      </c>
      <c r="Q20" s="836">
        <v>10</v>
      </c>
      <c r="R20" s="839" t="s">
        <v>1168</v>
      </c>
      <c r="S20" s="839" t="s">
        <v>1168</v>
      </c>
      <c r="T20" s="840" t="s">
        <v>1168</v>
      </c>
    </row>
    <row r="21" spans="1:20" ht="13.5" customHeight="1">
      <c r="A21" s="813"/>
      <c r="B21" s="838" t="s">
        <v>1137</v>
      </c>
      <c r="C21" s="839" t="s">
        <v>1168</v>
      </c>
      <c r="D21" s="839" t="s">
        <v>1168</v>
      </c>
      <c r="E21" s="839">
        <v>3</v>
      </c>
      <c r="F21" s="839" t="s">
        <v>1168</v>
      </c>
      <c r="G21" s="839" t="s">
        <v>518</v>
      </c>
      <c r="H21" s="839" t="s">
        <v>1168</v>
      </c>
      <c r="I21" s="836">
        <v>1</v>
      </c>
      <c r="J21" s="839" t="s">
        <v>1168</v>
      </c>
      <c r="K21" s="839" t="s">
        <v>1168</v>
      </c>
      <c r="L21" s="839" t="s">
        <v>1168</v>
      </c>
      <c r="M21" s="839" t="s">
        <v>1168</v>
      </c>
      <c r="N21" s="839" t="s">
        <v>1168</v>
      </c>
      <c r="O21" s="836">
        <v>7</v>
      </c>
      <c r="P21" s="839" t="s">
        <v>1168</v>
      </c>
      <c r="Q21" s="836">
        <v>8</v>
      </c>
      <c r="R21" s="839" t="s">
        <v>1168</v>
      </c>
      <c r="S21" s="839" t="s">
        <v>1168</v>
      </c>
      <c r="T21" s="840" t="s">
        <v>1168</v>
      </c>
    </row>
    <row r="22" spans="1:20" ht="13.5" customHeight="1">
      <c r="A22" s="813"/>
      <c r="B22" s="838" t="s">
        <v>1139</v>
      </c>
      <c r="C22" s="839" t="s">
        <v>1168</v>
      </c>
      <c r="D22" s="839" t="s">
        <v>1168</v>
      </c>
      <c r="E22" s="839">
        <v>7</v>
      </c>
      <c r="F22" s="839" t="s">
        <v>1168</v>
      </c>
      <c r="G22" s="836">
        <v>1</v>
      </c>
      <c r="H22" s="839" t="s">
        <v>1168</v>
      </c>
      <c r="I22" s="836">
        <v>2</v>
      </c>
      <c r="J22" s="839" t="s">
        <v>1168</v>
      </c>
      <c r="K22" s="839" t="s">
        <v>1168</v>
      </c>
      <c r="L22" s="836">
        <v>1</v>
      </c>
      <c r="M22" s="839" t="s">
        <v>1168</v>
      </c>
      <c r="N22" s="839">
        <v>1</v>
      </c>
      <c r="O22" s="836">
        <v>10</v>
      </c>
      <c r="P22" s="839" t="s">
        <v>1168</v>
      </c>
      <c r="Q22" s="836">
        <v>9</v>
      </c>
      <c r="R22" s="839" t="s">
        <v>1168</v>
      </c>
      <c r="S22" s="839" t="s">
        <v>1168</v>
      </c>
      <c r="T22" s="840" t="s">
        <v>1168</v>
      </c>
    </row>
    <row r="23" spans="1:20" ht="7.5" customHeight="1">
      <c r="A23" s="813"/>
      <c r="B23" s="838"/>
      <c r="C23" s="839"/>
      <c r="D23" s="839"/>
      <c r="E23" s="839"/>
      <c r="F23" s="839"/>
      <c r="G23" s="836"/>
      <c r="H23" s="836"/>
      <c r="I23" s="836"/>
      <c r="J23" s="836"/>
      <c r="K23" s="839"/>
      <c r="L23" s="836"/>
      <c r="M23" s="839"/>
      <c r="N23" s="836"/>
      <c r="O23" s="836"/>
      <c r="P23" s="836"/>
      <c r="Q23" s="836"/>
      <c r="R23" s="836"/>
      <c r="S23" s="839"/>
      <c r="T23" s="840" t="s">
        <v>1168</v>
      </c>
    </row>
    <row r="24" spans="1:20" ht="13.5" customHeight="1">
      <c r="A24" s="813"/>
      <c r="B24" s="838" t="s">
        <v>497</v>
      </c>
      <c r="C24" s="839" t="s">
        <v>1168</v>
      </c>
      <c r="D24" s="839" t="s">
        <v>1168</v>
      </c>
      <c r="E24" s="839">
        <v>5</v>
      </c>
      <c r="F24" s="839" t="s">
        <v>1168</v>
      </c>
      <c r="G24" s="839" t="s">
        <v>1168</v>
      </c>
      <c r="H24" s="839" t="s">
        <v>1168</v>
      </c>
      <c r="I24" s="839" t="s">
        <v>1168</v>
      </c>
      <c r="J24" s="839" t="s">
        <v>1168</v>
      </c>
      <c r="K24" s="839" t="s">
        <v>1168</v>
      </c>
      <c r="L24" s="839" t="s">
        <v>1168</v>
      </c>
      <c r="M24" s="839" t="s">
        <v>1168</v>
      </c>
      <c r="N24" s="839" t="s">
        <v>1168</v>
      </c>
      <c r="O24" s="836">
        <v>8</v>
      </c>
      <c r="P24" s="839" t="s">
        <v>1168</v>
      </c>
      <c r="Q24" s="836">
        <v>6</v>
      </c>
      <c r="R24" s="839" t="s">
        <v>1168</v>
      </c>
      <c r="S24" s="839" t="s">
        <v>1168</v>
      </c>
      <c r="T24" s="840" t="s">
        <v>1168</v>
      </c>
    </row>
    <row r="25" spans="1:20" ht="13.5" customHeight="1">
      <c r="A25" s="813"/>
      <c r="B25" s="838" t="s">
        <v>498</v>
      </c>
      <c r="C25" s="839" t="s">
        <v>1168</v>
      </c>
      <c r="D25" s="839" t="s">
        <v>1168</v>
      </c>
      <c r="E25" s="839">
        <v>12</v>
      </c>
      <c r="F25" s="839" t="s">
        <v>1168</v>
      </c>
      <c r="G25" s="839">
        <v>1</v>
      </c>
      <c r="H25" s="839" t="s">
        <v>1168</v>
      </c>
      <c r="I25" s="836">
        <v>3</v>
      </c>
      <c r="J25" s="839" t="s">
        <v>1168</v>
      </c>
      <c r="K25" s="839" t="s">
        <v>1168</v>
      </c>
      <c r="L25" s="839" t="s">
        <v>1168</v>
      </c>
      <c r="M25" s="839" t="s">
        <v>1168</v>
      </c>
      <c r="N25" s="839" t="s">
        <v>1168</v>
      </c>
      <c r="O25" s="836">
        <v>19</v>
      </c>
      <c r="P25" s="839" t="s">
        <v>1168</v>
      </c>
      <c r="Q25" s="836">
        <v>20</v>
      </c>
      <c r="R25" s="839" t="s">
        <v>1168</v>
      </c>
      <c r="S25" s="839" t="s">
        <v>1168</v>
      </c>
      <c r="T25" s="840" t="s">
        <v>1168</v>
      </c>
    </row>
    <row r="26" spans="1:20" ht="13.5" customHeight="1">
      <c r="A26" s="813"/>
      <c r="B26" s="838" t="s">
        <v>499</v>
      </c>
      <c r="C26" s="839" t="s">
        <v>1168</v>
      </c>
      <c r="D26" s="839" t="s">
        <v>1168</v>
      </c>
      <c r="E26" s="839">
        <v>1</v>
      </c>
      <c r="F26" s="839" t="s">
        <v>1168</v>
      </c>
      <c r="G26" s="839">
        <v>1</v>
      </c>
      <c r="H26" s="839" t="s">
        <v>1168</v>
      </c>
      <c r="I26" s="839" t="s">
        <v>1168</v>
      </c>
      <c r="J26" s="839" t="s">
        <v>1168</v>
      </c>
      <c r="K26" s="839" t="s">
        <v>1168</v>
      </c>
      <c r="L26" s="839" t="s">
        <v>1168</v>
      </c>
      <c r="M26" s="839" t="s">
        <v>1168</v>
      </c>
      <c r="N26" s="839" t="s">
        <v>1168</v>
      </c>
      <c r="O26" s="836">
        <v>5</v>
      </c>
      <c r="P26" s="839" t="s">
        <v>1168</v>
      </c>
      <c r="Q26" s="836">
        <v>4</v>
      </c>
      <c r="R26" s="839" t="s">
        <v>1168</v>
      </c>
      <c r="S26" s="839" t="s">
        <v>1168</v>
      </c>
      <c r="T26" s="840" t="s">
        <v>1168</v>
      </c>
    </row>
    <row r="27" spans="1:20" ht="13.5" customHeight="1">
      <c r="A27" s="813"/>
      <c r="B27" s="838" t="s">
        <v>500</v>
      </c>
      <c r="C27" s="839" t="s">
        <v>1168</v>
      </c>
      <c r="D27" s="839" t="s">
        <v>1168</v>
      </c>
      <c r="E27" s="839">
        <v>6</v>
      </c>
      <c r="F27" s="839" t="s">
        <v>1168</v>
      </c>
      <c r="G27" s="839">
        <v>1</v>
      </c>
      <c r="H27" s="839" t="s">
        <v>1168</v>
      </c>
      <c r="I27" s="839" t="s">
        <v>1168</v>
      </c>
      <c r="J27" s="839" t="s">
        <v>1168</v>
      </c>
      <c r="K27" s="839" t="s">
        <v>1168</v>
      </c>
      <c r="L27" s="839" t="s">
        <v>1168</v>
      </c>
      <c r="M27" s="839" t="s">
        <v>1168</v>
      </c>
      <c r="N27" s="839" t="s">
        <v>1168</v>
      </c>
      <c r="O27" s="836">
        <v>17</v>
      </c>
      <c r="P27" s="839" t="s">
        <v>1168</v>
      </c>
      <c r="Q27" s="836">
        <v>28</v>
      </c>
      <c r="R27" s="839" t="s">
        <v>1168</v>
      </c>
      <c r="S27" s="839" t="s">
        <v>1168</v>
      </c>
      <c r="T27" s="840" t="s">
        <v>1168</v>
      </c>
    </row>
    <row r="28" spans="1:20" ht="13.5" customHeight="1">
      <c r="A28" s="813"/>
      <c r="B28" s="838" t="s">
        <v>501</v>
      </c>
      <c r="C28" s="839" t="s">
        <v>1168</v>
      </c>
      <c r="D28" s="839" t="s">
        <v>1168</v>
      </c>
      <c r="E28" s="839">
        <v>4</v>
      </c>
      <c r="F28" s="839" t="s">
        <v>1168</v>
      </c>
      <c r="G28" s="839">
        <v>2</v>
      </c>
      <c r="H28" s="836">
        <v>1</v>
      </c>
      <c r="I28" s="836">
        <f>3-1</f>
        <v>2</v>
      </c>
      <c r="J28" s="839" t="s">
        <v>1168</v>
      </c>
      <c r="K28" s="839" t="s">
        <v>1168</v>
      </c>
      <c r="L28" s="839" t="s">
        <v>1168</v>
      </c>
      <c r="M28" s="839" t="s">
        <v>1168</v>
      </c>
      <c r="N28" s="839" t="s">
        <v>1168</v>
      </c>
      <c r="O28" s="836">
        <v>17</v>
      </c>
      <c r="P28" s="839" t="s">
        <v>1168</v>
      </c>
      <c r="Q28" s="836">
        <v>19</v>
      </c>
      <c r="R28" s="839" t="s">
        <v>1168</v>
      </c>
      <c r="S28" s="839" t="s">
        <v>1168</v>
      </c>
      <c r="T28" s="840" t="s">
        <v>1168</v>
      </c>
    </row>
    <row r="29" spans="1:20" ht="13.5" customHeight="1">
      <c r="A29" s="813"/>
      <c r="B29" s="838" t="s">
        <v>502</v>
      </c>
      <c r="C29" s="839" t="s">
        <v>1168</v>
      </c>
      <c r="D29" s="839" t="s">
        <v>1168</v>
      </c>
      <c r="E29" s="839">
        <v>4</v>
      </c>
      <c r="F29" s="839" t="s">
        <v>1168</v>
      </c>
      <c r="G29" s="839" t="s">
        <v>1168</v>
      </c>
      <c r="H29" s="839" t="s">
        <v>1168</v>
      </c>
      <c r="I29" s="836">
        <v>3</v>
      </c>
      <c r="J29" s="839" t="s">
        <v>1168</v>
      </c>
      <c r="K29" s="839" t="s">
        <v>1168</v>
      </c>
      <c r="L29" s="836">
        <v>1</v>
      </c>
      <c r="M29" s="839" t="s">
        <v>1168</v>
      </c>
      <c r="N29" s="839" t="s">
        <v>1168</v>
      </c>
      <c r="O29" s="836">
        <v>19</v>
      </c>
      <c r="P29" s="839" t="s">
        <v>1168</v>
      </c>
      <c r="Q29" s="836">
        <v>22</v>
      </c>
      <c r="R29" s="839" t="s">
        <v>1168</v>
      </c>
      <c r="S29" s="839" t="s">
        <v>1168</v>
      </c>
      <c r="T29" s="840" t="s">
        <v>1168</v>
      </c>
    </row>
    <row r="30" spans="1:20" ht="13.5" customHeight="1">
      <c r="A30" s="813"/>
      <c r="B30" s="838" t="s">
        <v>503</v>
      </c>
      <c r="C30" s="839" t="s">
        <v>1168</v>
      </c>
      <c r="D30" s="839" t="s">
        <v>1168</v>
      </c>
      <c r="E30" s="839">
        <v>6</v>
      </c>
      <c r="F30" s="839" t="s">
        <v>1168</v>
      </c>
      <c r="G30" s="839">
        <v>1</v>
      </c>
      <c r="H30" s="836">
        <v>1</v>
      </c>
      <c r="I30" s="839" t="s">
        <v>1168</v>
      </c>
      <c r="J30" s="839" t="s">
        <v>1168</v>
      </c>
      <c r="K30" s="839" t="s">
        <v>1168</v>
      </c>
      <c r="L30" s="839" t="s">
        <v>1168</v>
      </c>
      <c r="M30" s="839" t="s">
        <v>1168</v>
      </c>
      <c r="N30" s="839" t="s">
        <v>1168</v>
      </c>
      <c r="O30" s="836">
        <v>32</v>
      </c>
      <c r="P30" s="839" t="s">
        <v>1168</v>
      </c>
      <c r="Q30" s="836">
        <v>32</v>
      </c>
      <c r="R30" s="839" t="s">
        <v>1168</v>
      </c>
      <c r="S30" s="839" t="s">
        <v>1168</v>
      </c>
      <c r="T30" s="840" t="s">
        <v>1168</v>
      </c>
    </row>
    <row r="31" spans="1:20" ht="13.5" customHeight="1">
      <c r="A31" s="813"/>
      <c r="B31" s="838" t="s">
        <v>504</v>
      </c>
      <c r="C31" s="839" t="s">
        <v>1168</v>
      </c>
      <c r="D31" s="839" t="s">
        <v>1168</v>
      </c>
      <c r="E31" s="839">
        <v>4</v>
      </c>
      <c r="F31" s="839" t="s">
        <v>1168</v>
      </c>
      <c r="G31" s="839">
        <v>1</v>
      </c>
      <c r="H31" s="839" t="s">
        <v>1168</v>
      </c>
      <c r="I31" s="839" t="s">
        <v>1168</v>
      </c>
      <c r="J31" s="839" t="s">
        <v>1168</v>
      </c>
      <c r="K31" s="839" t="s">
        <v>1168</v>
      </c>
      <c r="L31" s="839" t="s">
        <v>1168</v>
      </c>
      <c r="M31" s="839" t="s">
        <v>1168</v>
      </c>
      <c r="N31" s="839" t="s">
        <v>1168</v>
      </c>
      <c r="O31" s="836">
        <v>11</v>
      </c>
      <c r="P31" s="836">
        <v>2</v>
      </c>
      <c r="Q31" s="836">
        <v>13</v>
      </c>
      <c r="R31" s="839" t="s">
        <v>1168</v>
      </c>
      <c r="S31" s="839" t="s">
        <v>1168</v>
      </c>
      <c r="T31" s="840" t="s">
        <v>1168</v>
      </c>
    </row>
    <row r="32" spans="1:20" ht="13.5" customHeight="1">
      <c r="A32" s="813"/>
      <c r="B32" s="841" t="s">
        <v>505</v>
      </c>
      <c r="C32" s="842" t="s">
        <v>1168</v>
      </c>
      <c r="D32" s="842" t="s">
        <v>1168</v>
      </c>
      <c r="E32" s="842">
        <v>6</v>
      </c>
      <c r="F32" s="842" t="s">
        <v>1168</v>
      </c>
      <c r="G32" s="842" t="s">
        <v>1168</v>
      </c>
      <c r="H32" s="842" t="s">
        <v>1168</v>
      </c>
      <c r="I32" s="843">
        <v>1</v>
      </c>
      <c r="J32" s="842" t="s">
        <v>1168</v>
      </c>
      <c r="K32" s="842" t="s">
        <v>1168</v>
      </c>
      <c r="L32" s="842" t="s">
        <v>1168</v>
      </c>
      <c r="M32" s="842" t="s">
        <v>1168</v>
      </c>
      <c r="N32" s="842" t="s">
        <v>1168</v>
      </c>
      <c r="O32" s="843">
        <v>16</v>
      </c>
      <c r="P32" s="843">
        <v>1</v>
      </c>
      <c r="Q32" s="843">
        <v>23</v>
      </c>
      <c r="R32" s="842" t="s">
        <v>1168</v>
      </c>
      <c r="S32" s="842" t="s">
        <v>1168</v>
      </c>
      <c r="T32" s="844" t="s">
        <v>1168</v>
      </c>
    </row>
    <row r="33" ht="12">
      <c r="B33" s="809" t="s">
        <v>519</v>
      </c>
    </row>
    <row r="34" ht="12">
      <c r="B34" s="809" t="s">
        <v>520</v>
      </c>
    </row>
    <row r="35" ht="12">
      <c r="B35" s="809" t="s">
        <v>521</v>
      </c>
    </row>
    <row r="36" ht="12">
      <c r="B36" s="809" t="s">
        <v>522</v>
      </c>
    </row>
  </sheetData>
  <mergeCells count="9">
    <mergeCell ref="T4:T6"/>
    <mergeCell ref="B5:B6"/>
    <mergeCell ref="D5:E6"/>
    <mergeCell ref="F5:G6"/>
    <mergeCell ref="H5:I6"/>
    <mergeCell ref="J5:J7"/>
    <mergeCell ref="K5:L6"/>
    <mergeCell ref="M5:M7"/>
    <mergeCell ref="Q5:Q6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29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375" style="17" customWidth="1"/>
    <col min="2" max="2" width="3.50390625" style="17" customWidth="1"/>
    <col min="3" max="3" width="3.125" style="17" customWidth="1"/>
    <col min="4" max="4" width="22.25390625" style="17" customWidth="1"/>
    <col min="5" max="7" width="9.625" style="17" customWidth="1"/>
    <col min="8" max="8" width="2.625" style="17" customWidth="1"/>
    <col min="9" max="9" width="3.125" style="17" customWidth="1"/>
    <col min="10" max="10" width="21.125" style="17" customWidth="1"/>
    <col min="11" max="13" width="9.625" style="17" customWidth="1"/>
    <col min="14" max="14" width="9.00390625" style="17" customWidth="1"/>
    <col min="15" max="15" width="17.25390625" style="17" customWidth="1"/>
    <col min="16" max="16384" width="9.00390625" style="17" customWidth="1"/>
  </cols>
  <sheetData>
    <row r="2" spans="2:10" ht="15" customHeight="1">
      <c r="B2" s="18" t="s">
        <v>565</v>
      </c>
      <c r="C2" s="18"/>
      <c r="J2" s="845"/>
    </row>
    <row r="3" spans="4:13" ht="15" customHeight="1" thickBot="1">
      <c r="D3" s="20"/>
      <c r="E3" s="20"/>
      <c r="F3" s="20"/>
      <c r="G3" s="20"/>
      <c r="M3" s="46" t="s">
        <v>524</v>
      </c>
    </row>
    <row r="4" spans="1:13" ht="23.25" customHeight="1" thickTop="1">
      <c r="A4" s="32"/>
      <c r="B4" s="1534" t="s">
        <v>525</v>
      </c>
      <c r="C4" s="1535"/>
      <c r="D4" s="1536"/>
      <c r="E4" s="23">
        <v>62</v>
      </c>
      <c r="F4" s="23">
        <v>63</v>
      </c>
      <c r="G4" s="846" t="s">
        <v>526</v>
      </c>
      <c r="H4" s="1535" t="s">
        <v>527</v>
      </c>
      <c r="I4" s="1535"/>
      <c r="J4" s="1536"/>
      <c r="K4" s="23">
        <v>62</v>
      </c>
      <c r="L4" s="23">
        <v>63</v>
      </c>
      <c r="M4" s="22" t="s">
        <v>526</v>
      </c>
    </row>
    <row r="5" spans="1:13" s="848" customFormat="1" ht="15" customHeight="1">
      <c r="A5" s="847"/>
      <c r="B5" s="1537" t="s">
        <v>1177</v>
      </c>
      <c r="C5" s="1538"/>
      <c r="D5" s="1539"/>
      <c r="E5" s="848">
        <v>762253</v>
      </c>
      <c r="F5" s="849">
        <v>805803</v>
      </c>
      <c r="G5" s="850">
        <v>1388893</v>
      </c>
      <c r="H5" s="28"/>
      <c r="I5" s="1423" t="s">
        <v>528</v>
      </c>
      <c r="J5" s="1424"/>
      <c r="K5" s="17">
        <v>1353</v>
      </c>
      <c r="L5" s="350">
        <v>1330</v>
      </c>
      <c r="M5" s="32">
        <v>1611</v>
      </c>
    </row>
    <row r="6" spans="1:13" s="848" customFormat="1" ht="15" customHeight="1">
      <c r="A6" s="847"/>
      <c r="B6" s="26"/>
      <c r="C6" s="28"/>
      <c r="D6" s="851"/>
      <c r="F6" s="852"/>
      <c r="G6" s="850"/>
      <c r="H6" s="52"/>
      <c r="I6" s="147"/>
      <c r="J6" s="847"/>
      <c r="L6" s="852"/>
      <c r="M6" s="847"/>
    </row>
    <row r="7" spans="1:13" ht="15" customHeight="1">
      <c r="A7" s="32"/>
      <c r="B7" s="853"/>
      <c r="C7" s="1423" t="s">
        <v>529</v>
      </c>
      <c r="D7" s="1424"/>
      <c r="E7" s="17">
        <v>174313</v>
      </c>
      <c r="F7" s="43">
        <v>185510</v>
      </c>
      <c r="G7" s="854">
        <v>313735</v>
      </c>
      <c r="H7" s="52"/>
      <c r="I7" s="1423" t="s">
        <v>530</v>
      </c>
      <c r="J7" s="1424"/>
      <c r="K7" s="17">
        <v>1173</v>
      </c>
      <c r="L7" s="43">
        <v>1269</v>
      </c>
      <c r="M7" s="32">
        <v>2306</v>
      </c>
    </row>
    <row r="8" spans="1:13" ht="15" customHeight="1">
      <c r="A8" s="32"/>
      <c r="B8" s="853"/>
      <c r="C8" s="52"/>
      <c r="D8" s="855" t="s">
        <v>459</v>
      </c>
      <c r="E8" s="17">
        <v>22481</v>
      </c>
      <c r="F8" s="43">
        <v>24353</v>
      </c>
      <c r="G8" s="854">
        <v>38037</v>
      </c>
      <c r="H8" s="856"/>
      <c r="I8" s="20"/>
      <c r="J8" s="32"/>
      <c r="L8" s="43"/>
      <c r="M8" s="32"/>
    </row>
    <row r="9" spans="1:13" ht="15" customHeight="1">
      <c r="A9" s="32"/>
      <c r="B9" s="856"/>
      <c r="C9" s="856"/>
      <c r="D9" s="855" t="s">
        <v>531</v>
      </c>
      <c r="E9" s="17">
        <v>21675</v>
      </c>
      <c r="F9" s="43">
        <v>23931</v>
      </c>
      <c r="G9" s="854">
        <v>41178</v>
      </c>
      <c r="H9" s="857"/>
      <c r="I9" s="1423" t="s">
        <v>532</v>
      </c>
      <c r="J9" s="1424"/>
      <c r="K9" s="17">
        <v>68346</v>
      </c>
      <c r="L9" s="43">
        <v>75324</v>
      </c>
      <c r="M9" s="32">
        <v>142684</v>
      </c>
    </row>
    <row r="10" spans="1:13" ht="15" customHeight="1">
      <c r="A10" s="32"/>
      <c r="B10" s="857"/>
      <c r="C10" s="857"/>
      <c r="D10" s="855" t="s">
        <v>533</v>
      </c>
      <c r="E10" s="17">
        <v>17833</v>
      </c>
      <c r="F10" s="43">
        <v>18104</v>
      </c>
      <c r="G10" s="854">
        <v>29364</v>
      </c>
      <c r="H10" s="857"/>
      <c r="I10" s="20"/>
      <c r="J10" s="32"/>
      <c r="L10" s="43"/>
      <c r="M10" s="32"/>
    </row>
    <row r="11" spans="1:13" ht="15" customHeight="1">
      <c r="A11" s="32"/>
      <c r="B11" s="857"/>
      <c r="C11" s="857"/>
      <c r="D11" s="855" t="s">
        <v>534</v>
      </c>
      <c r="E11" s="17">
        <v>2576</v>
      </c>
      <c r="F11" s="43">
        <v>2715</v>
      </c>
      <c r="G11" s="854">
        <v>3961</v>
      </c>
      <c r="H11" s="857"/>
      <c r="I11" s="1423" t="s">
        <v>535</v>
      </c>
      <c r="J11" s="1424"/>
      <c r="K11" s="17">
        <v>174513</v>
      </c>
      <c r="L11" s="43">
        <v>181180</v>
      </c>
      <c r="M11" s="32">
        <v>283388</v>
      </c>
    </row>
    <row r="12" spans="1:13" ht="15" customHeight="1">
      <c r="A12" s="32"/>
      <c r="B12" s="857"/>
      <c r="C12" s="857"/>
      <c r="D12" s="855" t="s">
        <v>536</v>
      </c>
      <c r="E12" s="17">
        <v>4360</v>
      </c>
      <c r="F12" s="43">
        <v>5370</v>
      </c>
      <c r="G12" s="854">
        <v>7923</v>
      </c>
      <c r="H12" s="857"/>
      <c r="I12" s="20"/>
      <c r="J12" s="855" t="s">
        <v>537</v>
      </c>
      <c r="K12" s="17">
        <v>83681</v>
      </c>
      <c r="L12" s="43">
        <v>88383</v>
      </c>
      <c r="M12" s="32">
        <v>123941</v>
      </c>
    </row>
    <row r="13" spans="1:13" ht="15" customHeight="1">
      <c r="A13" s="32"/>
      <c r="B13" s="857"/>
      <c r="C13" s="857"/>
      <c r="D13" s="855" t="s">
        <v>538</v>
      </c>
      <c r="E13" s="17">
        <v>6295</v>
      </c>
      <c r="F13" s="43">
        <v>3113</v>
      </c>
      <c r="G13" s="854">
        <v>5040</v>
      </c>
      <c r="H13" s="857"/>
      <c r="I13" s="20"/>
      <c r="J13" s="855" t="s">
        <v>539</v>
      </c>
      <c r="K13" s="17">
        <v>83921</v>
      </c>
      <c r="L13" s="43">
        <v>85532</v>
      </c>
      <c r="M13" s="32">
        <v>142666</v>
      </c>
    </row>
    <row r="14" spans="1:13" ht="15" customHeight="1">
      <c r="A14" s="32"/>
      <c r="B14" s="857"/>
      <c r="C14" s="857"/>
      <c r="D14" s="855" t="s">
        <v>540</v>
      </c>
      <c r="E14" s="17">
        <v>76</v>
      </c>
      <c r="F14" s="43">
        <v>60</v>
      </c>
      <c r="G14" s="854">
        <v>267</v>
      </c>
      <c r="H14" s="857"/>
      <c r="I14" s="857"/>
      <c r="J14" s="855" t="s">
        <v>541</v>
      </c>
      <c r="K14" s="17">
        <v>6907</v>
      </c>
      <c r="L14" s="43">
        <v>7261</v>
      </c>
      <c r="M14" s="32">
        <v>16772</v>
      </c>
    </row>
    <row r="15" spans="1:13" ht="15" customHeight="1">
      <c r="A15" s="32"/>
      <c r="B15" s="857"/>
      <c r="C15" s="857"/>
      <c r="D15" s="855" t="s">
        <v>542</v>
      </c>
      <c r="E15" s="17">
        <v>14464</v>
      </c>
      <c r="F15" s="43">
        <v>15323</v>
      </c>
      <c r="G15" s="854">
        <v>23060</v>
      </c>
      <c r="H15" s="857"/>
      <c r="I15" s="20"/>
      <c r="J15" s="32"/>
      <c r="L15" s="43"/>
      <c r="M15" s="32"/>
    </row>
    <row r="16" spans="1:13" ht="15" customHeight="1">
      <c r="A16" s="32"/>
      <c r="B16" s="857"/>
      <c r="C16" s="857"/>
      <c r="D16" s="855" t="s">
        <v>543</v>
      </c>
      <c r="E16" s="17">
        <v>1989</v>
      </c>
      <c r="F16" s="43">
        <v>1986</v>
      </c>
      <c r="G16" s="854">
        <v>7773</v>
      </c>
      <c r="H16" s="857"/>
      <c r="I16" s="20"/>
      <c r="J16" s="32"/>
      <c r="L16" s="43"/>
      <c r="M16" s="32"/>
    </row>
    <row r="17" spans="1:13" ht="15" customHeight="1">
      <c r="A17" s="32"/>
      <c r="B17" s="857"/>
      <c r="C17" s="857"/>
      <c r="D17" s="855" t="s">
        <v>443</v>
      </c>
      <c r="E17" s="17">
        <v>3689</v>
      </c>
      <c r="F17" s="43">
        <v>2914</v>
      </c>
      <c r="G17" s="854">
        <v>7755</v>
      </c>
      <c r="H17" s="857"/>
      <c r="I17" s="1423" t="s">
        <v>544</v>
      </c>
      <c r="J17" s="1424"/>
      <c r="K17" s="17">
        <v>14763</v>
      </c>
      <c r="L17" s="43">
        <v>12842</v>
      </c>
      <c r="M17" s="32">
        <v>15202</v>
      </c>
    </row>
    <row r="18" spans="1:13" ht="15" customHeight="1">
      <c r="A18" s="32"/>
      <c r="B18" s="857"/>
      <c r="C18" s="857"/>
      <c r="D18" s="855" t="s">
        <v>545</v>
      </c>
      <c r="E18" s="17">
        <v>5966</v>
      </c>
      <c r="F18" s="43">
        <v>6630</v>
      </c>
      <c r="G18" s="854">
        <v>19793</v>
      </c>
      <c r="H18" s="857"/>
      <c r="I18" s="1423" t="s">
        <v>546</v>
      </c>
      <c r="J18" s="1424"/>
      <c r="K18" s="17">
        <v>42339</v>
      </c>
      <c r="L18" s="43">
        <v>44774</v>
      </c>
      <c r="M18" s="32">
        <v>57834</v>
      </c>
    </row>
    <row r="19" spans="1:13" ht="15" customHeight="1">
      <c r="A19" s="32"/>
      <c r="B19" s="857"/>
      <c r="C19" s="857"/>
      <c r="D19" s="855" t="s">
        <v>547</v>
      </c>
      <c r="E19" s="17">
        <v>14791</v>
      </c>
      <c r="F19" s="43">
        <v>15892</v>
      </c>
      <c r="G19" s="854">
        <v>25452</v>
      </c>
      <c r="H19" s="857"/>
      <c r="I19" s="1423" t="s">
        <v>548</v>
      </c>
      <c r="J19" s="1424"/>
      <c r="K19" s="17">
        <v>12171</v>
      </c>
      <c r="L19" s="43">
        <v>13247</v>
      </c>
      <c r="M19" s="32">
        <v>22944</v>
      </c>
    </row>
    <row r="20" spans="1:13" ht="15" customHeight="1">
      <c r="A20" s="32"/>
      <c r="B20" s="857"/>
      <c r="C20" s="857"/>
      <c r="D20" s="855" t="s">
        <v>549</v>
      </c>
      <c r="E20" s="17">
        <v>39426</v>
      </c>
      <c r="F20" s="43">
        <v>41914</v>
      </c>
      <c r="G20" s="854">
        <v>57872</v>
      </c>
      <c r="H20" s="857"/>
      <c r="I20" s="1532" t="s">
        <v>550</v>
      </c>
      <c r="J20" s="1533"/>
      <c r="K20" s="17">
        <v>10150</v>
      </c>
      <c r="L20" s="43">
        <v>9927</v>
      </c>
      <c r="M20" s="32">
        <v>12346</v>
      </c>
    </row>
    <row r="21" spans="1:13" ht="15" customHeight="1">
      <c r="A21" s="32"/>
      <c r="B21" s="857"/>
      <c r="C21" s="857"/>
      <c r="D21" s="855" t="s">
        <v>551</v>
      </c>
      <c r="E21" s="17">
        <v>2360</v>
      </c>
      <c r="F21" s="43">
        <v>2424</v>
      </c>
      <c r="G21" s="854">
        <v>6139</v>
      </c>
      <c r="H21" s="857"/>
      <c r="I21" s="1423" t="s">
        <v>552</v>
      </c>
      <c r="J21" s="1424"/>
      <c r="K21" s="17">
        <v>92726</v>
      </c>
      <c r="L21" s="43">
        <v>100954</v>
      </c>
      <c r="M21" s="32">
        <v>194116</v>
      </c>
    </row>
    <row r="22" spans="1:13" ht="15" customHeight="1">
      <c r="A22" s="32"/>
      <c r="B22" s="857"/>
      <c r="C22" s="857"/>
      <c r="D22" s="855" t="s">
        <v>553</v>
      </c>
      <c r="E22" s="17">
        <v>7384</v>
      </c>
      <c r="F22" s="43">
        <v>10046</v>
      </c>
      <c r="G22" s="854">
        <v>15807</v>
      </c>
      <c r="I22" s="1423" t="s">
        <v>554</v>
      </c>
      <c r="J22" s="1424"/>
      <c r="K22" s="17">
        <v>34373</v>
      </c>
      <c r="L22" s="43">
        <v>33054</v>
      </c>
      <c r="M22" s="32">
        <v>36270</v>
      </c>
    </row>
    <row r="23" spans="1:13" ht="15" customHeight="1">
      <c r="A23" s="32"/>
      <c r="B23" s="859"/>
      <c r="C23" s="857"/>
      <c r="D23" s="855" t="s">
        <v>555</v>
      </c>
      <c r="E23" s="30">
        <v>8926</v>
      </c>
      <c r="F23" s="43">
        <v>9715</v>
      </c>
      <c r="G23" s="854">
        <v>24280</v>
      </c>
      <c r="H23" s="20"/>
      <c r="I23" s="52" t="s">
        <v>556</v>
      </c>
      <c r="J23" s="860"/>
      <c r="K23" s="17">
        <v>123514</v>
      </c>
      <c r="L23" s="43">
        <v>134166</v>
      </c>
      <c r="M23" s="32">
        <v>291099</v>
      </c>
    </row>
    <row r="24" spans="1:13" ht="15" customHeight="1">
      <c r="A24" s="20"/>
      <c r="B24" s="859"/>
      <c r="C24" s="1423" t="s">
        <v>557</v>
      </c>
      <c r="D24" s="1424"/>
      <c r="E24" s="20">
        <v>10750</v>
      </c>
      <c r="F24" s="43">
        <v>10426</v>
      </c>
      <c r="G24" s="854">
        <v>12718</v>
      </c>
      <c r="H24" s="589"/>
      <c r="I24" s="861"/>
      <c r="J24" s="862" t="s">
        <v>558</v>
      </c>
      <c r="L24" s="43"/>
      <c r="M24" s="32"/>
    </row>
    <row r="25" spans="1:13" ht="15" customHeight="1">
      <c r="A25" s="20"/>
      <c r="B25" s="863"/>
      <c r="C25" s="1530" t="s">
        <v>559</v>
      </c>
      <c r="D25" s="1531"/>
      <c r="E25" s="49">
        <v>744</v>
      </c>
      <c r="F25" s="47">
        <v>686</v>
      </c>
      <c r="G25" s="864">
        <v>1006</v>
      </c>
      <c r="H25" s="865" t="s">
        <v>560</v>
      </c>
      <c r="I25" s="866"/>
      <c r="J25" s="867"/>
      <c r="K25" s="49">
        <v>1001</v>
      </c>
      <c r="L25" s="47">
        <v>1100</v>
      </c>
      <c r="M25" s="51">
        <v>1600</v>
      </c>
    </row>
    <row r="26" ht="15" customHeight="1">
      <c r="B26" s="17" t="s">
        <v>561</v>
      </c>
    </row>
    <row r="27" ht="15" customHeight="1">
      <c r="B27" s="17" t="s">
        <v>562</v>
      </c>
    </row>
    <row r="28" ht="15" customHeight="1">
      <c r="B28" s="17" t="s">
        <v>563</v>
      </c>
    </row>
    <row r="29" ht="15" customHeight="1">
      <c r="B29" s="17" t="s">
        <v>564</v>
      </c>
    </row>
  </sheetData>
  <mergeCells count="16">
    <mergeCell ref="C7:D7"/>
    <mergeCell ref="I5:J5"/>
    <mergeCell ref="I7:J7"/>
    <mergeCell ref="B4:D4"/>
    <mergeCell ref="H4:J4"/>
    <mergeCell ref="B5:D5"/>
    <mergeCell ref="I9:J9"/>
    <mergeCell ref="I17:J17"/>
    <mergeCell ref="I18:J18"/>
    <mergeCell ref="C25:D25"/>
    <mergeCell ref="C24:D24"/>
    <mergeCell ref="I20:J20"/>
    <mergeCell ref="I11:J11"/>
    <mergeCell ref="I21:J21"/>
    <mergeCell ref="I22:J22"/>
    <mergeCell ref="I19:J19"/>
  </mergeCells>
  <printOptions/>
  <pageMargins left="0.75" right="0.75" top="1" bottom="1" header="0.512" footer="0.51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J44"/>
  <sheetViews>
    <sheetView workbookViewId="0" topLeftCell="A1">
      <selection activeCell="A1" sqref="A1"/>
    </sheetView>
  </sheetViews>
  <sheetFormatPr defaultColWidth="9.00390625" defaultRowHeight="13.5"/>
  <cols>
    <col min="1" max="1" width="2.625" style="868" customWidth="1"/>
    <col min="2" max="2" width="2.25390625" style="868" customWidth="1"/>
    <col min="3" max="3" width="22.375" style="868" customWidth="1"/>
    <col min="4" max="4" width="15.625" style="868" customWidth="1"/>
    <col min="5" max="5" width="8.625" style="868" customWidth="1"/>
    <col min="6" max="6" width="15.625" style="868" customWidth="1"/>
    <col min="7" max="7" width="8.625" style="868" customWidth="1"/>
    <col min="8" max="8" width="15.625" style="868" customWidth="1"/>
    <col min="9" max="9" width="8.625" style="868" customWidth="1"/>
    <col min="10" max="16384" width="9.00390625" style="868" customWidth="1"/>
  </cols>
  <sheetData>
    <row r="2" ht="14.25">
      <c r="B2" s="869" t="s">
        <v>603</v>
      </c>
    </row>
    <row r="4" spans="2:9" ht="12.75" thickBot="1">
      <c r="B4" s="870" t="s">
        <v>566</v>
      </c>
      <c r="I4" s="871" t="s">
        <v>567</v>
      </c>
    </row>
    <row r="5" spans="2:9" s="872" customFormat="1" ht="15" customHeight="1" thickTop="1">
      <c r="B5" s="1544" t="s">
        <v>568</v>
      </c>
      <c r="C5" s="1545"/>
      <c r="D5" s="873" t="s">
        <v>600</v>
      </c>
      <c r="E5" s="874"/>
      <c r="F5" s="873">
        <v>62</v>
      </c>
      <c r="G5" s="874"/>
      <c r="H5" s="873">
        <v>63</v>
      </c>
      <c r="I5" s="874"/>
    </row>
    <row r="6" spans="2:9" s="872" customFormat="1" ht="15" customHeight="1">
      <c r="B6" s="1546"/>
      <c r="C6" s="1547"/>
      <c r="D6" s="875" t="s">
        <v>569</v>
      </c>
      <c r="E6" s="876" t="s">
        <v>570</v>
      </c>
      <c r="F6" s="876" t="s">
        <v>569</v>
      </c>
      <c r="G6" s="876" t="s">
        <v>570</v>
      </c>
      <c r="H6" s="876" t="s">
        <v>569</v>
      </c>
      <c r="I6" s="876" t="s">
        <v>570</v>
      </c>
    </row>
    <row r="7" spans="2:9" s="877" customFormat="1" ht="15" customHeight="1">
      <c r="B7" s="1540" t="s">
        <v>571</v>
      </c>
      <c r="C7" s="1541"/>
      <c r="D7" s="878">
        <f>SUM(D9:D23)</f>
        <v>433103513713</v>
      </c>
      <c r="E7" s="879">
        <v>100</v>
      </c>
      <c r="F7" s="880">
        <f>SUM(F9:F23)</f>
        <v>474666672138</v>
      </c>
      <c r="G7" s="879">
        <v>100</v>
      </c>
      <c r="H7" s="880">
        <f>SUM(H9:H23)</f>
        <v>481637773211</v>
      </c>
      <c r="I7" s="881">
        <v>100</v>
      </c>
    </row>
    <row r="8" spans="2:9" ht="9.75" customHeight="1">
      <c r="B8" s="882"/>
      <c r="C8" s="883"/>
      <c r="D8" s="884"/>
      <c r="E8" s="885"/>
      <c r="F8" s="886"/>
      <c r="G8" s="885"/>
      <c r="H8" s="886"/>
      <c r="I8" s="887"/>
    </row>
    <row r="9" spans="2:10" s="872" customFormat="1" ht="15" customHeight="1">
      <c r="B9" s="888"/>
      <c r="C9" s="889" t="s">
        <v>572</v>
      </c>
      <c r="D9" s="890">
        <v>71413644912</v>
      </c>
      <c r="E9" s="891">
        <v>16.5</v>
      </c>
      <c r="F9" s="892">
        <v>77620184138</v>
      </c>
      <c r="G9" s="891">
        <v>16.4</v>
      </c>
      <c r="H9" s="892">
        <v>86543021063</v>
      </c>
      <c r="I9" s="893">
        <v>18</v>
      </c>
      <c r="J9" s="894"/>
    </row>
    <row r="10" spans="2:10" s="872" customFormat="1" ht="15" customHeight="1">
      <c r="B10" s="888"/>
      <c r="C10" s="889" t="s">
        <v>601</v>
      </c>
      <c r="D10" s="890">
        <v>3858798000</v>
      </c>
      <c r="E10" s="891">
        <v>0.9</v>
      </c>
      <c r="F10" s="892">
        <v>4121455000</v>
      </c>
      <c r="G10" s="891">
        <v>0.9</v>
      </c>
      <c r="H10" s="892">
        <v>4117577000</v>
      </c>
      <c r="I10" s="893">
        <v>0.9</v>
      </c>
      <c r="J10" s="895"/>
    </row>
    <row r="11" spans="2:9" s="872" customFormat="1" ht="15" customHeight="1">
      <c r="B11" s="888"/>
      <c r="C11" s="889" t="s">
        <v>573</v>
      </c>
      <c r="D11" s="896">
        <v>137524796000</v>
      </c>
      <c r="E11" s="891">
        <v>31.8</v>
      </c>
      <c r="F11" s="897">
        <v>147080896000</v>
      </c>
      <c r="G11" s="891">
        <v>31</v>
      </c>
      <c r="H11" s="897">
        <v>157483417000</v>
      </c>
      <c r="I11" s="893">
        <v>32.7</v>
      </c>
    </row>
    <row r="12" spans="2:9" s="872" customFormat="1" ht="15" customHeight="1">
      <c r="B12" s="888"/>
      <c r="C12" s="889" t="s">
        <v>574</v>
      </c>
      <c r="D12" s="890">
        <v>306766000</v>
      </c>
      <c r="E12" s="891">
        <v>0.1</v>
      </c>
      <c r="F12" s="892">
        <v>619691000</v>
      </c>
      <c r="G12" s="891">
        <v>0.1</v>
      </c>
      <c r="H12" s="892">
        <v>494849000</v>
      </c>
      <c r="I12" s="893">
        <v>0.1</v>
      </c>
    </row>
    <row r="13" spans="2:9" s="872" customFormat="1" ht="15" customHeight="1">
      <c r="B13" s="888"/>
      <c r="C13" s="889" t="s">
        <v>575</v>
      </c>
      <c r="D13" s="890">
        <v>9776788434</v>
      </c>
      <c r="E13" s="891">
        <v>2.3</v>
      </c>
      <c r="F13" s="892">
        <v>10319663317</v>
      </c>
      <c r="G13" s="891">
        <v>2.2</v>
      </c>
      <c r="H13" s="892">
        <v>9940284326</v>
      </c>
      <c r="I13" s="893">
        <v>2.1</v>
      </c>
    </row>
    <row r="14" spans="2:9" s="872" customFormat="1" ht="15" customHeight="1">
      <c r="B14" s="888"/>
      <c r="C14" s="889"/>
      <c r="D14" s="890"/>
      <c r="E14" s="891"/>
      <c r="F14" s="892"/>
      <c r="G14" s="891"/>
      <c r="H14" s="892"/>
      <c r="I14" s="893"/>
    </row>
    <row r="15" spans="2:9" s="872" customFormat="1" ht="15" customHeight="1">
      <c r="B15" s="888"/>
      <c r="C15" s="889" t="s">
        <v>576</v>
      </c>
      <c r="D15" s="890">
        <v>6560164967</v>
      </c>
      <c r="E15" s="891">
        <v>1.5</v>
      </c>
      <c r="F15" s="892">
        <v>6986971732</v>
      </c>
      <c r="G15" s="891">
        <v>1.5</v>
      </c>
      <c r="H15" s="892">
        <v>7360428980</v>
      </c>
      <c r="I15" s="893">
        <v>1.5</v>
      </c>
    </row>
    <row r="16" spans="2:9" s="872" customFormat="1" ht="15" customHeight="1">
      <c r="B16" s="888"/>
      <c r="C16" s="889" t="s">
        <v>577</v>
      </c>
      <c r="D16" s="890">
        <v>115229466369</v>
      </c>
      <c r="E16" s="891">
        <v>26.6</v>
      </c>
      <c r="F16" s="892">
        <v>121476277868</v>
      </c>
      <c r="G16" s="891">
        <v>25.6</v>
      </c>
      <c r="H16" s="892">
        <v>107637123051</v>
      </c>
      <c r="I16" s="893">
        <v>22.3</v>
      </c>
    </row>
    <row r="17" spans="2:9" s="872" customFormat="1" ht="15" customHeight="1">
      <c r="B17" s="888"/>
      <c r="C17" s="889" t="s">
        <v>578</v>
      </c>
      <c r="D17" s="890">
        <v>1981113338</v>
      </c>
      <c r="E17" s="891">
        <v>0.5</v>
      </c>
      <c r="F17" s="892">
        <v>2069567542</v>
      </c>
      <c r="G17" s="891">
        <v>0.4</v>
      </c>
      <c r="H17" s="892">
        <v>2524699872</v>
      </c>
      <c r="I17" s="893">
        <v>0.5</v>
      </c>
    </row>
    <row r="18" spans="2:9" s="872" customFormat="1" ht="15" customHeight="1">
      <c r="B18" s="888"/>
      <c r="C18" s="889" t="s">
        <v>579</v>
      </c>
      <c r="D18" s="890">
        <v>103927900</v>
      </c>
      <c r="E18" s="891">
        <v>0</v>
      </c>
      <c r="F18" s="892">
        <v>33900000</v>
      </c>
      <c r="G18" s="891">
        <v>0</v>
      </c>
      <c r="H18" s="892">
        <v>10200000</v>
      </c>
      <c r="I18" s="893">
        <v>0</v>
      </c>
    </row>
    <row r="19" spans="2:9" s="872" customFormat="1" ht="15" customHeight="1">
      <c r="B19" s="888"/>
      <c r="C19" s="889"/>
      <c r="D19" s="890"/>
      <c r="E19" s="891"/>
      <c r="F19" s="892"/>
      <c r="G19" s="891"/>
      <c r="H19" s="892"/>
      <c r="I19" s="893"/>
    </row>
    <row r="20" spans="2:9" s="872" customFormat="1" ht="15" customHeight="1">
      <c r="B20" s="888"/>
      <c r="C20" s="889" t="s">
        <v>580</v>
      </c>
      <c r="D20" s="890">
        <v>6215776000</v>
      </c>
      <c r="E20" s="891">
        <v>1.4</v>
      </c>
      <c r="F20" s="892">
        <v>1556497000</v>
      </c>
      <c r="G20" s="891">
        <v>0.3</v>
      </c>
      <c r="H20" s="892">
        <v>999135000</v>
      </c>
      <c r="I20" s="893">
        <v>0.2</v>
      </c>
    </row>
    <row r="21" spans="2:9" s="872" customFormat="1" ht="15" customHeight="1">
      <c r="B21" s="888"/>
      <c r="C21" s="889" t="s">
        <v>581</v>
      </c>
      <c r="D21" s="890">
        <v>791700789</v>
      </c>
      <c r="E21" s="891">
        <v>0.2</v>
      </c>
      <c r="F21" s="892">
        <v>996014448</v>
      </c>
      <c r="G21" s="891">
        <v>0.2</v>
      </c>
      <c r="H21" s="892">
        <v>1067285140</v>
      </c>
      <c r="I21" s="893">
        <v>0.2</v>
      </c>
    </row>
    <row r="22" spans="2:9" s="872" customFormat="1" ht="15" customHeight="1">
      <c r="B22" s="888"/>
      <c r="C22" s="889" t="s">
        <v>582</v>
      </c>
      <c r="D22" s="890">
        <v>37298571004</v>
      </c>
      <c r="E22" s="891">
        <v>8.6</v>
      </c>
      <c r="F22" s="892">
        <v>34027147093</v>
      </c>
      <c r="G22" s="891">
        <v>7.2</v>
      </c>
      <c r="H22" s="892">
        <v>34103554024</v>
      </c>
      <c r="I22" s="893">
        <v>7.1</v>
      </c>
    </row>
    <row r="23" spans="2:9" s="872" customFormat="1" ht="15" customHeight="1">
      <c r="B23" s="888"/>
      <c r="C23" s="889" t="s">
        <v>583</v>
      </c>
      <c r="D23" s="890">
        <v>42042000000</v>
      </c>
      <c r="E23" s="891">
        <v>9.7</v>
      </c>
      <c r="F23" s="892">
        <v>67758407000</v>
      </c>
      <c r="G23" s="891">
        <v>14.3</v>
      </c>
      <c r="H23" s="892">
        <v>69356198755</v>
      </c>
      <c r="I23" s="893">
        <v>14.4</v>
      </c>
    </row>
    <row r="24" spans="2:9" ht="9.75" customHeight="1">
      <c r="B24" s="882"/>
      <c r="C24" s="883"/>
      <c r="D24" s="884"/>
      <c r="E24" s="885"/>
      <c r="F24" s="886"/>
      <c r="G24" s="885"/>
      <c r="H24" s="886"/>
      <c r="I24" s="887"/>
    </row>
    <row r="25" spans="2:9" s="877" customFormat="1" ht="15" customHeight="1">
      <c r="B25" s="1542" t="s">
        <v>584</v>
      </c>
      <c r="C25" s="1543"/>
      <c r="D25" s="898">
        <f>SUM(D27:D41)</f>
        <v>432107499265</v>
      </c>
      <c r="E25" s="899">
        <f>SUM(E27:E41)</f>
        <v>100.00000000000001</v>
      </c>
      <c r="F25" s="900">
        <f>SUM(F27:F41)</f>
        <v>473599386998</v>
      </c>
      <c r="G25" s="899">
        <v>100</v>
      </c>
      <c r="H25" s="900">
        <f>SUM(H27:H41)</f>
        <v>480306797806</v>
      </c>
      <c r="I25" s="901">
        <f>SUM(I27:I41)</f>
        <v>99.99999999999999</v>
      </c>
    </row>
    <row r="26" spans="2:9" ht="9.75" customHeight="1">
      <c r="B26" s="882"/>
      <c r="C26" s="883"/>
      <c r="D26" s="884"/>
      <c r="E26" s="885"/>
      <c r="F26" s="886"/>
      <c r="G26" s="885"/>
      <c r="H26" s="886"/>
      <c r="I26" s="887"/>
    </row>
    <row r="27" spans="2:9" s="872" customFormat="1" ht="15" customHeight="1">
      <c r="B27" s="888"/>
      <c r="C27" s="889" t="s">
        <v>585</v>
      </c>
      <c r="D27" s="890">
        <v>959164424</v>
      </c>
      <c r="E27" s="891">
        <v>0.2</v>
      </c>
      <c r="F27" s="892">
        <v>995566783</v>
      </c>
      <c r="G27" s="891">
        <v>0.2</v>
      </c>
      <c r="H27" s="892">
        <v>1044903438</v>
      </c>
      <c r="I27" s="893">
        <v>0.2</v>
      </c>
    </row>
    <row r="28" spans="2:9" s="872" customFormat="1" ht="15" customHeight="1">
      <c r="B28" s="888"/>
      <c r="C28" s="889" t="s">
        <v>586</v>
      </c>
      <c r="D28" s="890">
        <v>29841797565</v>
      </c>
      <c r="E28" s="891">
        <v>6.9</v>
      </c>
      <c r="F28" s="892">
        <v>34973053723</v>
      </c>
      <c r="G28" s="891">
        <v>7.4</v>
      </c>
      <c r="H28" s="892">
        <v>39398367967</v>
      </c>
      <c r="I28" s="893">
        <v>8.2</v>
      </c>
    </row>
    <row r="29" spans="2:9" s="872" customFormat="1" ht="15" customHeight="1">
      <c r="B29" s="888"/>
      <c r="C29" s="889" t="s">
        <v>587</v>
      </c>
      <c r="D29" s="890">
        <v>18399185942</v>
      </c>
      <c r="E29" s="891">
        <v>4.3</v>
      </c>
      <c r="F29" s="892">
        <v>18614263416</v>
      </c>
      <c r="G29" s="891">
        <v>3.9</v>
      </c>
      <c r="H29" s="892">
        <v>20132327710</v>
      </c>
      <c r="I29" s="893">
        <v>4.2</v>
      </c>
    </row>
    <row r="30" spans="2:9" s="872" customFormat="1" ht="15" customHeight="1">
      <c r="B30" s="888"/>
      <c r="C30" s="889" t="s">
        <v>588</v>
      </c>
      <c r="D30" s="890">
        <v>9583649893</v>
      </c>
      <c r="E30" s="891">
        <v>2.2</v>
      </c>
      <c r="F30" s="892">
        <v>9592642207</v>
      </c>
      <c r="G30" s="891">
        <v>2</v>
      </c>
      <c r="H30" s="892">
        <v>9700804393</v>
      </c>
      <c r="I30" s="893">
        <v>2</v>
      </c>
    </row>
    <row r="31" spans="2:9" s="872" customFormat="1" ht="15" customHeight="1">
      <c r="B31" s="888"/>
      <c r="C31" s="889" t="s">
        <v>589</v>
      </c>
      <c r="D31" s="890">
        <v>2396511670</v>
      </c>
      <c r="E31" s="891">
        <v>0.6</v>
      </c>
      <c r="F31" s="892">
        <v>2435262710</v>
      </c>
      <c r="G31" s="891">
        <v>0.5</v>
      </c>
      <c r="H31" s="892">
        <v>2422439902</v>
      </c>
      <c r="I31" s="893">
        <v>0.5</v>
      </c>
    </row>
    <row r="32" spans="2:9" s="872" customFormat="1" ht="15" customHeight="1">
      <c r="B32" s="888"/>
      <c r="C32" s="889"/>
      <c r="D32" s="890"/>
      <c r="E32" s="891"/>
      <c r="F32" s="892"/>
      <c r="G32" s="891"/>
      <c r="H32" s="892"/>
      <c r="I32" s="893"/>
    </row>
    <row r="33" spans="2:9" s="872" customFormat="1" ht="15" customHeight="1">
      <c r="B33" s="888"/>
      <c r="C33" s="889" t="s">
        <v>590</v>
      </c>
      <c r="D33" s="890">
        <v>68847370358</v>
      </c>
      <c r="E33" s="891">
        <v>15.9</v>
      </c>
      <c r="F33" s="892">
        <v>78897836430</v>
      </c>
      <c r="G33" s="891">
        <v>16.7</v>
      </c>
      <c r="H33" s="892">
        <v>71239336282</v>
      </c>
      <c r="I33" s="893">
        <v>14.8</v>
      </c>
    </row>
    <row r="34" spans="2:9" s="872" customFormat="1" ht="15" customHeight="1">
      <c r="B34" s="888"/>
      <c r="C34" s="889" t="s">
        <v>591</v>
      </c>
      <c r="D34" s="890">
        <v>20547533067</v>
      </c>
      <c r="E34" s="891">
        <v>4.8</v>
      </c>
      <c r="F34" s="892">
        <v>21066398304</v>
      </c>
      <c r="G34" s="891">
        <v>4.4</v>
      </c>
      <c r="H34" s="892">
        <v>20226862110</v>
      </c>
      <c r="I34" s="893">
        <v>4.2</v>
      </c>
    </row>
    <row r="35" spans="2:9" s="872" customFormat="1" ht="15" customHeight="1">
      <c r="B35" s="888"/>
      <c r="C35" s="889" t="s">
        <v>592</v>
      </c>
      <c r="D35" s="890">
        <v>94629044301</v>
      </c>
      <c r="E35" s="891">
        <v>21.9</v>
      </c>
      <c r="F35" s="892">
        <v>116252252351</v>
      </c>
      <c r="G35" s="891">
        <v>24.5</v>
      </c>
      <c r="H35" s="892">
        <v>124341980028</v>
      </c>
      <c r="I35" s="893">
        <v>25.9</v>
      </c>
    </row>
    <row r="36" spans="2:9" s="872" customFormat="1" ht="15" customHeight="1">
      <c r="B36" s="888"/>
      <c r="C36" s="889" t="s">
        <v>593</v>
      </c>
      <c r="D36" s="890">
        <v>19402294592</v>
      </c>
      <c r="E36" s="891">
        <v>4.5</v>
      </c>
      <c r="F36" s="892">
        <v>20132994667</v>
      </c>
      <c r="G36" s="891">
        <v>4.3</v>
      </c>
      <c r="H36" s="892">
        <v>20420944483</v>
      </c>
      <c r="I36" s="893">
        <v>4.3</v>
      </c>
    </row>
    <row r="37" spans="2:9" s="872" customFormat="1" ht="15" customHeight="1">
      <c r="B37" s="888"/>
      <c r="C37" s="889" t="s">
        <v>594</v>
      </c>
      <c r="D37" s="890">
        <v>102151595484</v>
      </c>
      <c r="E37" s="891">
        <v>23.6</v>
      </c>
      <c r="F37" s="892">
        <v>104900627010</v>
      </c>
      <c r="G37" s="891">
        <v>22.1</v>
      </c>
      <c r="H37" s="892">
        <v>106646970724</v>
      </c>
      <c r="I37" s="893">
        <v>22.2</v>
      </c>
    </row>
    <row r="38" spans="2:9" s="872" customFormat="1" ht="15" customHeight="1">
      <c r="B38" s="888"/>
      <c r="C38" s="889"/>
      <c r="D38" s="890"/>
      <c r="E38" s="891"/>
      <c r="F38" s="892"/>
      <c r="G38" s="891"/>
      <c r="H38" s="892"/>
      <c r="I38" s="893"/>
    </row>
    <row r="39" spans="2:9" s="872" customFormat="1" ht="15" customHeight="1">
      <c r="B39" s="888"/>
      <c r="C39" s="889" t="s">
        <v>595</v>
      </c>
      <c r="D39" s="890">
        <v>8630643659</v>
      </c>
      <c r="E39" s="891">
        <v>2</v>
      </c>
      <c r="F39" s="892">
        <v>10400414705</v>
      </c>
      <c r="G39" s="891">
        <v>2.2</v>
      </c>
      <c r="H39" s="892">
        <v>6097782398</v>
      </c>
      <c r="I39" s="893">
        <v>1.3</v>
      </c>
    </row>
    <row r="40" spans="2:9" s="872" customFormat="1" ht="15" customHeight="1">
      <c r="B40" s="888"/>
      <c r="C40" s="889" t="s">
        <v>596</v>
      </c>
      <c r="D40" s="890">
        <v>47062334641</v>
      </c>
      <c r="E40" s="891">
        <v>10.9</v>
      </c>
      <c r="F40" s="892">
        <v>48987203824</v>
      </c>
      <c r="G40" s="891">
        <v>10.3</v>
      </c>
      <c r="H40" s="892">
        <v>50813105942</v>
      </c>
      <c r="I40" s="893">
        <v>10.6</v>
      </c>
    </row>
    <row r="41" spans="2:9" s="872" customFormat="1" ht="15" customHeight="1">
      <c r="B41" s="888"/>
      <c r="C41" s="889" t="s">
        <v>597</v>
      </c>
      <c r="D41" s="890">
        <v>9656373669</v>
      </c>
      <c r="E41" s="891">
        <v>2.2</v>
      </c>
      <c r="F41" s="892">
        <v>6350870868</v>
      </c>
      <c r="G41" s="891">
        <v>1.3</v>
      </c>
      <c r="H41" s="892">
        <v>7820972429</v>
      </c>
      <c r="I41" s="893">
        <v>1.6</v>
      </c>
    </row>
    <row r="42" spans="2:9" s="872" customFormat="1" ht="15" customHeight="1">
      <c r="B42" s="888"/>
      <c r="C42" s="889" t="s">
        <v>598</v>
      </c>
      <c r="D42" s="896" t="s">
        <v>602</v>
      </c>
      <c r="E42" s="902" t="s">
        <v>602</v>
      </c>
      <c r="F42" s="897" t="s">
        <v>602</v>
      </c>
      <c r="G42" s="902" t="s">
        <v>602</v>
      </c>
      <c r="H42" s="897" t="s">
        <v>602</v>
      </c>
      <c r="I42" s="903" t="s">
        <v>602</v>
      </c>
    </row>
    <row r="43" spans="2:9" ht="9.75" customHeight="1">
      <c r="B43" s="882"/>
      <c r="C43" s="883"/>
      <c r="D43" s="884"/>
      <c r="E43" s="885"/>
      <c r="F43" s="886"/>
      <c r="G43" s="885"/>
      <c r="H43" s="886"/>
      <c r="I43" s="887"/>
    </row>
    <row r="44" spans="2:9" s="877" customFormat="1" ht="15" customHeight="1">
      <c r="B44" s="1548" t="s">
        <v>599</v>
      </c>
      <c r="C44" s="1549"/>
      <c r="D44" s="904">
        <f>SUM(D7-D25)</f>
        <v>996014448</v>
      </c>
      <c r="E44" s="905"/>
      <c r="F44" s="906">
        <f>SUM(F7-F25)</f>
        <v>1067285140</v>
      </c>
      <c r="G44" s="905"/>
      <c r="H44" s="906">
        <f>SUM(H7-H25)</f>
        <v>1330975405</v>
      </c>
      <c r="I44" s="907"/>
    </row>
  </sheetData>
  <mergeCells count="4">
    <mergeCell ref="B7:C7"/>
    <mergeCell ref="B25:C25"/>
    <mergeCell ref="B5:C6"/>
    <mergeCell ref="B44:C44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AN70"/>
  <sheetViews>
    <sheetView workbookViewId="0" topLeftCell="A1">
      <selection activeCell="A1" sqref="A1"/>
    </sheetView>
  </sheetViews>
  <sheetFormatPr defaultColWidth="9.00390625" defaultRowHeight="13.5"/>
  <cols>
    <col min="1" max="1" width="2.625" style="908" customWidth="1"/>
    <col min="2" max="18" width="10.625" style="908" customWidth="1"/>
    <col min="19" max="19" width="11.625" style="908" bestFit="1" customWidth="1"/>
    <col min="20" max="16384" width="10.625" style="908" customWidth="1"/>
  </cols>
  <sheetData>
    <row r="2" ht="14.25">
      <c r="B2" s="909" t="s">
        <v>650</v>
      </c>
    </row>
    <row r="3" spans="2:40" ht="12" thickBot="1">
      <c r="B3" s="910"/>
      <c r="C3" s="910"/>
      <c r="D3" s="910"/>
      <c r="E3" s="910"/>
      <c r="F3" s="910"/>
      <c r="G3" s="910"/>
      <c r="H3" s="910"/>
      <c r="I3" s="910"/>
      <c r="J3" s="910"/>
      <c r="K3" s="910"/>
      <c r="L3" s="910"/>
      <c r="M3" s="910"/>
      <c r="N3" s="910"/>
      <c r="O3" s="910"/>
      <c r="P3" s="910"/>
      <c r="Q3" s="910"/>
      <c r="R3" s="911"/>
      <c r="S3" s="910"/>
      <c r="T3" s="910"/>
      <c r="U3" s="910" t="s">
        <v>625</v>
      </c>
      <c r="AN3" s="910" t="s">
        <v>625</v>
      </c>
    </row>
    <row r="4" spans="2:40" s="912" customFormat="1" ht="12.75" customHeight="1" thickTop="1">
      <c r="B4" s="913"/>
      <c r="C4" s="914"/>
      <c r="D4" s="914"/>
      <c r="E4" s="913" t="s">
        <v>604</v>
      </c>
      <c r="F4" s="915" t="s">
        <v>626</v>
      </c>
      <c r="G4" s="916"/>
      <c r="H4" s="917" t="s">
        <v>605</v>
      </c>
      <c r="I4" s="917"/>
      <c r="J4" s="917"/>
      <c r="K4" s="917"/>
      <c r="L4" s="917"/>
      <c r="M4" s="917"/>
      <c r="N4" s="917"/>
      <c r="O4" s="917"/>
      <c r="P4" s="917"/>
      <c r="Q4" s="917"/>
      <c r="R4" s="918"/>
      <c r="S4" s="917"/>
      <c r="T4" s="917"/>
      <c r="U4" s="917"/>
      <c r="V4" s="919"/>
      <c r="W4" s="919"/>
      <c r="X4" s="919"/>
      <c r="Y4" s="919"/>
      <c r="Z4" s="920"/>
      <c r="AA4" s="921" t="s">
        <v>627</v>
      </c>
      <c r="AB4" s="917"/>
      <c r="AC4" s="917"/>
      <c r="AD4" s="917"/>
      <c r="AE4" s="917"/>
      <c r="AF4" s="917"/>
      <c r="AG4" s="917"/>
      <c r="AH4" s="917"/>
      <c r="AI4" s="917"/>
      <c r="AJ4" s="917"/>
      <c r="AK4" s="917"/>
      <c r="AL4" s="917"/>
      <c r="AM4" s="917"/>
      <c r="AN4" s="918"/>
    </row>
    <row r="5" spans="2:40" s="912" customFormat="1" ht="12.75" customHeight="1">
      <c r="B5" s="692" t="s">
        <v>1213</v>
      </c>
      <c r="C5" s="692" t="s">
        <v>606</v>
      </c>
      <c r="D5" s="692" t="s">
        <v>607</v>
      </c>
      <c r="E5" s="692" t="s">
        <v>608</v>
      </c>
      <c r="F5" s="692" t="s">
        <v>628</v>
      </c>
      <c r="G5" s="692" t="s">
        <v>629</v>
      </c>
      <c r="H5" s="922"/>
      <c r="I5" s="1553" t="s">
        <v>630</v>
      </c>
      <c r="J5" s="692" t="s">
        <v>609</v>
      </c>
      <c r="K5" s="692" t="s">
        <v>631</v>
      </c>
      <c r="L5" s="692" t="s">
        <v>610</v>
      </c>
      <c r="M5" s="692"/>
      <c r="N5" s="692" t="s">
        <v>611</v>
      </c>
      <c r="O5" s="692" t="s">
        <v>632</v>
      </c>
      <c r="P5" s="692"/>
      <c r="Q5" s="692"/>
      <c r="R5" s="922"/>
      <c r="S5" s="692" t="s">
        <v>612</v>
      </c>
      <c r="T5" s="692"/>
      <c r="U5" s="694"/>
      <c r="V5" s="923"/>
      <c r="W5" s="923"/>
      <c r="X5" s="923"/>
      <c r="Y5" s="923"/>
      <c r="Z5" s="923"/>
      <c r="AA5" s="924"/>
      <c r="AB5" s="924"/>
      <c r="AC5" s="924"/>
      <c r="AD5" s="924"/>
      <c r="AE5" s="924"/>
      <c r="AF5" s="1554" t="s">
        <v>633</v>
      </c>
      <c r="AG5" s="924"/>
      <c r="AH5" s="924"/>
      <c r="AI5" s="924"/>
      <c r="AJ5" s="924"/>
      <c r="AK5" s="1554" t="s">
        <v>634</v>
      </c>
      <c r="AL5" s="924"/>
      <c r="AM5" s="924"/>
      <c r="AN5" s="1550" t="s">
        <v>635</v>
      </c>
    </row>
    <row r="6" spans="2:40" s="912" customFormat="1" ht="12.75" customHeight="1">
      <c r="B6" s="692"/>
      <c r="C6" s="692" t="s">
        <v>613</v>
      </c>
      <c r="D6" s="692" t="s">
        <v>614</v>
      </c>
      <c r="E6" s="692" t="s">
        <v>636</v>
      </c>
      <c r="F6" s="692" t="s">
        <v>637</v>
      </c>
      <c r="G6" s="692" t="s">
        <v>638</v>
      </c>
      <c r="H6" s="692" t="s">
        <v>615</v>
      </c>
      <c r="I6" s="1457"/>
      <c r="J6" s="692"/>
      <c r="K6" s="692" t="s">
        <v>616</v>
      </c>
      <c r="L6" s="692"/>
      <c r="M6" s="692" t="s">
        <v>639</v>
      </c>
      <c r="N6" s="692" t="s">
        <v>617</v>
      </c>
      <c r="O6" s="692"/>
      <c r="P6" s="692" t="s">
        <v>640</v>
      </c>
      <c r="Q6" s="692" t="s">
        <v>618</v>
      </c>
      <c r="R6" s="692" t="s">
        <v>577</v>
      </c>
      <c r="S6" s="692" t="s">
        <v>641</v>
      </c>
      <c r="T6" s="692" t="s">
        <v>642</v>
      </c>
      <c r="U6" s="692" t="s">
        <v>643</v>
      </c>
      <c r="V6" s="858" t="s">
        <v>644</v>
      </c>
      <c r="W6" s="858" t="s">
        <v>580</v>
      </c>
      <c r="X6" s="858" t="s">
        <v>581</v>
      </c>
      <c r="Y6" s="858" t="s">
        <v>582</v>
      </c>
      <c r="Z6" s="858" t="s">
        <v>619</v>
      </c>
      <c r="AA6" s="925" t="s">
        <v>585</v>
      </c>
      <c r="AB6" s="925" t="s">
        <v>586</v>
      </c>
      <c r="AC6" s="925" t="s">
        <v>587</v>
      </c>
      <c r="AD6" s="925" t="s">
        <v>620</v>
      </c>
      <c r="AE6" s="925" t="s">
        <v>589</v>
      </c>
      <c r="AF6" s="1555"/>
      <c r="AG6" s="925" t="s">
        <v>591</v>
      </c>
      <c r="AH6" s="925" t="s">
        <v>592</v>
      </c>
      <c r="AI6" s="925" t="s">
        <v>621</v>
      </c>
      <c r="AJ6" s="925" t="s">
        <v>594</v>
      </c>
      <c r="AK6" s="1557"/>
      <c r="AL6" s="925" t="s">
        <v>596</v>
      </c>
      <c r="AM6" s="925" t="s">
        <v>597</v>
      </c>
      <c r="AN6" s="1551"/>
    </row>
    <row r="7" spans="2:40" s="88" customFormat="1" ht="12.75" customHeight="1">
      <c r="B7" s="699"/>
      <c r="C7" s="926"/>
      <c r="D7" s="926"/>
      <c r="E7" s="927"/>
      <c r="F7" s="699" t="s">
        <v>645</v>
      </c>
      <c r="G7" s="927"/>
      <c r="H7" s="926"/>
      <c r="I7" s="1452"/>
      <c r="J7" s="699" t="s">
        <v>622</v>
      </c>
      <c r="K7" s="699" t="s">
        <v>623</v>
      </c>
      <c r="L7" s="699" t="s">
        <v>624</v>
      </c>
      <c r="M7" s="699"/>
      <c r="N7" s="699" t="s">
        <v>623</v>
      </c>
      <c r="O7" s="699" t="s">
        <v>646</v>
      </c>
      <c r="P7" s="699"/>
      <c r="Q7" s="928"/>
      <c r="R7" s="926"/>
      <c r="S7" s="699" t="s">
        <v>647</v>
      </c>
      <c r="T7" s="699"/>
      <c r="U7" s="699"/>
      <c r="V7" s="929"/>
      <c r="W7" s="929"/>
      <c r="X7" s="929"/>
      <c r="Y7" s="929"/>
      <c r="Z7" s="929"/>
      <c r="AA7" s="930"/>
      <c r="AB7" s="930"/>
      <c r="AC7" s="930"/>
      <c r="AD7" s="930"/>
      <c r="AE7" s="930"/>
      <c r="AF7" s="1556"/>
      <c r="AG7" s="930"/>
      <c r="AH7" s="930"/>
      <c r="AI7" s="930"/>
      <c r="AJ7" s="930"/>
      <c r="AK7" s="1558"/>
      <c r="AL7" s="930"/>
      <c r="AM7" s="930"/>
      <c r="AN7" s="1552"/>
    </row>
    <row r="8" spans="2:40" s="912" customFormat="1" ht="12.75" customHeight="1">
      <c r="B8" s="931" t="s">
        <v>648</v>
      </c>
      <c r="C8" s="932">
        <v>306118003</v>
      </c>
      <c r="D8" s="933">
        <v>297202764</v>
      </c>
      <c r="E8" s="933">
        <v>8915239</v>
      </c>
      <c r="F8" s="933">
        <v>63188</v>
      </c>
      <c r="G8" s="933">
        <v>8852051</v>
      </c>
      <c r="H8" s="933">
        <v>104289137</v>
      </c>
      <c r="I8" s="933">
        <v>3550014</v>
      </c>
      <c r="J8" s="933" t="s">
        <v>602</v>
      </c>
      <c r="K8" s="933">
        <v>97914</v>
      </c>
      <c r="L8" s="933">
        <v>2552956</v>
      </c>
      <c r="M8" s="933">
        <v>82052731</v>
      </c>
      <c r="N8" s="933">
        <v>309787</v>
      </c>
      <c r="O8" s="933">
        <v>2752665</v>
      </c>
      <c r="P8" s="933">
        <v>5411151</v>
      </c>
      <c r="Q8" s="933">
        <v>1069856</v>
      </c>
      <c r="R8" s="934">
        <v>26107283</v>
      </c>
      <c r="S8" s="933">
        <v>52362</v>
      </c>
      <c r="T8" s="933">
        <v>17627472</v>
      </c>
      <c r="U8" s="933">
        <v>2711050</v>
      </c>
      <c r="V8" s="935">
        <v>585732</v>
      </c>
      <c r="W8" s="935">
        <v>2585397</v>
      </c>
      <c r="X8" s="935">
        <v>7798772</v>
      </c>
      <c r="Y8" s="935">
        <v>13777099</v>
      </c>
      <c r="Z8" s="935">
        <v>32786625</v>
      </c>
      <c r="AA8" s="935">
        <v>5057961</v>
      </c>
      <c r="AB8" s="935">
        <v>39586439</v>
      </c>
      <c r="AC8" s="935">
        <v>36570296</v>
      </c>
      <c r="AD8" s="935">
        <v>23469285</v>
      </c>
      <c r="AE8" s="935">
        <v>1566172</v>
      </c>
      <c r="AF8" s="935">
        <v>26017334</v>
      </c>
      <c r="AG8" s="935">
        <v>13472568</v>
      </c>
      <c r="AH8" s="935">
        <v>51193252</v>
      </c>
      <c r="AI8" s="935">
        <v>11348026</v>
      </c>
      <c r="AJ8" s="935">
        <v>52293403</v>
      </c>
      <c r="AK8" s="935">
        <v>3055232</v>
      </c>
      <c r="AL8" s="935">
        <v>33361454</v>
      </c>
      <c r="AM8" s="935">
        <v>211342</v>
      </c>
      <c r="AN8" s="936" t="s">
        <v>602</v>
      </c>
    </row>
    <row r="9" spans="2:40" s="912" customFormat="1" ht="12.75" customHeight="1">
      <c r="B9" s="931"/>
      <c r="C9" s="932"/>
      <c r="D9" s="937"/>
      <c r="E9" s="937"/>
      <c r="F9" s="937"/>
      <c r="G9" s="937"/>
      <c r="H9" s="937"/>
      <c r="I9" s="937"/>
      <c r="J9" s="937"/>
      <c r="K9" s="937"/>
      <c r="L9" s="937"/>
      <c r="M9" s="937"/>
      <c r="N9" s="937"/>
      <c r="O9" s="937"/>
      <c r="P9" s="937"/>
      <c r="Q9" s="937"/>
      <c r="R9" s="88"/>
      <c r="S9" s="937"/>
      <c r="T9" s="937"/>
      <c r="U9" s="937"/>
      <c r="V9" s="938"/>
      <c r="W9" s="938"/>
      <c r="X9" s="938"/>
      <c r="Y9" s="938"/>
      <c r="Z9" s="938"/>
      <c r="AA9" s="938"/>
      <c r="AB9" s="938"/>
      <c r="AC9" s="938"/>
      <c r="AD9" s="938"/>
      <c r="AE9" s="938"/>
      <c r="AF9" s="938"/>
      <c r="AG9" s="938"/>
      <c r="AH9" s="938"/>
      <c r="AI9" s="938"/>
      <c r="AJ9" s="938"/>
      <c r="AK9" s="938"/>
      <c r="AL9" s="938"/>
      <c r="AM9" s="938"/>
      <c r="AN9" s="939"/>
    </row>
    <row r="10" spans="2:40" s="940" customFormat="1" ht="12.75" customHeight="1">
      <c r="B10" s="487">
        <v>63</v>
      </c>
      <c r="C10" s="941">
        <f>SUM(C12+C14)</f>
        <v>324113768</v>
      </c>
      <c r="D10" s="942">
        <f>SUM(D12+D14)</f>
        <v>313023984</v>
      </c>
      <c r="E10" s="942">
        <f>SUM(C10-D10)</f>
        <v>11089784</v>
      </c>
      <c r="F10" s="942">
        <f>SUM(F12+F14)</f>
        <v>262704</v>
      </c>
      <c r="G10" s="942">
        <v>10827080</v>
      </c>
      <c r="H10" s="942">
        <f aca="true" t="shared" si="0" ref="H10:AA10">SUM(H12+H14)</f>
        <v>108114279</v>
      </c>
      <c r="I10" s="942">
        <f t="shared" si="0"/>
        <v>3670547</v>
      </c>
      <c r="J10" s="942">
        <f t="shared" si="0"/>
        <v>683794</v>
      </c>
      <c r="K10" s="942">
        <f t="shared" si="0"/>
        <v>104003</v>
      </c>
      <c r="L10" s="942">
        <f t="shared" si="0"/>
        <v>3032953</v>
      </c>
      <c r="M10" s="942">
        <f t="shared" si="0"/>
        <v>90945742</v>
      </c>
      <c r="N10" s="942">
        <f t="shared" si="0"/>
        <v>247360</v>
      </c>
      <c r="O10" s="942">
        <f t="shared" si="0"/>
        <v>2991960</v>
      </c>
      <c r="P10" s="942">
        <f t="shared" si="0"/>
        <v>5522495</v>
      </c>
      <c r="Q10" s="942">
        <f t="shared" si="0"/>
        <v>1107221</v>
      </c>
      <c r="R10" s="942">
        <f t="shared" si="0"/>
        <v>25765145</v>
      </c>
      <c r="S10" s="942">
        <f t="shared" si="0"/>
        <v>47257</v>
      </c>
      <c r="T10" s="942">
        <f t="shared" si="0"/>
        <v>16426487</v>
      </c>
      <c r="U10" s="942">
        <f t="shared" si="0"/>
        <v>3363438</v>
      </c>
      <c r="V10" s="943">
        <f t="shared" si="0"/>
        <v>542480</v>
      </c>
      <c r="W10" s="943">
        <f t="shared" si="0"/>
        <v>5426021</v>
      </c>
      <c r="X10" s="943">
        <f t="shared" si="0"/>
        <v>7580239</v>
      </c>
      <c r="Y10" s="943">
        <f t="shared" si="0"/>
        <v>14530618</v>
      </c>
      <c r="Z10" s="943">
        <f t="shared" si="0"/>
        <v>34011729</v>
      </c>
      <c r="AA10" s="943">
        <f t="shared" si="0"/>
        <v>5416285</v>
      </c>
      <c r="AB10" s="942">
        <v>43875259</v>
      </c>
      <c r="AC10" s="942">
        <f aca="true" t="shared" si="1" ref="AC10:AM10">SUM(AC12+AC14)</f>
        <v>39367264</v>
      </c>
      <c r="AD10" s="942">
        <f t="shared" si="1"/>
        <v>22253499</v>
      </c>
      <c r="AE10" s="943">
        <f t="shared" si="1"/>
        <v>1507746</v>
      </c>
      <c r="AF10" s="942">
        <f t="shared" si="1"/>
        <v>24959122</v>
      </c>
      <c r="AG10" s="942">
        <f t="shared" si="1"/>
        <v>12597352</v>
      </c>
      <c r="AH10" s="942">
        <f t="shared" si="1"/>
        <v>52769297</v>
      </c>
      <c r="AI10" s="942">
        <f t="shared" si="1"/>
        <v>11666248</v>
      </c>
      <c r="AJ10" s="943">
        <f t="shared" si="1"/>
        <v>60901205</v>
      </c>
      <c r="AK10" s="942">
        <f t="shared" si="1"/>
        <v>2392632</v>
      </c>
      <c r="AL10" s="942">
        <f t="shared" si="1"/>
        <v>35217594</v>
      </c>
      <c r="AM10" s="943">
        <f t="shared" si="1"/>
        <v>100481</v>
      </c>
      <c r="AN10" s="944" t="s">
        <v>602</v>
      </c>
    </row>
    <row r="11" spans="2:40" s="912" customFormat="1" ht="12.75" customHeight="1">
      <c r="B11" s="945"/>
      <c r="C11" s="946"/>
      <c r="D11" s="947"/>
      <c r="E11" s="942"/>
      <c r="F11" s="947"/>
      <c r="G11" s="942"/>
      <c r="H11" s="947"/>
      <c r="I11" s="947"/>
      <c r="J11" s="947"/>
      <c r="K11" s="947"/>
      <c r="L11" s="947"/>
      <c r="M11" s="947"/>
      <c r="N11" s="947"/>
      <c r="O11" s="947"/>
      <c r="P11" s="947"/>
      <c r="Q11" s="947"/>
      <c r="R11" s="948"/>
      <c r="S11" s="947"/>
      <c r="T11" s="947"/>
      <c r="U11" s="947"/>
      <c r="V11" s="938"/>
      <c r="W11" s="938"/>
      <c r="X11" s="938"/>
      <c r="Y11" s="938"/>
      <c r="Z11" s="938"/>
      <c r="AA11" s="938"/>
      <c r="AB11" s="938"/>
      <c r="AC11" s="938"/>
      <c r="AD11" s="938"/>
      <c r="AE11" s="938"/>
      <c r="AF11" s="938"/>
      <c r="AG11" s="938"/>
      <c r="AH11" s="938"/>
      <c r="AI11" s="938"/>
      <c r="AJ11" s="938"/>
      <c r="AK11" s="938"/>
      <c r="AL11" s="938"/>
      <c r="AM11" s="938"/>
      <c r="AN11" s="939"/>
    </row>
    <row r="12" spans="2:40" s="940" customFormat="1" ht="12.75" customHeight="1">
      <c r="B12" s="487" t="s">
        <v>1101</v>
      </c>
      <c r="C12" s="942">
        <f>SUM(C16:C30)</f>
        <v>209315380</v>
      </c>
      <c r="D12" s="942">
        <f>SUM(D16:D30)</f>
        <v>201984770</v>
      </c>
      <c r="E12" s="942">
        <f>SUM(C12-D12)</f>
        <v>7330610</v>
      </c>
      <c r="F12" s="942">
        <f>SUM(F16:F30)</f>
        <v>119844</v>
      </c>
      <c r="G12" s="942">
        <f>SUM(E12-F12)</f>
        <v>7210766</v>
      </c>
      <c r="H12" s="942">
        <f aca="true" t="shared" si="2" ref="H12:AM12">SUM(H16:H30)</f>
        <v>86628768</v>
      </c>
      <c r="I12" s="942">
        <f t="shared" si="2"/>
        <v>2204581</v>
      </c>
      <c r="J12" s="942">
        <f t="shared" si="2"/>
        <v>536830</v>
      </c>
      <c r="K12" s="942">
        <f t="shared" si="2"/>
        <v>72491</v>
      </c>
      <c r="L12" s="942">
        <f t="shared" si="2"/>
        <v>1783768</v>
      </c>
      <c r="M12" s="942">
        <f t="shared" si="2"/>
        <v>40699359</v>
      </c>
      <c r="N12" s="942">
        <f t="shared" si="2"/>
        <v>190316</v>
      </c>
      <c r="O12" s="942">
        <f t="shared" si="2"/>
        <v>2329548</v>
      </c>
      <c r="P12" s="942">
        <f t="shared" si="2"/>
        <v>3446770</v>
      </c>
      <c r="Q12" s="942">
        <f t="shared" si="2"/>
        <v>803615</v>
      </c>
      <c r="R12" s="942">
        <f t="shared" si="2"/>
        <v>18275353</v>
      </c>
      <c r="S12" s="942">
        <f t="shared" si="2"/>
        <v>47257</v>
      </c>
      <c r="T12" s="942">
        <f t="shared" si="2"/>
        <v>8543059</v>
      </c>
      <c r="U12" s="942">
        <f t="shared" si="2"/>
        <v>2024436</v>
      </c>
      <c r="V12" s="943">
        <f t="shared" si="2"/>
        <v>305279</v>
      </c>
      <c r="W12" s="943">
        <f t="shared" si="2"/>
        <v>3679467</v>
      </c>
      <c r="X12" s="943">
        <f t="shared" si="2"/>
        <v>4749321</v>
      </c>
      <c r="Y12" s="943">
        <f t="shared" si="2"/>
        <v>11496383</v>
      </c>
      <c r="Z12" s="943">
        <f t="shared" si="2"/>
        <v>21498779</v>
      </c>
      <c r="AA12" s="943">
        <f t="shared" si="2"/>
        <v>3001696</v>
      </c>
      <c r="AB12" s="943">
        <f t="shared" si="2"/>
        <v>26800808</v>
      </c>
      <c r="AC12" s="942">
        <f t="shared" si="2"/>
        <v>29486352</v>
      </c>
      <c r="AD12" s="943">
        <f t="shared" si="2"/>
        <v>15365175</v>
      </c>
      <c r="AE12" s="942">
        <f t="shared" si="2"/>
        <v>1343157</v>
      </c>
      <c r="AF12" s="942">
        <f t="shared" si="2"/>
        <v>11745538</v>
      </c>
      <c r="AG12" s="942">
        <f t="shared" si="2"/>
        <v>8440814</v>
      </c>
      <c r="AH12" s="942">
        <f t="shared" si="2"/>
        <v>38094915</v>
      </c>
      <c r="AI12" s="942">
        <f t="shared" si="2"/>
        <v>7386883</v>
      </c>
      <c r="AJ12" s="942">
        <f t="shared" si="2"/>
        <v>38768018</v>
      </c>
      <c r="AK12" s="943">
        <f t="shared" si="2"/>
        <v>708002</v>
      </c>
      <c r="AL12" s="942">
        <f t="shared" si="2"/>
        <v>20806030</v>
      </c>
      <c r="AM12" s="943">
        <f t="shared" si="2"/>
        <v>37382</v>
      </c>
      <c r="AN12" s="944" t="s">
        <v>602</v>
      </c>
    </row>
    <row r="13" spans="2:40" s="912" customFormat="1" ht="12.75" customHeight="1">
      <c r="B13" s="945"/>
      <c r="C13" s="946"/>
      <c r="D13" s="947"/>
      <c r="E13" s="942"/>
      <c r="F13" s="947"/>
      <c r="G13" s="942"/>
      <c r="H13" s="947"/>
      <c r="I13" s="947"/>
      <c r="J13" s="947"/>
      <c r="K13" s="947"/>
      <c r="L13" s="947"/>
      <c r="M13" s="947"/>
      <c r="N13" s="947"/>
      <c r="O13" s="947"/>
      <c r="P13" s="947"/>
      <c r="Q13" s="947"/>
      <c r="R13" s="948"/>
      <c r="S13" s="947"/>
      <c r="T13" s="947"/>
      <c r="U13" s="947"/>
      <c r="V13" s="938"/>
      <c r="W13" s="938"/>
      <c r="X13" s="938"/>
      <c r="Y13" s="938"/>
      <c r="Z13" s="938"/>
      <c r="AA13" s="938"/>
      <c r="AB13" s="938"/>
      <c r="AC13" s="938"/>
      <c r="AD13" s="938"/>
      <c r="AE13" s="938"/>
      <c r="AF13" s="938"/>
      <c r="AG13" s="938"/>
      <c r="AH13" s="938"/>
      <c r="AI13" s="938"/>
      <c r="AJ13" s="938"/>
      <c r="AK13" s="938"/>
      <c r="AL13" s="938"/>
      <c r="AM13" s="938"/>
      <c r="AN13" s="939"/>
    </row>
    <row r="14" spans="2:40" s="940" customFormat="1" ht="12.75" customHeight="1">
      <c r="B14" s="487" t="s">
        <v>1103</v>
      </c>
      <c r="C14" s="942">
        <f>SUM(C32:C65)</f>
        <v>114798388</v>
      </c>
      <c r="D14" s="942">
        <f>SUM(D32:D65)</f>
        <v>111039214</v>
      </c>
      <c r="E14" s="942">
        <f>SUM(C14-D14)</f>
        <v>3759174</v>
      </c>
      <c r="F14" s="942">
        <f>SUM(F32:F65)</f>
        <v>142860</v>
      </c>
      <c r="G14" s="942">
        <v>3616314</v>
      </c>
      <c r="H14" s="942">
        <f>SUM(H32:H65)</f>
        <v>21485511</v>
      </c>
      <c r="I14" s="942">
        <f>SUM(I32:I65)</f>
        <v>1465966</v>
      </c>
      <c r="J14" s="942">
        <f>SUM(J32:J65)</f>
        <v>146964</v>
      </c>
      <c r="K14" s="942">
        <f>SUM(K32:K65)</f>
        <v>31512</v>
      </c>
      <c r="L14" s="942">
        <v>1249185</v>
      </c>
      <c r="M14" s="942">
        <f>SUM(M32:M65)</f>
        <v>50246383</v>
      </c>
      <c r="N14" s="942">
        <f>SUM(N32:N65)</f>
        <v>57044</v>
      </c>
      <c r="O14" s="942">
        <v>662412</v>
      </c>
      <c r="P14" s="942">
        <f>SUM(P32:P65)</f>
        <v>2075725</v>
      </c>
      <c r="Q14" s="942">
        <f>SUM(Q32:Q65)</f>
        <v>303606</v>
      </c>
      <c r="R14" s="942">
        <f>SUM(R32:R65)</f>
        <v>7489792</v>
      </c>
      <c r="S14" s="949">
        <v>0</v>
      </c>
      <c r="T14" s="942">
        <f>SUM(T32:T65)</f>
        <v>7883428</v>
      </c>
      <c r="U14" s="942">
        <f>SUM(U32:U65)</f>
        <v>1339002</v>
      </c>
      <c r="V14" s="943">
        <f>SUM(V32:V65)</f>
        <v>237201</v>
      </c>
      <c r="W14" s="943">
        <f>SUM(W32:W65)</f>
        <v>1746554</v>
      </c>
      <c r="X14" s="943">
        <f>SUM(X32:X65)</f>
        <v>2830918</v>
      </c>
      <c r="Y14" s="943">
        <v>3034235</v>
      </c>
      <c r="Z14" s="943">
        <f>SUM(Z32:Z65)</f>
        <v>12512950</v>
      </c>
      <c r="AA14" s="943">
        <f>SUM(AA32:AA65)</f>
        <v>2414589</v>
      </c>
      <c r="AB14" s="943">
        <v>17074451</v>
      </c>
      <c r="AC14" s="943">
        <f>SUM(AC32:AC65)</f>
        <v>9880912</v>
      </c>
      <c r="AD14" s="943">
        <v>6888324</v>
      </c>
      <c r="AE14" s="943">
        <f aca="true" t="shared" si="3" ref="AE14:AK14">SUM(AE32:AE65)</f>
        <v>164589</v>
      </c>
      <c r="AF14" s="943">
        <f t="shared" si="3"/>
        <v>13213584</v>
      </c>
      <c r="AG14" s="943">
        <f t="shared" si="3"/>
        <v>4156538</v>
      </c>
      <c r="AH14" s="943">
        <f t="shared" si="3"/>
        <v>14674382</v>
      </c>
      <c r="AI14" s="943">
        <f t="shared" si="3"/>
        <v>4279365</v>
      </c>
      <c r="AJ14" s="943">
        <f t="shared" si="3"/>
        <v>22133187</v>
      </c>
      <c r="AK14" s="943">
        <f t="shared" si="3"/>
        <v>1684630</v>
      </c>
      <c r="AL14" s="943">
        <v>14411564</v>
      </c>
      <c r="AM14" s="943">
        <f>SUM(AM32:AM65)</f>
        <v>63099</v>
      </c>
      <c r="AN14" s="944" t="s">
        <v>602</v>
      </c>
    </row>
    <row r="15" spans="2:40" s="912" customFormat="1" ht="12.75" customHeight="1">
      <c r="B15" s="931"/>
      <c r="C15" s="932"/>
      <c r="D15" s="937"/>
      <c r="E15" s="937"/>
      <c r="F15" s="937"/>
      <c r="G15" s="937"/>
      <c r="H15" s="937"/>
      <c r="I15" s="937"/>
      <c r="J15" s="937"/>
      <c r="K15" s="937"/>
      <c r="L15" s="937"/>
      <c r="M15" s="937"/>
      <c r="N15" s="937"/>
      <c r="O15" s="937"/>
      <c r="P15" s="937"/>
      <c r="Q15" s="937"/>
      <c r="R15" s="88"/>
      <c r="S15" s="937"/>
      <c r="T15" s="937"/>
      <c r="U15" s="937"/>
      <c r="V15" s="938"/>
      <c r="W15" s="938"/>
      <c r="X15" s="938"/>
      <c r="Y15" s="938"/>
      <c r="Z15" s="938"/>
      <c r="AA15" s="938"/>
      <c r="AB15" s="938"/>
      <c r="AC15" s="938"/>
      <c r="AD15" s="938"/>
      <c r="AE15" s="938"/>
      <c r="AF15" s="938"/>
      <c r="AG15" s="938"/>
      <c r="AH15" s="938"/>
      <c r="AI15" s="938"/>
      <c r="AJ15" s="938"/>
      <c r="AK15" s="938"/>
      <c r="AL15" s="938"/>
      <c r="AM15" s="938"/>
      <c r="AN15" s="939"/>
    </row>
    <row r="16" spans="2:40" s="912" customFormat="1" ht="12.75" customHeight="1">
      <c r="B16" s="931" t="s">
        <v>1115</v>
      </c>
      <c r="C16" s="932">
        <v>51382819</v>
      </c>
      <c r="D16" s="937">
        <v>50048168</v>
      </c>
      <c r="E16" s="937">
        <f>SUM(C16-D16)</f>
        <v>1334651</v>
      </c>
      <c r="F16" s="937">
        <v>29688</v>
      </c>
      <c r="G16" s="937">
        <v>1304963</v>
      </c>
      <c r="H16" s="937">
        <v>28854478</v>
      </c>
      <c r="I16" s="937">
        <v>498448</v>
      </c>
      <c r="J16" s="937">
        <v>186682</v>
      </c>
      <c r="K16" s="937">
        <v>6016</v>
      </c>
      <c r="L16" s="937">
        <v>425220</v>
      </c>
      <c r="M16" s="937">
        <v>3619736</v>
      </c>
      <c r="N16" s="937">
        <v>61890</v>
      </c>
      <c r="O16" s="937">
        <v>376858</v>
      </c>
      <c r="P16" s="937">
        <v>828183</v>
      </c>
      <c r="Q16" s="88">
        <v>254557</v>
      </c>
      <c r="R16" s="937">
        <v>4252777</v>
      </c>
      <c r="S16" s="937" t="s">
        <v>602</v>
      </c>
      <c r="T16" s="937">
        <v>1496703</v>
      </c>
      <c r="U16" s="937">
        <v>311006</v>
      </c>
      <c r="V16" s="938">
        <v>101003</v>
      </c>
      <c r="W16" s="938">
        <v>992240</v>
      </c>
      <c r="X16" s="938">
        <v>986551</v>
      </c>
      <c r="Y16" s="938">
        <v>3336809</v>
      </c>
      <c r="Z16" s="938">
        <v>4793662</v>
      </c>
      <c r="AA16" s="938">
        <v>589350</v>
      </c>
      <c r="AB16" s="938">
        <v>5277040</v>
      </c>
      <c r="AC16" s="938">
        <v>7386127</v>
      </c>
      <c r="AD16" s="938">
        <v>4036090</v>
      </c>
      <c r="AE16" s="938">
        <v>338585</v>
      </c>
      <c r="AF16" s="938">
        <v>1918600</v>
      </c>
      <c r="AG16" s="938">
        <v>2359162</v>
      </c>
      <c r="AH16" s="938">
        <v>9554375</v>
      </c>
      <c r="AI16" s="938">
        <v>1508804</v>
      </c>
      <c r="AJ16" s="938">
        <v>12178447</v>
      </c>
      <c r="AK16" s="938">
        <v>85589</v>
      </c>
      <c r="AL16" s="938">
        <v>4815999</v>
      </c>
      <c r="AM16" s="938" t="s">
        <v>602</v>
      </c>
      <c r="AN16" s="939" t="s">
        <v>602</v>
      </c>
    </row>
    <row r="17" spans="2:40" s="912" customFormat="1" ht="12.75" customHeight="1">
      <c r="B17" s="931" t="s">
        <v>1117</v>
      </c>
      <c r="C17" s="932">
        <v>20771098</v>
      </c>
      <c r="D17" s="937">
        <v>20027737</v>
      </c>
      <c r="E17" s="937">
        <f>SUM(C17-D17)</f>
        <v>743361</v>
      </c>
      <c r="F17" s="937">
        <v>11000</v>
      </c>
      <c r="G17" s="937">
        <v>732361</v>
      </c>
      <c r="H17" s="937">
        <v>8430783</v>
      </c>
      <c r="I17" s="937">
        <v>221599</v>
      </c>
      <c r="J17" s="937">
        <v>50440</v>
      </c>
      <c r="K17" s="937" t="s">
        <v>602</v>
      </c>
      <c r="L17" s="937">
        <v>189044</v>
      </c>
      <c r="M17" s="937">
        <v>4684511</v>
      </c>
      <c r="N17" s="937">
        <v>19156</v>
      </c>
      <c r="O17" s="937">
        <v>237973</v>
      </c>
      <c r="P17" s="937">
        <v>301576</v>
      </c>
      <c r="Q17" s="88">
        <v>71592</v>
      </c>
      <c r="R17" s="937">
        <v>1925055</v>
      </c>
      <c r="S17" s="937" t="s">
        <v>602</v>
      </c>
      <c r="T17" s="937">
        <v>700982</v>
      </c>
      <c r="U17" s="937">
        <v>160788</v>
      </c>
      <c r="V17" s="938">
        <v>15521</v>
      </c>
      <c r="W17" s="938">
        <v>373795</v>
      </c>
      <c r="X17" s="938">
        <v>232706</v>
      </c>
      <c r="Y17" s="938">
        <v>952681</v>
      </c>
      <c r="Z17" s="938">
        <v>2202896</v>
      </c>
      <c r="AA17" s="938">
        <v>262683</v>
      </c>
      <c r="AB17" s="938">
        <v>3282263</v>
      </c>
      <c r="AC17" s="938">
        <v>3292935</v>
      </c>
      <c r="AD17" s="938">
        <v>1834522</v>
      </c>
      <c r="AE17" s="938">
        <v>131422</v>
      </c>
      <c r="AF17" s="938">
        <v>797536</v>
      </c>
      <c r="AG17" s="938">
        <v>823377</v>
      </c>
      <c r="AH17" s="938">
        <v>4137483</v>
      </c>
      <c r="AI17" s="938">
        <v>685318</v>
      </c>
      <c r="AJ17" s="938">
        <v>3026074</v>
      </c>
      <c r="AK17" s="938">
        <v>34171</v>
      </c>
      <c r="AL17" s="938">
        <v>1719953</v>
      </c>
      <c r="AM17" s="938" t="s">
        <v>602</v>
      </c>
      <c r="AN17" s="939" t="s">
        <v>602</v>
      </c>
    </row>
    <row r="18" spans="2:40" s="912" customFormat="1" ht="12.75" customHeight="1">
      <c r="B18" s="931" t="s">
        <v>1118</v>
      </c>
      <c r="C18" s="932">
        <v>23491065</v>
      </c>
      <c r="D18" s="937">
        <v>22590795</v>
      </c>
      <c r="E18" s="937">
        <f>SUM(C18-D18)</f>
        <v>900270</v>
      </c>
      <c r="F18" s="937" t="s">
        <v>602</v>
      </c>
      <c r="G18" s="937">
        <v>900270</v>
      </c>
      <c r="H18" s="937">
        <v>9007119</v>
      </c>
      <c r="I18" s="937">
        <v>218233</v>
      </c>
      <c r="J18" s="937">
        <v>58414</v>
      </c>
      <c r="K18" s="937">
        <v>15070</v>
      </c>
      <c r="L18" s="937">
        <v>186046</v>
      </c>
      <c r="M18" s="937">
        <v>4977472</v>
      </c>
      <c r="N18" s="937">
        <v>21763</v>
      </c>
      <c r="O18" s="937">
        <v>308602</v>
      </c>
      <c r="P18" s="937">
        <v>356143</v>
      </c>
      <c r="Q18" s="88">
        <v>107290</v>
      </c>
      <c r="R18" s="937">
        <v>2243539</v>
      </c>
      <c r="S18" s="937" t="s">
        <v>602</v>
      </c>
      <c r="T18" s="937">
        <v>943782</v>
      </c>
      <c r="U18" s="937">
        <v>119480</v>
      </c>
      <c r="V18" s="938">
        <v>54325</v>
      </c>
      <c r="W18" s="938">
        <v>42390</v>
      </c>
      <c r="X18" s="938">
        <v>619082</v>
      </c>
      <c r="Y18" s="938">
        <v>1950715</v>
      </c>
      <c r="Z18" s="938">
        <v>2261600</v>
      </c>
      <c r="AA18" s="938">
        <v>274019</v>
      </c>
      <c r="AB18" s="938">
        <v>2500817</v>
      </c>
      <c r="AC18" s="938">
        <v>3481591</v>
      </c>
      <c r="AD18" s="938">
        <v>2486204</v>
      </c>
      <c r="AE18" s="938">
        <v>281877</v>
      </c>
      <c r="AF18" s="938">
        <v>1200800</v>
      </c>
      <c r="AG18" s="938">
        <v>821146</v>
      </c>
      <c r="AH18" s="938">
        <v>4540221</v>
      </c>
      <c r="AI18" s="938">
        <v>1060377</v>
      </c>
      <c r="AJ18" s="938">
        <v>3297224</v>
      </c>
      <c r="AK18" s="938">
        <v>169936</v>
      </c>
      <c r="AL18" s="938">
        <v>2476583</v>
      </c>
      <c r="AM18" s="938" t="s">
        <v>602</v>
      </c>
      <c r="AN18" s="939" t="s">
        <v>602</v>
      </c>
    </row>
    <row r="19" spans="2:40" s="912" customFormat="1" ht="12.75" customHeight="1">
      <c r="B19" s="931" t="s">
        <v>1120</v>
      </c>
      <c r="C19" s="932">
        <v>24218158</v>
      </c>
      <c r="D19" s="937">
        <v>23150459</v>
      </c>
      <c r="E19" s="937">
        <f>SUM(C19-D19)</f>
        <v>1067699</v>
      </c>
      <c r="F19" s="937">
        <v>3480</v>
      </c>
      <c r="G19" s="937">
        <v>1064219</v>
      </c>
      <c r="H19" s="937">
        <v>11316678</v>
      </c>
      <c r="I19" s="937">
        <v>257746</v>
      </c>
      <c r="J19" s="937">
        <v>61648</v>
      </c>
      <c r="K19" s="937">
        <v>19106</v>
      </c>
      <c r="L19" s="937">
        <v>204078</v>
      </c>
      <c r="M19" s="937">
        <v>3631272</v>
      </c>
      <c r="N19" s="937">
        <v>23376</v>
      </c>
      <c r="O19" s="937">
        <v>391063</v>
      </c>
      <c r="P19" s="937">
        <v>399269</v>
      </c>
      <c r="Q19" s="88">
        <v>127042</v>
      </c>
      <c r="R19" s="937">
        <v>2607459</v>
      </c>
      <c r="S19" s="937" t="s">
        <v>602</v>
      </c>
      <c r="T19" s="937">
        <v>891057</v>
      </c>
      <c r="U19" s="937">
        <v>295796</v>
      </c>
      <c r="V19" s="938">
        <v>29694</v>
      </c>
      <c r="W19" s="938">
        <v>524400</v>
      </c>
      <c r="X19" s="938">
        <v>680095</v>
      </c>
      <c r="Y19" s="938">
        <v>1039231</v>
      </c>
      <c r="Z19" s="938">
        <v>1719148</v>
      </c>
      <c r="AA19" s="938">
        <v>297938</v>
      </c>
      <c r="AB19" s="938">
        <v>3463720</v>
      </c>
      <c r="AC19" s="938">
        <v>3413066</v>
      </c>
      <c r="AD19" s="938">
        <v>2138068</v>
      </c>
      <c r="AE19" s="938">
        <v>279219</v>
      </c>
      <c r="AF19" s="938">
        <v>1169278</v>
      </c>
      <c r="AG19" s="938">
        <v>1212353</v>
      </c>
      <c r="AH19" s="938">
        <v>3124770</v>
      </c>
      <c r="AI19" s="938">
        <v>757597</v>
      </c>
      <c r="AJ19" s="938">
        <v>5215650</v>
      </c>
      <c r="AK19" s="938">
        <v>49187</v>
      </c>
      <c r="AL19" s="938">
        <v>2003212</v>
      </c>
      <c r="AM19" s="938">
        <v>26401</v>
      </c>
      <c r="AN19" s="939" t="s">
        <v>602</v>
      </c>
    </row>
    <row r="20" spans="2:40" s="912" customFormat="1" ht="12.75" customHeight="1">
      <c r="B20" s="931"/>
      <c r="C20" s="932"/>
      <c r="D20" s="937"/>
      <c r="E20" s="937"/>
      <c r="F20" s="937"/>
      <c r="G20" s="937"/>
      <c r="H20" s="937"/>
      <c r="I20" s="937"/>
      <c r="J20" s="937"/>
      <c r="K20" s="937"/>
      <c r="L20" s="937"/>
      <c r="M20" s="937"/>
      <c r="N20" s="937"/>
      <c r="O20" s="937"/>
      <c r="P20" s="937"/>
      <c r="Q20" s="937"/>
      <c r="R20" s="88"/>
      <c r="S20" s="937"/>
      <c r="T20" s="937"/>
      <c r="U20" s="937"/>
      <c r="V20" s="938"/>
      <c r="W20" s="938"/>
      <c r="X20" s="938"/>
      <c r="Y20" s="938"/>
      <c r="Z20" s="938"/>
      <c r="AA20" s="938"/>
      <c r="AB20" s="938"/>
      <c r="AC20" s="938"/>
      <c r="AD20" s="938"/>
      <c r="AE20" s="938"/>
      <c r="AF20" s="938"/>
      <c r="AG20" s="938"/>
      <c r="AH20" s="938"/>
      <c r="AI20" s="938"/>
      <c r="AJ20" s="938"/>
      <c r="AK20" s="938"/>
      <c r="AL20" s="938"/>
      <c r="AM20" s="938"/>
      <c r="AN20" s="939"/>
    </row>
    <row r="21" spans="2:40" s="912" customFormat="1" ht="12.75" customHeight="1">
      <c r="B21" s="931" t="s">
        <v>1123</v>
      </c>
      <c r="C21" s="932">
        <v>9414311</v>
      </c>
      <c r="D21" s="937">
        <v>8899464</v>
      </c>
      <c r="E21" s="937">
        <f>SUM(C21-D21)</f>
        <v>514847</v>
      </c>
      <c r="F21" s="937" t="s">
        <v>602</v>
      </c>
      <c r="G21" s="937">
        <v>514847</v>
      </c>
      <c r="H21" s="937">
        <v>3821431</v>
      </c>
      <c r="I21" s="937">
        <v>91862</v>
      </c>
      <c r="J21" s="937">
        <v>24834</v>
      </c>
      <c r="K21" s="937">
        <v>71</v>
      </c>
      <c r="L21" s="937">
        <v>78629</v>
      </c>
      <c r="M21" s="937">
        <v>2298855</v>
      </c>
      <c r="N21" s="937">
        <v>8042</v>
      </c>
      <c r="O21" s="937">
        <v>61101</v>
      </c>
      <c r="P21" s="937">
        <v>162056</v>
      </c>
      <c r="Q21" s="937">
        <v>37114</v>
      </c>
      <c r="R21" s="937">
        <v>643856</v>
      </c>
      <c r="S21" s="937" t="s">
        <v>602</v>
      </c>
      <c r="T21" s="554">
        <v>532899</v>
      </c>
      <c r="U21" s="937">
        <v>141780</v>
      </c>
      <c r="V21" s="938">
        <v>349</v>
      </c>
      <c r="W21" s="938">
        <v>167809</v>
      </c>
      <c r="X21" s="938">
        <v>389412</v>
      </c>
      <c r="Y21" s="938">
        <v>260711</v>
      </c>
      <c r="Z21" s="938">
        <v>693500</v>
      </c>
      <c r="AA21" s="938">
        <v>189624</v>
      </c>
      <c r="AB21" s="938">
        <v>1200717</v>
      </c>
      <c r="AC21" s="938">
        <v>1453864</v>
      </c>
      <c r="AD21" s="938">
        <v>581674</v>
      </c>
      <c r="AE21" s="938">
        <v>88907</v>
      </c>
      <c r="AF21" s="938">
        <v>761310</v>
      </c>
      <c r="AG21" s="938">
        <v>479070</v>
      </c>
      <c r="AH21" s="938">
        <v>894499</v>
      </c>
      <c r="AI21" s="938">
        <v>392340</v>
      </c>
      <c r="AJ21" s="938">
        <v>1899868</v>
      </c>
      <c r="AK21" s="938">
        <v>19818</v>
      </c>
      <c r="AL21" s="938">
        <v>937773</v>
      </c>
      <c r="AM21" s="938" t="s">
        <v>602</v>
      </c>
      <c r="AN21" s="939" t="s">
        <v>602</v>
      </c>
    </row>
    <row r="22" spans="2:40" s="912" customFormat="1" ht="12.75" customHeight="1">
      <c r="B22" s="931" t="s">
        <v>1125</v>
      </c>
      <c r="C22" s="932">
        <v>10051593</v>
      </c>
      <c r="D22" s="937">
        <v>9608208</v>
      </c>
      <c r="E22" s="937">
        <v>443385</v>
      </c>
      <c r="F22" s="937" t="s">
        <v>602</v>
      </c>
      <c r="G22" s="937">
        <v>443385</v>
      </c>
      <c r="H22" s="937">
        <v>3491121</v>
      </c>
      <c r="I22" s="937">
        <v>85021</v>
      </c>
      <c r="J22" s="937">
        <v>23253</v>
      </c>
      <c r="K22" s="937" t="s">
        <v>602</v>
      </c>
      <c r="L22" s="937">
        <v>75594</v>
      </c>
      <c r="M22" s="937">
        <v>2635922</v>
      </c>
      <c r="N22" s="937">
        <v>7249</v>
      </c>
      <c r="O22" s="937">
        <v>70243</v>
      </c>
      <c r="P22" s="937">
        <v>203675</v>
      </c>
      <c r="Q22" s="937">
        <v>24430</v>
      </c>
      <c r="R22" s="937">
        <v>715598</v>
      </c>
      <c r="S22" s="937" t="s">
        <v>602</v>
      </c>
      <c r="T22" s="554">
        <v>654838</v>
      </c>
      <c r="U22" s="937">
        <v>40571</v>
      </c>
      <c r="V22" s="938">
        <v>5196</v>
      </c>
      <c r="W22" s="938">
        <v>351170</v>
      </c>
      <c r="X22" s="938">
        <v>200385</v>
      </c>
      <c r="Y22" s="938">
        <v>244627</v>
      </c>
      <c r="Z22" s="938">
        <v>1222700</v>
      </c>
      <c r="AA22" s="938">
        <v>189167</v>
      </c>
      <c r="AB22" s="938">
        <v>1172487</v>
      </c>
      <c r="AC22" s="938">
        <v>1279359</v>
      </c>
      <c r="AD22" s="938">
        <v>489957</v>
      </c>
      <c r="AE22" s="938">
        <v>23384</v>
      </c>
      <c r="AF22" s="938">
        <v>895499</v>
      </c>
      <c r="AG22" s="938">
        <v>236753</v>
      </c>
      <c r="AH22" s="938">
        <v>1987873</v>
      </c>
      <c r="AI22" s="938">
        <v>350506</v>
      </c>
      <c r="AJ22" s="938">
        <v>1889280</v>
      </c>
      <c r="AK22" s="938">
        <v>95637</v>
      </c>
      <c r="AL22" s="938">
        <v>998306</v>
      </c>
      <c r="AM22" s="938" t="s">
        <v>602</v>
      </c>
      <c r="AN22" s="939" t="s">
        <v>602</v>
      </c>
    </row>
    <row r="23" spans="2:40" s="912" customFormat="1" ht="12.75" customHeight="1">
      <c r="B23" s="931" t="s">
        <v>1127</v>
      </c>
      <c r="C23" s="932">
        <v>8776804</v>
      </c>
      <c r="D23" s="937">
        <v>8534946</v>
      </c>
      <c r="E23" s="937">
        <f>SUM(C23-D23)</f>
        <v>241858</v>
      </c>
      <c r="F23" s="937">
        <v>4514</v>
      </c>
      <c r="G23" s="937">
        <v>237344</v>
      </c>
      <c r="H23" s="937">
        <v>2885881</v>
      </c>
      <c r="I23" s="937">
        <v>101691</v>
      </c>
      <c r="J23" s="937">
        <v>19312</v>
      </c>
      <c r="K23" s="937">
        <v>13265</v>
      </c>
      <c r="L23" s="937">
        <v>87049</v>
      </c>
      <c r="M23" s="937">
        <v>2703298</v>
      </c>
      <c r="N23" s="937">
        <v>8122</v>
      </c>
      <c r="O23" s="937">
        <v>36568</v>
      </c>
      <c r="P23" s="937">
        <v>149834</v>
      </c>
      <c r="Q23" s="937">
        <v>34219</v>
      </c>
      <c r="R23" s="937">
        <v>505335</v>
      </c>
      <c r="S23" s="937" t="s">
        <v>602</v>
      </c>
      <c r="T23" s="554">
        <v>370621</v>
      </c>
      <c r="U23" s="937">
        <v>41112</v>
      </c>
      <c r="V23" s="938">
        <v>3630</v>
      </c>
      <c r="W23" s="938">
        <v>60000</v>
      </c>
      <c r="X23" s="938">
        <v>146448</v>
      </c>
      <c r="Y23" s="938">
        <v>649271</v>
      </c>
      <c r="Z23" s="938">
        <v>961148</v>
      </c>
      <c r="AA23" s="938">
        <v>175108</v>
      </c>
      <c r="AB23" s="938">
        <v>1107491</v>
      </c>
      <c r="AC23" s="938">
        <v>1389936</v>
      </c>
      <c r="AD23" s="938">
        <v>496692</v>
      </c>
      <c r="AE23" s="938">
        <v>42643</v>
      </c>
      <c r="AF23" s="938">
        <v>583188</v>
      </c>
      <c r="AG23" s="938">
        <v>643733</v>
      </c>
      <c r="AH23" s="938">
        <v>1435079</v>
      </c>
      <c r="AI23" s="938">
        <v>467437</v>
      </c>
      <c r="AJ23" s="938">
        <v>1381029</v>
      </c>
      <c r="AK23" s="938">
        <v>20524</v>
      </c>
      <c r="AL23" s="938">
        <v>792086</v>
      </c>
      <c r="AM23" s="938" t="s">
        <v>602</v>
      </c>
      <c r="AN23" s="939" t="s">
        <v>602</v>
      </c>
    </row>
    <row r="24" spans="2:40" s="912" customFormat="1" ht="13.5" customHeight="1">
      <c r="B24" s="931" t="s">
        <v>1128</v>
      </c>
      <c r="C24" s="932">
        <v>8343614</v>
      </c>
      <c r="D24" s="937">
        <v>8061366</v>
      </c>
      <c r="E24" s="937">
        <f>SUM(C24-D24)</f>
        <v>282248</v>
      </c>
      <c r="F24" s="937" t="s">
        <v>602</v>
      </c>
      <c r="G24" s="937">
        <v>282248</v>
      </c>
      <c r="H24" s="937">
        <v>2105339</v>
      </c>
      <c r="I24" s="937">
        <v>77852</v>
      </c>
      <c r="J24" s="937">
        <v>14048</v>
      </c>
      <c r="K24" s="937" t="s">
        <v>602</v>
      </c>
      <c r="L24" s="937">
        <v>66546</v>
      </c>
      <c r="M24" s="937">
        <v>2701194</v>
      </c>
      <c r="N24" s="937">
        <v>5248</v>
      </c>
      <c r="O24" s="937">
        <v>55031</v>
      </c>
      <c r="P24" s="937">
        <v>256370</v>
      </c>
      <c r="Q24" s="937">
        <v>19502</v>
      </c>
      <c r="R24" s="937">
        <v>771398</v>
      </c>
      <c r="S24" s="937">
        <v>1312</v>
      </c>
      <c r="T24" s="88">
        <v>447338</v>
      </c>
      <c r="U24" s="937">
        <v>44222</v>
      </c>
      <c r="V24" s="938">
        <v>6731</v>
      </c>
      <c r="W24" s="938">
        <v>114786</v>
      </c>
      <c r="X24" s="938">
        <v>156445</v>
      </c>
      <c r="Y24" s="938">
        <v>467452</v>
      </c>
      <c r="Z24" s="938">
        <v>1032800</v>
      </c>
      <c r="AA24" s="938">
        <v>175914</v>
      </c>
      <c r="AB24" s="938">
        <v>1289979</v>
      </c>
      <c r="AC24" s="938">
        <v>974110</v>
      </c>
      <c r="AD24" s="938">
        <v>276172</v>
      </c>
      <c r="AE24" s="938">
        <v>18157</v>
      </c>
      <c r="AF24" s="938">
        <v>672545</v>
      </c>
      <c r="AG24" s="938">
        <v>555661</v>
      </c>
      <c r="AH24" s="938">
        <v>1449284</v>
      </c>
      <c r="AI24" s="938">
        <v>298731</v>
      </c>
      <c r="AJ24" s="938">
        <v>1344871</v>
      </c>
      <c r="AK24" s="938">
        <v>73006</v>
      </c>
      <c r="AL24" s="938">
        <v>932936</v>
      </c>
      <c r="AM24" s="938" t="s">
        <v>602</v>
      </c>
      <c r="AN24" s="939" t="s">
        <v>602</v>
      </c>
    </row>
    <row r="25" spans="2:40" s="912" customFormat="1" ht="13.5" customHeight="1">
      <c r="B25" s="931"/>
      <c r="C25" s="932"/>
      <c r="D25" s="937"/>
      <c r="E25" s="937"/>
      <c r="F25" s="937"/>
      <c r="G25" s="937"/>
      <c r="H25" s="937"/>
      <c r="I25" s="937"/>
      <c r="J25" s="937"/>
      <c r="K25" s="937"/>
      <c r="L25" s="937"/>
      <c r="M25" s="937"/>
      <c r="N25" s="937"/>
      <c r="O25" s="937"/>
      <c r="P25" s="937"/>
      <c r="Q25" s="937"/>
      <c r="R25" s="88"/>
      <c r="S25" s="937"/>
      <c r="T25" s="937"/>
      <c r="U25" s="937"/>
      <c r="V25" s="938"/>
      <c r="W25" s="938"/>
      <c r="X25" s="938"/>
      <c r="Y25" s="938"/>
      <c r="Z25" s="938"/>
      <c r="AA25" s="938"/>
      <c r="AB25" s="938"/>
      <c r="AC25" s="938"/>
      <c r="AD25" s="938"/>
      <c r="AE25" s="938"/>
      <c r="AF25" s="938"/>
      <c r="AG25" s="938"/>
      <c r="AH25" s="938"/>
      <c r="AI25" s="938"/>
      <c r="AJ25" s="938"/>
      <c r="AK25" s="938"/>
      <c r="AL25" s="938"/>
      <c r="AM25" s="938"/>
      <c r="AN25" s="939"/>
    </row>
    <row r="26" spans="2:40" s="912" customFormat="1" ht="12.75" customHeight="1">
      <c r="B26" s="931" t="s">
        <v>1131</v>
      </c>
      <c r="C26" s="932">
        <v>10527303</v>
      </c>
      <c r="D26" s="937">
        <v>10191290</v>
      </c>
      <c r="E26" s="937">
        <f>SUM(C26-D26)</f>
        <v>336013</v>
      </c>
      <c r="F26" s="937" t="s">
        <v>602</v>
      </c>
      <c r="G26" s="937">
        <v>336013</v>
      </c>
      <c r="H26" s="937">
        <v>2991029</v>
      </c>
      <c r="I26" s="937">
        <v>118098</v>
      </c>
      <c r="J26" s="937">
        <v>18565</v>
      </c>
      <c r="K26" s="937" t="s">
        <v>602</v>
      </c>
      <c r="L26" s="937">
        <v>101266</v>
      </c>
      <c r="M26" s="937">
        <v>2668577</v>
      </c>
      <c r="N26" s="937">
        <v>6446</v>
      </c>
      <c r="O26" s="937">
        <v>140930</v>
      </c>
      <c r="P26" s="937">
        <v>152718</v>
      </c>
      <c r="Q26" s="937">
        <v>22394</v>
      </c>
      <c r="R26" s="88">
        <v>776759</v>
      </c>
      <c r="S26" s="937" t="s">
        <v>602</v>
      </c>
      <c r="T26" s="937">
        <v>405239</v>
      </c>
      <c r="U26" s="937">
        <v>27361</v>
      </c>
      <c r="V26" s="938">
        <v>7833</v>
      </c>
      <c r="W26" s="938">
        <v>60000</v>
      </c>
      <c r="X26" s="938">
        <v>458923</v>
      </c>
      <c r="Y26" s="938">
        <v>1380215</v>
      </c>
      <c r="Z26" s="938">
        <v>1190950</v>
      </c>
      <c r="AA26" s="938">
        <v>171837</v>
      </c>
      <c r="AB26" s="938">
        <v>1276760</v>
      </c>
      <c r="AC26" s="938">
        <v>1294819</v>
      </c>
      <c r="AD26" s="938">
        <v>473400</v>
      </c>
      <c r="AE26" s="938">
        <v>64666</v>
      </c>
      <c r="AF26" s="938">
        <v>812870</v>
      </c>
      <c r="AG26" s="938">
        <v>337532</v>
      </c>
      <c r="AH26" s="938">
        <v>2672551</v>
      </c>
      <c r="AI26" s="938">
        <v>297621</v>
      </c>
      <c r="AJ26" s="938">
        <v>1533038</v>
      </c>
      <c r="AK26" s="938">
        <v>3687</v>
      </c>
      <c r="AL26" s="938">
        <v>1248092</v>
      </c>
      <c r="AM26" s="938">
        <v>4417</v>
      </c>
      <c r="AN26" s="939" t="s">
        <v>602</v>
      </c>
    </row>
    <row r="27" spans="2:40" s="912" customFormat="1" ht="12.75" customHeight="1">
      <c r="B27" s="931" t="s">
        <v>1133</v>
      </c>
      <c r="C27" s="932">
        <v>13361536</v>
      </c>
      <c r="D27" s="937">
        <v>12792912</v>
      </c>
      <c r="E27" s="937">
        <f>SUM(C27-D27)</f>
        <v>568624</v>
      </c>
      <c r="F27" s="937" t="s">
        <v>602</v>
      </c>
      <c r="G27" s="937">
        <v>568624</v>
      </c>
      <c r="H27" s="937">
        <v>5668288</v>
      </c>
      <c r="I27" s="937">
        <v>148044</v>
      </c>
      <c r="J27" s="937">
        <v>31711</v>
      </c>
      <c r="K27" s="937">
        <v>18963</v>
      </c>
      <c r="L27" s="937">
        <v>114057</v>
      </c>
      <c r="M27" s="937">
        <v>2269410</v>
      </c>
      <c r="N27" s="937">
        <v>10993</v>
      </c>
      <c r="O27" s="937">
        <v>65059</v>
      </c>
      <c r="P27" s="937">
        <v>169233</v>
      </c>
      <c r="Q27" s="937">
        <v>38424</v>
      </c>
      <c r="R27" s="88">
        <v>1080232</v>
      </c>
      <c r="S27" s="937" t="s">
        <v>602</v>
      </c>
      <c r="T27" s="937">
        <v>516903</v>
      </c>
      <c r="U27" s="937">
        <v>519099</v>
      </c>
      <c r="V27" s="938">
        <v>22335</v>
      </c>
      <c r="W27" s="938">
        <v>151200</v>
      </c>
      <c r="X27" s="938">
        <v>307240</v>
      </c>
      <c r="Y27" s="938">
        <v>221195</v>
      </c>
      <c r="Z27" s="938">
        <v>2009150</v>
      </c>
      <c r="AA27" s="938">
        <v>191184</v>
      </c>
      <c r="AB27" s="938">
        <v>1485642</v>
      </c>
      <c r="AC27" s="938">
        <v>1443198</v>
      </c>
      <c r="AD27" s="938">
        <v>506999</v>
      </c>
      <c r="AE27" s="938">
        <v>12382</v>
      </c>
      <c r="AF27" s="938">
        <v>723880</v>
      </c>
      <c r="AG27" s="938">
        <v>257192</v>
      </c>
      <c r="AH27" s="938">
        <v>3119688</v>
      </c>
      <c r="AI27" s="938">
        <v>462257</v>
      </c>
      <c r="AJ27" s="938">
        <v>2804227</v>
      </c>
      <c r="AK27" s="938">
        <v>8</v>
      </c>
      <c r="AL27" s="938">
        <v>1786255</v>
      </c>
      <c r="AM27" s="938" t="s">
        <v>602</v>
      </c>
      <c r="AN27" s="939" t="s">
        <v>602</v>
      </c>
    </row>
    <row r="28" spans="2:40" s="912" customFormat="1" ht="12.75" customHeight="1">
      <c r="B28" s="931" t="s">
        <v>1135</v>
      </c>
      <c r="C28" s="932">
        <v>11160898</v>
      </c>
      <c r="D28" s="937">
        <v>10886193</v>
      </c>
      <c r="E28" s="937">
        <f>SUM(C28-D28)</f>
        <v>274705</v>
      </c>
      <c r="F28" s="937">
        <v>10061</v>
      </c>
      <c r="G28" s="937">
        <v>264644</v>
      </c>
      <c r="H28" s="937">
        <v>3981117</v>
      </c>
      <c r="I28" s="937">
        <v>191386</v>
      </c>
      <c r="J28" s="937">
        <v>22174</v>
      </c>
      <c r="K28" s="937" t="s">
        <v>602</v>
      </c>
      <c r="L28" s="937">
        <v>89123</v>
      </c>
      <c r="M28" s="937">
        <v>2163232</v>
      </c>
      <c r="N28" s="937">
        <v>7728</v>
      </c>
      <c r="O28" s="937">
        <v>74744</v>
      </c>
      <c r="P28" s="937">
        <v>184024</v>
      </c>
      <c r="Q28" s="937">
        <v>25535</v>
      </c>
      <c r="R28" s="88">
        <v>817913</v>
      </c>
      <c r="S28" s="937">
        <v>45945</v>
      </c>
      <c r="T28" s="937">
        <v>566434</v>
      </c>
      <c r="U28" s="937">
        <v>224753</v>
      </c>
      <c r="V28" s="938">
        <v>13173</v>
      </c>
      <c r="W28" s="938">
        <v>691731</v>
      </c>
      <c r="X28" s="938">
        <v>171024</v>
      </c>
      <c r="Y28" s="938">
        <v>404837</v>
      </c>
      <c r="Z28" s="938">
        <v>1486025</v>
      </c>
      <c r="AA28" s="938">
        <v>169810</v>
      </c>
      <c r="AB28" s="938">
        <v>2775166</v>
      </c>
      <c r="AC28" s="938">
        <v>1146311</v>
      </c>
      <c r="AD28" s="938">
        <v>722591</v>
      </c>
      <c r="AE28" s="938">
        <v>12789</v>
      </c>
      <c r="AF28" s="938">
        <v>714487</v>
      </c>
      <c r="AG28" s="938">
        <v>342760</v>
      </c>
      <c r="AH28" s="938">
        <v>2143670</v>
      </c>
      <c r="AI28" s="938">
        <v>398561</v>
      </c>
      <c r="AJ28" s="938">
        <v>1254634</v>
      </c>
      <c r="AK28" s="938">
        <v>23391</v>
      </c>
      <c r="AL28" s="938">
        <v>1182023</v>
      </c>
      <c r="AM28" s="938" t="s">
        <v>602</v>
      </c>
      <c r="AN28" s="939" t="s">
        <v>602</v>
      </c>
    </row>
    <row r="29" spans="2:40" s="912" customFormat="1" ht="12.75" customHeight="1">
      <c r="B29" s="931" t="s">
        <v>1137</v>
      </c>
      <c r="C29" s="932">
        <v>8282542</v>
      </c>
      <c r="D29" s="937">
        <v>8022778</v>
      </c>
      <c r="E29" s="937">
        <f>SUM(C29-D29)</f>
        <v>259764</v>
      </c>
      <c r="F29" s="937">
        <v>61101</v>
      </c>
      <c r="G29" s="937">
        <v>198663</v>
      </c>
      <c r="H29" s="937">
        <v>1369337</v>
      </c>
      <c r="I29" s="937">
        <v>89093</v>
      </c>
      <c r="J29" s="937">
        <v>8627</v>
      </c>
      <c r="K29" s="937" t="s">
        <v>602</v>
      </c>
      <c r="L29" s="937">
        <v>76631</v>
      </c>
      <c r="M29" s="937">
        <v>3387668</v>
      </c>
      <c r="N29" s="937">
        <v>4120</v>
      </c>
      <c r="O29" s="937">
        <v>389483</v>
      </c>
      <c r="P29" s="937">
        <v>160466</v>
      </c>
      <c r="Q29" s="937">
        <v>16967</v>
      </c>
      <c r="R29" s="88">
        <v>983735</v>
      </c>
      <c r="S29" s="937" t="s">
        <v>602</v>
      </c>
      <c r="T29" s="937">
        <v>493007</v>
      </c>
      <c r="U29" s="937">
        <v>50433</v>
      </c>
      <c r="V29" s="938">
        <v>9286</v>
      </c>
      <c r="W29" s="938">
        <v>542</v>
      </c>
      <c r="X29" s="938">
        <v>116634</v>
      </c>
      <c r="Y29" s="938">
        <v>204013</v>
      </c>
      <c r="Z29" s="938">
        <v>922500</v>
      </c>
      <c r="AA29" s="938">
        <v>134584</v>
      </c>
      <c r="AB29" s="938">
        <v>895189</v>
      </c>
      <c r="AC29" s="938">
        <v>1516064</v>
      </c>
      <c r="AD29" s="938">
        <v>525626</v>
      </c>
      <c r="AE29" s="938">
        <v>10822</v>
      </c>
      <c r="AF29" s="938">
        <v>835526</v>
      </c>
      <c r="AG29" s="938">
        <v>147417</v>
      </c>
      <c r="AH29" s="938">
        <v>1210700</v>
      </c>
      <c r="AI29" s="938">
        <v>309459</v>
      </c>
      <c r="AJ29" s="938">
        <v>1451729</v>
      </c>
      <c r="AK29" s="938">
        <v>99531</v>
      </c>
      <c r="AL29" s="938">
        <v>886131</v>
      </c>
      <c r="AM29" s="938" t="s">
        <v>602</v>
      </c>
      <c r="AN29" s="939" t="s">
        <v>602</v>
      </c>
    </row>
    <row r="30" spans="2:40" s="912" customFormat="1" ht="12.75" customHeight="1">
      <c r="B30" s="931" t="s">
        <v>1139</v>
      </c>
      <c r="C30" s="932">
        <v>9533639</v>
      </c>
      <c r="D30" s="937">
        <v>9170454</v>
      </c>
      <c r="E30" s="937">
        <f>SUM(C30-D30)</f>
        <v>363185</v>
      </c>
      <c r="F30" s="937" t="s">
        <v>602</v>
      </c>
      <c r="G30" s="937">
        <v>363185</v>
      </c>
      <c r="H30" s="937">
        <v>2706167</v>
      </c>
      <c r="I30" s="937">
        <v>105508</v>
      </c>
      <c r="J30" s="937">
        <v>17122</v>
      </c>
      <c r="K30" s="937" t="s">
        <v>602</v>
      </c>
      <c r="L30" s="937">
        <v>90485</v>
      </c>
      <c r="M30" s="937">
        <v>2958212</v>
      </c>
      <c r="N30" s="937">
        <v>6183</v>
      </c>
      <c r="O30" s="937">
        <v>121893</v>
      </c>
      <c r="P30" s="937">
        <v>123223</v>
      </c>
      <c r="Q30" s="937">
        <v>24549</v>
      </c>
      <c r="R30" s="88">
        <v>951697</v>
      </c>
      <c r="S30" s="937" t="s">
        <v>602</v>
      </c>
      <c r="T30" s="937">
        <v>523256</v>
      </c>
      <c r="U30" s="937">
        <v>48035</v>
      </c>
      <c r="V30" s="938">
        <v>36203</v>
      </c>
      <c r="W30" s="938">
        <v>149404</v>
      </c>
      <c r="X30" s="938">
        <v>284376</v>
      </c>
      <c r="Y30" s="938">
        <v>384626</v>
      </c>
      <c r="Z30" s="938">
        <v>1002700</v>
      </c>
      <c r="AA30" s="938">
        <v>180478</v>
      </c>
      <c r="AB30" s="938">
        <v>1073537</v>
      </c>
      <c r="AC30" s="938">
        <v>1414972</v>
      </c>
      <c r="AD30" s="938">
        <v>797180</v>
      </c>
      <c r="AE30" s="938">
        <v>38304</v>
      </c>
      <c r="AF30" s="938">
        <v>660019</v>
      </c>
      <c r="AG30" s="938">
        <v>224658</v>
      </c>
      <c r="AH30" s="938">
        <v>1824722</v>
      </c>
      <c r="AI30" s="938">
        <v>397875</v>
      </c>
      <c r="AJ30" s="938">
        <v>1491947</v>
      </c>
      <c r="AK30" s="938">
        <v>33517</v>
      </c>
      <c r="AL30" s="938">
        <v>1026681</v>
      </c>
      <c r="AM30" s="938">
        <v>6564</v>
      </c>
      <c r="AN30" s="939" t="s">
        <v>602</v>
      </c>
    </row>
    <row r="31" spans="2:40" s="912" customFormat="1" ht="12.75" customHeight="1">
      <c r="B31" s="931"/>
      <c r="C31" s="932"/>
      <c r="D31" s="937"/>
      <c r="E31" s="937"/>
      <c r="F31" s="937"/>
      <c r="G31" s="937"/>
      <c r="H31" s="937"/>
      <c r="I31" s="937"/>
      <c r="J31" s="937"/>
      <c r="K31" s="937"/>
      <c r="L31" s="937"/>
      <c r="M31" s="937"/>
      <c r="N31" s="937"/>
      <c r="O31" s="937"/>
      <c r="P31" s="937"/>
      <c r="Q31" s="937"/>
      <c r="R31" s="88"/>
      <c r="S31" s="937"/>
      <c r="T31" s="937"/>
      <c r="U31" s="937"/>
      <c r="V31" s="938"/>
      <c r="W31" s="938"/>
      <c r="X31" s="938"/>
      <c r="Y31" s="938"/>
      <c r="Z31" s="938"/>
      <c r="AA31" s="938"/>
      <c r="AB31" s="938"/>
      <c r="AC31" s="938"/>
      <c r="AD31" s="938"/>
      <c r="AE31" s="938"/>
      <c r="AF31" s="938"/>
      <c r="AG31" s="938"/>
      <c r="AH31" s="938"/>
      <c r="AI31" s="938"/>
      <c r="AJ31" s="938"/>
      <c r="AK31" s="938"/>
      <c r="AL31" s="938"/>
      <c r="AM31" s="938"/>
      <c r="AN31" s="939"/>
    </row>
    <row r="32" spans="2:40" s="912" customFormat="1" ht="12.75" customHeight="1">
      <c r="B32" s="931" t="s">
        <v>1142</v>
      </c>
      <c r="C32" s="932">
        <v>3207052</v>
      </c>
      <c r="D32" s="937">
        <v>3085060</v>
      </c>
      <c r="E32" s="937">
        <v>121992</v>
      </c>
      <c r="F32" s="937" t="s">
        <v>602</v>
      </c>
      <c r="G32" s="937">
        <v>121992</v>
      </c>
      <c r="H32" s="937">
        <v>805453</v>
      </c>
      <c r="I32" s="937">
        <v>44466</v>
      </c>
      <c r="J32" s="937">
        <v>6788</v>
      </c>
      <c r="K32" s="937" t="s">
        <v>602</v>
      </c>
      <c r="L32" s="937">
        <v>38017</v>
      </c>
      <c r="M32" s="937">
        <v>1386650</v>
      </c>
      <c r="N32" s="937">
        <v>2599</v>
      </c>
      <c r="O32" s="937">
        <v>2572</v>
      </c>
      <c r="P32" s="937">
        <v>69199</v>
      </c>
      <c r="Q32" s="937">
        <v>10918</v>
      </c>
      <c r="R32" s="937">
        <v>237425</v>
      </c>
      <c r="S32" s="554" t="s">
        <v>602</v>
      </c>
      <c r="T32" s="937">
        <v>174770</v>
      </c>
      <c r="U32" s="937">
        <v>31820</v>
      </c>
      <c r="V32" s="938">
        <v>2050</v>
      </c>
      <c r="W32" s="938">
        <v>2235</v>
      </c>
      <c r="X32" s="938">
        <v>100709</v>
      </c>
      <c r="Y32" s="938">
        <v>121681</v>
      </c>
      <c r="Z32" s="938">
        <v>169700</v>
      </c>
      <c r="AA32" s="938">
        <v>80442</v>
      </c>
      <c r="AB32" s="938">
        <v>551913</v>
      </c>
      <c r="AC32" s="938">
        <v>280601</v>
      </c>
      <c r="AD32" s="938">
        <v>189671</v>
      </c>
      <c r="AE32" s="938">
        <v>418</v>
      </c>
      <c r="AF32" s="938">
        <v>273945</v>
      </c>
      <c r="AG32" s="938">
        <v>81915</v>
      </c>
      <c r="AH32" s="938">
        <v>586939</v>
      </c>
      <c r="AI32" s="938">
        <v>79633</v>
      </c>
      <c r="AJ32" s="938">
        <v>465845</v>
      </c>
      <c r="AK32" s="938">
        <v>16589</v>
      </c>
      <c r="AL32" s="938">
        <v>477149</v>
      </c>
      <c r="AM32" s="938" t="s">
        <v>602</v>
      </c>
      <c r="AN32" s="939" t="s">
        <v>602</v>
      </c>
    </row>
    <row r="33" spans="2:40" s="912" customFormat="1" ht="12.75" customHeight="1">
      <c r="B33" s="931" t="s">
        <v>1144</v>
      </c>
      <c r="C33" s="932">
        <v>2341315</v>
      </c>
      <c r="D33" s="937">
        <v>2236467</v>
      </c>
      <c r="E33" s="937">
        <v>104848</v>
      </c>
      <c r="F33" s="937" t="s">
        <v>602</v>
      </c>
      <c r="G33" s="937">
        <v>104848</v>
      </c>
      <c r="H33" s="937">
        <v>626443</v>
      </c>
      <c r="I33" s="937">
        <v>26970</v>
      </c>
      <c r="J33" s="937">
        <v>5503</v>
      </c>
      <c r="K33" s="937" t="s">
        <v>602</v>
      </c>
      <c r="L33" s="937">
        <v>23038</v>
      </c>
      <c r="M33" s="937">
        <v>1024018</v>
      </c>
      <c r="N33" s="937">
        <v>1294</v>
      </c>
      <c r="O33" s="937">
        <v>11385</v>
      </c>
      <c r="P33" s="937">
        <v>45029</v>
      </c>
      <c r="Q33" s="937">
        <v>7727</v>
      </c>
      <c r="R33" s="937">
        <v>83615</v>
      </c>
      <c r="S33" s="554" t="s">
        <v>602</v>
      </c>
      <c r="T33" s="937">
        <v>220068</v>
      </c>
      <c r="U33" s="937">
        <v>7111</v>
      </c>
      <c r="V33" s="938">
        <v>9087</v>
      </c>
      <c r="W33" s="938">
        <v>22027</v>
      </c>
      <c r="X33" s="938">
        <v>75689</v>
      </c>
      <c r="Y33" s="938">
        <v>48111</v>
      </c>
      <c r="Z33" s="938">
        <v>104200</v>
      </c>
      <c r="AA33" s="938">
        <v>81243</v>
      </c>
      <c r="AB33" s="938">
        <v>353928</v>
      </c>
      <c r="AC33" s="938">
        <v>265737</v>
      </c>
      <c r="AD33" s="938">
        <v>141607</v>
      </c>
      <c r="AE33" s="938">
        <v>43495</v>
      </c>
      <c r="AF33" s="938">
        <v>340297</v>
      </c>
      <c r="AG33" s="938">
        <v>22159</v>
      </c>
      <c r="AH33" s="938">
        <v>247199</v>
      </c>
      <c r="AI33" s="938">
        <v>50284</v>
      </c>
      <c r="AJ33" s="938">
        <v>282700</v>
      </c>
      <c r="AK33" s="938">
        <v>1285</v>
      </c>
      <c r="AL33" s="938">
        <v>406533</v>
      </c>
      <c r="AM33" s="938" t="s">
        <v>602</v>
      </c>
      <c r="AN33" s="939" t="s">
        <v>602</v>
      </c>
    </row>
    <row r="34" spans="2:40" s="912" customFormat="1" ht="12.75" customHeight="1">
      <c r="B34" s="931" t="s">
        <v>1098</v>
      </c>
      <c r="C34" s="932">
        <v>4453816</v>
      </c>
      <c r="D34" s="937">
        <v>4390456</v>
      </c>
      <c r="E34" s="937">
        <v>63360</v>
      </c>
      <c r="F34" s="937" t="s">
        <v>602</v>
      </c>
      <c r="G34" s="937">
        <v>63360</v>
      </c>
      <c r="H34" s="937">
        <v>1496670</v>
      </c>
      <c r="I34" s="937">
        <v>49817</v>
      </c>
      <c r="J34" s="937">
        <v>10823</v>
      </c>
      <c r="K34" s="937" t="s">
        <v>602</v>
      </c>
      <c r="L34" s="937">
        <v>42493</v>
      </c>
      <c r="M34" s="937">
        <v>1531014</v>
      </c>
      <c r="N34" s="937">
        <v>2152</v>
      </c>
      <c r="O34" s="937">
        <v>12780</v>
      </c>
      <c r="P34" s="937">
        <v>86517</v>
      </c>
      <c r="Q34" s="937">
        <v>14156</v>
      </c>
      <c r="R34" s="937">
        <v>299665</v>
      </c>
      <c r="S34" s="554" t="s">
        <v>602</v>
      </c>
      <c r="T34" s="937">
        <v>201805</v>
      </c>
      <c r="U34" s="937">
        <v>16076</v>
      </c>
      <c r="V34" s="938">
        <v>13401</v>
      </c>
      <c r="W34" s="938">
        <v>50511</v>
      </c>
      <c r="X34" s="938">
        <v>38924</v>
      </c>
      <c r="Y34" s="938">
        <v>81112</v>
      </c>
      <c r="Z34" s="938">
        <v>505900</v>
      </c>
      <c r="AA34" s="938">
        <v>112929</v>
      </c>
      <c r="AB34" s="938">
        <v>608340</v>
      </c>
      <c r="AC34" s="938">
        <v>404119</v>
      </c>
      <c r="AD34" s="938">
        <v>215585</v>
      </c>
      <c r="AE34" s="938">
        <v>7665</v>
      </c>
      <c r="AF34" s="938">
        <v>353028</v>
      </c>
      <c r="AG34" s="938">
        <v>186562</v>
      </c>
      <c r="AH34" s="938">
        <v>649217</v>
      </c>
      <c r="AI34" s="938">
        <v>230808</v>
      </c>
      <c r="AJ34" s="938">
        <v>1041561</v>
      </c>
      <c r="AK34" s="938">
        <v>4439</v>
      </c>
      <c r="AL34" s="938">
        <v>554579</v>
      </c>
      <c r="AM34" s="938">
        <v>21562</v>
      </c>
      <c r="AN34" s="939" t="s">
        <v>602</v>
      </c>
    </row>
    <row r="35" spans="2:40" s="912" customFormat="1" ht="12.75" customHeight="1">
      <c r="B35" s="931" t="s">
        <v>1099</v>
      </c>
      <c r="C35" s="932">
        <v>4011196</v>
      </c>
      <c r="D35" s="937">
        <v>3940959</v>
      </c>
      <c r="E35" s="937">
        <v>70237</v>
      </c>
      <c r="F35" s="937">
        <v>8000</v>
      </c>
      <c r="G35" s="937">
        <v>62237</v>
      </c>
      <c r="H35" s="937">
        <v>621159</v>
      </c>
      <c r="I35" s="937">
        <v>45022</v>
      </c>
      <c r="J35" s="937">
        <v>3780</v>
      </c>
      <c r="K35" s="937" t="s">
        <v>602</v>
      </c>
      <c r="L35" s="937">
        <v>38599</v>
      </c>
      <c r="M35" s="937">
        <v>1817878</v>
      </c>
      <c r="N35" s="937">
        <v>1576</v>
      </c>
      <c r="O35" s="937">
        <v>29760</v>
      </c>
      <c r="P35" s="937">
        <v>96404</v>
      </c>
      <c r="Q35" s="937">
        <v>5664</v>
      </c>
      <c r="R35" s="937">
        <v>384003</v>
      </c>
      <c r="S35" s="554" t="s">
        <v>602</v>
      </c>
      <c r="T35" s="937">
        <v>182699</v>
      </c>
      <c r="U35" s="937">
        <v>29982</v>
      </c>
      <c r="V35" s="938">
        <v>1750</v>
      </c>
      <c r="W35" s="938">
        <v>67880</v>
      </c>
      <c r="X35" s="938">
        <v>43580</v>
      </c>
      <c r="Y35" s="938">
        <v>184560.117541</v>
      </c>
      <c r="Z35" s="938">
        <v>456900</v>
      </c>
      <c r="AA35" s="938">
        <v>70293</v>
      </c>
      <c r="AB35" s="938">
        <v>770340</v>
      </c>
      <c r="AC35" s="938">
        <v>250138</v>
      </c>
      <c r="AD35" s="938">
        <v>303242</v>
      </c>
      <c r="AE35" s="938">
        <v>696</v>
      </c>
      <c r="AF35" s="938">
        <v>405320</v>
      </c>
      <c r="AG35" s="938">
        <v>107177</v>
      </c>
      <c r="AH35" s="938">
        <v>453258</v>
      </c>
      <c r="AI35" s="938">
        <v>156666</v>
      </c>
      <c r="AJ35" s="938">
        <v>717962</v>
      </c>
      <c r="AK35" s="938">
        <v>57053</v>
      </c>
      <c r="AL35" s="938">
        <v>648814</v>
      </c>
      <c r="AM35" s="938" t="s">
        <v>602</v>
      </c>
      <c r="AN35" s="939" t="s">
        <v>602</v>
      </c>
    </row>
    <row r="36" spans="2:40" s="912" customFormat="1" ht="12.75" customHeight="1">
      <c r="B36" s="931" t="s">
        <v>1100</v>
      </c>
      <c r="C36" s="932">
        <v>4377762</v>
      </c>
      <c r="D36" s="937">
        <v>4206396</v>
      </c>
      <c r="E36" s="937">
        <v>171366</v>
      </c>
      <c r="F36" s="937">
        <v>19829</v>
      </c>
      <c r="G36" s="937">
        <v>151537</v>
      </c>
      <c r="H36" s="937">
        <v>535307</v>
      </c>
      <c r="I36" s="937">
        <v>41452</v>
      </c>
      <c r="J36" s="937">
        <v>3381</v>
      </c>
      <c r="K36" s="937" t="s">
        <v>602</v>
      </c>
      <c r="L36" s="937">
        <v>35569</v>
      </c>
      <c r="M36" s="937">
        <v>1802505</v>
      </c>
      <c r="N36" s="937">
        <v>1353</v>
      </c>
      <c r="O36" s="937">
        <v>49167</v>
      </c>
      <c r="P36" s="937">
        <v>97322</v>
      </c>
      <c r="Q36" s="937">
        <v>6740</v>
      </c>
      <c r="R36" s="937">
        <v>260005</v>
      </c>
      <c r="S36" s="554" t="s">
        <v>602</v>
      </c>
      <c r="T36" s="937">
        <v>523922</v>
      </c>
      <c r="U36" s="937">
        <v>34402</v>
      </c>
      <c r="V36" s="938">
        <v>11025</v>
      </c>
      <c r="W36" s="938">
        <v>77281</v>
      </c>
      <c r="X36" s="938">
        <v>76690</v>
      </c>
      <c r="Y36" s="938">
        <v>117541</v>
      </c>
      <c r="Z36" s="938">
        <v>704100</v>
      </c>
      <c r="AA36" s="938">
        <v>88702</v>
      </c>
      <c r="AB36" s="938">
        <v>558510</v>
      </c>
      <c r="AC36" s="938">
        <v>282086</v>
      </c>
      <c r="AD36" s="938">
        <v>264486</v>
      </c>
      <c r="AE36" s="938">
        <v>728</v>
      </c>
      <c r="AF36" s="938">
        <v>496207</v>
      </c>
      <c r="AG36" s="938">
        <v>703235</v>
      </c>
      <c r="AH36" s="938">
        <v>426492</v>
      </c>
      <c r="AI36" s="938">
        <v>169578</v>
      </c>
      <c r="AJ36" s="938">
        <v>609872</v>
      </c>
      <c r="AK36" s="938">
        <v>54814</v>
      </c>
      <c r="AL36" s="938">
        <v>546239</v>
      </c>
      <c r="AM36" s="938">
        <v>5447</v>
      </c>
      <c r="AN36" s="939" t="s">
        <v>602</v>
      </c>
    </row>
    <row r="37" spans="2:40" s="912" customFormat="1" ht="12.75" customHeight="1">
      <c r="B37" s="931" t="s">
        <v>1102</v>
      </c>
      <c r="C37" s="932">
        <v>3398369</v>
      </c>
      <c r="D37" s="937">
        <v>3293839</v>
      </c>
      <c r="E37" s="937">
        <v>104530</v>
      </c>
      <c r="F37" s="937" t="s">
        <v>602</v>
      </c>
      <c r="G37" s="937">
        <v>104530</v>
      </c>
      <c r="H37" s="937">
        <v>689379</v>
      </c>
      <c r="I37" s="937">
        <v>39866</v>
      </c>
      <c r="J37" s="937">
        <v>4727</v>
      </c>
      <c r="K37" s="937" t="s">
        <v>602</v>
      </c>
      <c r="L37" s="937">
        <v>34191</v>
      </c>
      <c r="M37" s="937">
        <v>1645874</v>
      </c>
      <c r="N37" s="937">
        <v>1257</v>
      </c>
      <c r="O37" s="937">
        <v>4334</v>
      </c>
      <c r="P37" s="937">
        <v>48721</v>
      </c>
      <c r="Q37" s="937">
        <v>6915</v>
      </c>
      <c r="R37" s="937">
        <v>157645</v>
      </c>
      <c r="S37" s="554" t="s">
        <v>602</v>
      </c>
      <c r="T37" s="937">
        <v>276603</v>
      </c>
      <c r="U37" s="937">
        <v>9763</v>
      </c>
      <c r="V37" s="938" t="s">
        <v>602</v>
      </c>
      <c r="W37" s="938">
        <v>1485</v>
      </c>
      <c r="X37" s="938">
        <v>96047</v>
      </c>
      <c r="Y37" s="938">
        <v>64462</v>
      </c>
      <c r="Z37" s="938">
        <v>317400</v>
      </c>
      <c r="AA37" s="938">
        <v>92108</v>
      </c>
      <c r="AB37" s="938">
        <v>621335</v>
      </c>
      <c r="AC37" s="938">
        <v>262996</v>
      </c>
      <c r="AD37" s="938">
        <v>168504</v>
      </c>
      <c r="AE37" s="938">
        <v>571</v>
      </c>
      <c r="AF37" s="938">
        <v>500326</v>
      </c>
      <c r="AG37" s="938">
        <v>70957</v>
      </c>
      <c r="AH37" s="938">
        <v>435131</v>
      </c>
      <c r="AI37" s="938">
        <v>150773</v>
      </c>
      <c r="AJ37" s="938">
        <v>463787</v>
      </c>
      <c r="AK37" s="938">
        <v>38577</v>
      </c>
      <c r="AL37" s="938">
        <v>488774</v>
      </c>
      <c r="AM37" s="938" t="s">
        <v>602</v>
      </c>
      <c r="AN37" s="939" t="s">
        <v>602</v>
      </c>
    </row>
    <row r="38" spans="2:40" s="912" customFormat="1" ht="12.75" customHeight="1">
      <c r="B38" s="931" t="s">
        <v>1104</v>
      </c>
      <c r="C38" s="932">
        <v>3501354</v>
      </c>
      <c r="D38" s="937">
        <v>3448621</v>
      </c>
      <c r="E38" s="937">
        <v>52733</v>
      </c>
      <c r="F38" s="937">
        <v>2662</v>
      </c>
      <c r="G38" s="937">
        <v>50071</v>
      </c>
      <c r="H38" s="937">
        <v>531284</v>
      </c>
      <c r="I38" s="937">
        <v>36352</v>
      </c>
      <c r="J38" s="937">
        <v>3907</v>
      </c>
      <c r="K38" s="937" t="s">
        <v>602</v>
      </c>
      <c r="L38" s="937">
        <v>28847</v>
      </c>
      <c r="M38" s="937">
        <v>1459875</v>
      </c>
      <c r="N38" s="937">
        <v>999</v>
      </c>
      <c r="O38" s="937">
        <v>67181</v>
      </c>
      <c r="P38" s="937">
        <v>63399</v>
      </c>
      <c r="Q38" s="937">
        <v>6630</v>
      </c>
      <c r="R38" s="937">
        <v>226050</v>
      </c>
      <c r="S38" s="554" t="s">
        <v>602</v>
      </c>
      <c r="T38" s="937">
        <v>196591</v>
      </c>
      <c r="U38" s="937">
        <v>8637</v>
      </c>
      <c r="V38" s="938">
        <v>12308</v>
      </c>
      <c r="W38" s="938" t="s">
        <v>602</v>
      </c>
      <c r="X38" s="938">
        <v>35548</v>
      </c>
      <c r="Y38" s="938">
        <v>148096</v>
      </c>
      <c r="Z38" s="938">
        <v>675650</v>
      </c>
      <c r="AA38" s="938">
        <v>79451</v>
      </c>
      <c r="AB38" s="938">
        <v>462341</v>
      </c>
      <c r="AC38" s="938">
        <v>367890</v>
      </c>
      <c r="AD38" s="938">
        <v>165169</v>
      </c>
      <c r="AE38" s="938">
        <v>1250</v>
      </c>
      <c r="AF38" s="938">
        <v>327121</v>
      </c>
      <c r="AG38" s="938">
        <v>31677</v>
      </c>
      <c r="AH38" s="938">
        <v>804587</v>
      </c>
      <c r="AI38" s="938">
        <v>125431</v>
      </c>
      <c r="AJ38" s="938">
        <v>663619</v>
      </c>
      <c r="AK38" s="938">
        <v>20186</v>
      </c>
      <c r="AL38" s="938">
        <v>399899</v>
      </c>
      <c r="AM38" s="938" t="s">
        <v>602</v>
      </c>
      <c r="AN38" s="939" t="s">
        <v>602</v>
      </c>
    </row>
    <row r="39" spans="2:40" s="912" customFormat="1" ht="12.75" customHeight="1">
      <c r="B39" s="931"/>
      <c r="C39" s="932"/>
      <c r="D39" s="937"/>
      <c r="E39" s="937"/>
      <c r="F39" s="937"/>
      <c r="G39" s="937"/>
      <c r="H39" s="937"/>
      <c r="I39" s="937"/>
      <c r="J39" s="937"/>
      <c r="K39" s="937"/>
      <c r="L39" s="937"/>
      <c r="M39" s="937"/>
      <c r="N39" s="937"/>
      <c r="O39" s="937"/>
      <c r="P39" s="937"/>
      <c r="Q39" s="937"/>
      <c r="R39" s="88"/>
      <c r="S39" s="937"/>
      <c r="T39" s="937"/>
      <c r="U39" s="937"/>
      <c r="V39" s="938"/>
      <c r="W39" s="938"/>
      <c r="X39" s="938"/>
      <c r="Y39" s="938"/>
      <c r="Z39" s="938"/>
      <c r="AA39" s="938"/>
      <c r="AB39" s="938"/>
      <c r="AC39" s="938"/>
      <c r="AD39" s="938"/>
      <c r="AE39" s="938"/>
      <c r="AF39" s="938"/>
      <c r="AG39" s="938"/>
      <c r="AH39" s="938"/>
      <c r="AI39" s="938"/>
      <c r="AJ39" s="938"/>
      <c r="AK39" s="938"/>
      <c r="AL39" s="938"/>
      <c r="AM39" s="938"/>
      <c r="AN39" s="939"/>
    </row>
    <row r="40" spans="2:40" s="912" customFormat="1" ht="12.75" customHeight="1">
      <c r="B40" s="931" t="s">
        <v>1105</v>
      </c>
      <c r="C40" s="932">
        <v>2713356</v>
      </c>
      <c r="D40" s="937">
        <v>2617478</v>
      </c>
      <c r="E40" s="937">
        <v>85878</v>
      </c>
      <c r="F40" s="937">
        <v>14068</v>
      </c>
      <c r="G40" s="937">
        <v>81810</v>
      </c>
      <c r="H40" s="937">
        <v>414380</v>
      </c>
      <c r="I40" s="937">
        <v>39251</v>
      </c>
      <c r="J40" s="937">
        <v>2624</v>
      </c>
      <c r="K40" s="937" t="s">
        <v>602</v>
      </c>
      <c r="L40" s="937">
        <v>33604</v>
      </c>
      <c r="M40" s="937">
        <v>1442158</v>
      </c>
      <c r="N40" s="937">
        <v>1461</v>
      </c>
      <c r="O40" s="937">
        <v>2999</v>
      </c>
      <c r="P40" s="937">
        <v>42483</v>
      </c>
      <c r="Q40" s="937">
        <v>5267</v>
      </c>
      <c r="R40" s="88">
        <v>137056</v>
      </c>
      <c r="S40" s="937" t="s">
        <v>602</v>
      </c>
      <c r="T40" s="937">
        <v>166837</v>
      </c>
      <c r="U40" s="937">
        <v>37154</v>
      </c>
      <c r="V40" s="938">
        <v>2525</v>
      </c>
      <c r="W40" s="938">
        <v>40000</v>
      </c>
      <c r="X40" s="938">
        <v>68638</v>
      </c>
      <c r="Y40" s="938">
        <v>73969</v>
      </c>
      <c r="Z40" s="938">
        <v>202950</v>
      </c>
      <c r="AA40" s="938">
        <v>72131</v>
      </c>
      <c r="AB40" s="938">
        <v>453279</v>
      </c>
      <c r="AC40" s="938">
        <v>140605</v>
      </c>
      <c r="AD40" s="938">
        <v>206553</v>
      </c>
      <c r="AE40" s="938">
        <v>1156</v>
      </c>
      <c r="AF40" s="938">
        <v>355966</v>
      </c>
      <c r="AG40" s="938">
        <v>28873</v>
      </c>
      <c r="AH40" s="938">
        <v>293043</v>
      </c>
      <c r="AI40" s="938">
        <v>97380</v>
      </c>
      <c r="AJ40" s="938">
        <v>513988</v>
      </c>
      <c r="AK40" s="938">
        <v>66723</v>
      </c>
      <c r="AL40" s="938">
        <v>387781</v>
      </c>
      <c r="AM40" s="938" t="s">
        <v>602</v>
      </c>
      <c r="AN40" s="939" t="s">
        <v>602</v>
      </c>
    </row>
    <row r="41" spans="2:40" s="912" customFormat="1" ht="12.75" customHeight="1">
      <c r="B41" s="931" t="s">
        <v>1107</v>
      </c>
      <c r="C41" s="932">
        <v>4198791</v>
      </c>
      <c r="D41" s="937">
        <v>4028109</v>
      </c>
      <c r="E41" s="937">
        <v>170682</v>
      </c>
      <c r="F41" s="937">
        <v>19770</v>
      </c>
      <c r="G41" s="937">
        <v>150912</v>
      </c>
      <c r="H41" s="937">
        <v>774803</v>
      </c>
      <c r="I41" s="937">
        <v>43286</v>
      </c>
      <c r="J41" s="937">
        <v>4421</v>
      </c>
      <c r="K41" s="937" t="s">
        <v>602</v>
      </c>
      <c r="L41" s="937">
        <v>37094</v>
      </c>
      <c r="M41" s="937">
        <v>1905594</v>
      </c>
      <c r="N41" s="937">
        <v>1581</v>
      </c>
      <c r="O41" s="937">
        <v>29555</v>
      </c>
      <c r="P41" s="937">
        <v>94402</v>
      </c>
      <c r="Q41" s="937">
        <v>7606</v>
      </c>
      <c r="R41" s="88">
        <v>422872</v>
      </c>
      <c r="S41" s="937" t="s">
        <v>602</v>
      </c>
      <c r="T41" s="937">
        <v>156717</v>
      </c>
      <c r="U41" s="937">
        <v>78289</v>
      </c>
      <c r="V41" s="938">
        <v>7380</v>
      </c>
      <c r="W41" s="938" t="s">
        <v>602</v>
      </c>
      <c r="X41" s="938">
        <v>144885</v>
      </c>
      <c r="Y41" s="938">
        <v>59806</v>
      </c>
      <c r="Z41" s="938">
        <v>430500</v>
      </c>
      <c r="AA41" s="938">
        <v>83995</v>
      </c>
      <c r="AB41" s="938">
        <v>547361</v>
      </c>
      <c r="AC41" s="938">
        <v>396247</v>
      </c>
      <c r="AD41" s="938">
        <v>230472</v>
      </c>
      <c r="AE41" s="938">
        <v>3966</v>
      </c>
      <c r="AF41" s="938">
        <v>463304</v>
      </c>
      <c r="AG41" s="938">
        <v>97169</v>
      </c>
      <c r="AH41" s="938">
        <v>575041</v>
      </c>
      <c r="AI41" s="938">
        <v>155187</v>
      </c>
      <c r="AJ41" s="938">
        <v>1009169</v>
      </c>
      <c r="AK41" s="938">
        <v>12849</v>
      </c>
      <c r="AL41" s="938">
        <v>453349</v>
      </c>
      <c r="AM41" s="938" t="s">
        <v>602</v>
      </c>
      <c r="AN41" s="939" t="s">
        <v>602</v>
      </c>
    </row>
    <row r="42" spans="2:40" s="912" customFormat="1" ht="12.75" customHeight="1">
      <c r="B42" s="931" t="s">
        <v>1109</v>
      </c>
      <c r="C42" s="932">
        <v>2785573</v>
      </c>
      <c r="D42" s="937">
        <v>2685506</v>
      </c>
      <c r="E42" s="937">
        <v>100067</v>
      </c>
      <c r="F42" s="937" t="s">
        <v>602</v>
      </c>
      <c r="G42" s="937">
        <v>100067</v>
      </c>
      <c r="H42" s="937">
        <v>390242</v>
      </c>
      <c r="I42" s="937">
        <v>27957</v>
      </c>
      <c r="J42" s="937">
        <v>3153</v>
      </c>
      <c r="K42" s="937" t="s">
        <v>602</v>
      </c>
      <c r="L42" s="937">
        <v>23970</v>
      </c>
      <c r="M42" s="937">
        <v>1378042</v>
      </c>
      <c r="N42" s="937">
        <v>1586</v>
      </c>
      <c r="O42" s="937">
        <v>8933</v>
      </c>
      <c r="P42" s="937">
        <v>73078</v>
      </c>
      <c r="Q42" s="937">
        <v>4904</v>
      </c>
      <c r="R42" s="88">
        <v>182011</v>
      </c>
      <c r="S42" s="937" t="s">
        <v>602</v>
      </c>
      <c r="T42" s="937">
        <v>223462</v>
      </c>
      <c r="U42" s="937">
        <v>22941</v>
      </c>
      <c r="V42" s="938">
        <v>6179</v>
      </c>
      <c r="W42" s="938">
        <v>2813</v>
      </c>
      <c r="X42" s="938">
        <v>81333</v>
      </c>
      <c r="Y42" s="938">
        <v>35944</v>
      </c>
      <c r="Z42" s="938">
        <v>319025</v>
      </c>
      <c r="AA42" s="938">
        <v>65192</v>
      </c>
      <c r="AB42" s="938">
        <v>477275</v>
      </c>
      <c r="AC42" s="938">
        <v>212791</v>
      </c>
      <c r="AD42" s="938">
        <v>114393</v>
      </c>
      <c r="AE42" s="938">
        <v>2990</v>
      </c>
      <c r="AF42" s="938">
        <v>386659</v>
      </c>
      <c r="AG42" s="938">
        <v>62172</v>
      </c>
      <c r="AH42" s="938">
        <v>263123</v>
      </c>
      <c r="AI42" s="938">
        <v>103020</v>
      </c>
      <c r="AJ42" s="938">
        <v>514003</v>
      </c>
      <c r="AK42" s="938">
        <v>81932</v>
      </c>
      <c r="AL42" s="938">
        <v>401956</v>
      </c>
      <c r="AM42" s="938" t="s">
        <v>602</v>
      </c>
      <c r="AN42" s="939" t="s">
        <v>602</v>
      </c>
    </row>
    <row r="43" spans="2:40" s="912" customFormat="1" ht="12.75" customHeight="1">
      <c r="B43" s="931" t="s">
        <v>1111</v>
      </c>
      <c r="C43" s="932">
        <v>4072149</v>
      </c>
      <c r="D43" s="937">
        <v>3930129</v>
      </c>
      <c r="E43" s="937">
        <v>142020</v>
      </c>
      <c r="F43" s="937" t="s">
        <v>602</v>
      </c>
      <c r="G43" s="937">
        <v>142020</v>
      </c>
      <c r="H43" s="937">
        <v>630146</v>
      </c>
      <c r="I43" s="937">
        <v>46597</v>
      </c>
      <c r="J43" s="937">
        <v>4870</v>
      </c>
      <c r="K43" s="937" t="s">
        <v>602</v>
      </c>
      <c r="L43" s="937">
        <v>39944</v>
      </c>
      <c r="M43" s="937">
        <v>1950919</v>
      </c>
      <c r="N43" s="937">
        <v>1609</v>
      </c>
      <c r="O43" s="937">
        <v>13899</v>
      </c>
      <c r="P43" s="937">
        <v>88782</v>
      </c>
      <c r="Q43" s="937">
        <v>7628</v>
      </c>
      <c r="R43" s="88">
        <v>245791</v>
      </c>
      <c r="S43" s="937" t="s">
        <v>602</v>
      </c>
      <c r="T43" s="937">
        <v>254180</v>
      </c>
      <c r="U43" s="937">
        <v>28229</v>
      </c>
      <c r="V43" s="938" t="s">
        <v>602</v>
      </c>
      <c r="W43" s="938">
        <v>50000</v>
      </c>
      <c r="X43" s="938">
        <v>72319</v>
      </c>
      <c r="Y43" s="938">
        <v>65636</v>
      </c>
      <c r="Z43" s="938">
        <v>571600</v>
      </c>
      <c r="AA43" s="938">
        <v>83005</v>
      </c>
      <c r="AB43" s="938">
        <v>615314</v>
      </c>
      <c r="AC43" s="938">
        <v>276315</v>
      </c>
      <c r="AD43" s="938">
        <v>475468</v>
      </c>
      <c r="AE43" s="938">
        <v>7428</v>
      </c>
      <c r="AF43" s="938">
        <v>424879</v>
      </c>
      <c r="AG43" s="938">
        <v>139671</v>
      </c>
      <c r="AH43" s="938">
        <v>511936</v>
      </c>
      <c r="AI43" s="938">
        <v>142779</v>
      </c>
      <c r="AJ43" s="938">
        <v>693205</v>
      </c>
      <c r="AK43" s="938">
        <v>74874</v>
      </c>
      <c r="AL43" s="938">
        <v>485255</v>
      </c>
      <c r="AM43" s="938" t="s">
        <v>602</v>
      </c>
      <c r="AN43" s="939" t="s">
        <v>602</v>
      </c>
    </row>
    <row r="44" spans="2:40" s="912" customFormat="1" ht="12.75" customHeight="1">
      <c r="B44" s="931" t="s">
        <v>1113</v>
      </c>
      <c r="C44" s="932">
        <v>2214278</v>
      </c>
      <c r="D44" s="937">
        <v>2205950</v>
      </c>
      <c r="E44" s="937">
        <v>8328</v>
      </c>
      <c r="F44" s="937" t="s">
        <v>602</v>
      </c>
      <c r="G44" s="937">
        <v>8328</v>
      </c>
      <c r="H44" s="937">
        <v>303508</v>
      </c>
      <c r="I44" s="937">
        <v>25416</v>
      </c>
      <c r="J44" s="937">
        <v>1607</v>
      </c>
      <c r="K44" s="937" t="s">
        <v>602</v>
      </c>
      <c r="L44" s="937">
        <v>21711</v>
      </c>
      <c r="M44" s="937">
        <v>1336505</v>
      </c>
      <c r="N44" s="937">
        <v>674</v>
      </c>
      <c r="O44" s="937">
        <v>5360</v>
      </c>
      <c r="P44" s="937">
        <v>34554</v>
      </c>
      <c r="Q44" s="937">
        <v>3524</v>
      </c>
      <c r="R44" s="88">
        <v>66763</v>
      </c>
      <c r="S44" s="937" t="s">
        <v>602</v>
      </c>
      <c r="T44" s="937">
        <v>89531</v>
      </c>
      <c r="U44" s="937">
        <v>24862</v>
      </c>
      <c r="V44" s="938">
        <v>1350</v>
      </c>
      <c r="W44" s="938">
        <v>100000</v>
      </c>
      <c r="X44" s="938">
        <v>41933</v>
      </c>
      <c r="Y44" s="938">
        <v>33080</v>
      </c>
      <c r="Z44" s="938">
        <v>123900</v>
      </c>
      <c r="AA44" s="938">
        <v>57992</v>
      </c>
      <c r="AB44" s="938">
        <v>458981</v>
      </c>
      <c r="AC44" s="938">
        <v>161260</v>
      </c>
      <c r="AD44" s="938">
        <v>106491</v>
      </c>
      <c r="AE44" s="938">
        <v>1472</v>
      </c>
      <c r="AF44" s="938">
        <v>186323</v>
      </c>
      <c r="AG44" s="938">
        <v>40368</v>
      </c>
      <c r="AH44" s="938">
        <v>424382</v>
      </c>
      <c r="AI44" s="938">
        <v>82021</v>
      </c>
      <c r="AJ44" s="938">
        <v>353310</v>
      </c>
      <c r="AK44" s="938">
        <v>11521</v>
      </c>
      <c r="AL44" s="938">
        <v>321829</v>
      </c>
      <c r="AM44" s="938" t="s">
        <v>602</v>
      </c>
      <c r="AN44" s="939" t="s">
        <v>602</v>
      </c>
    </row>
    <row r="45" spans="2:40" s="912" customFormat="1" ht="12.75" customHeight="1">
      <c r="B45" s="931" t="s">
        <v>1114</v>
      </c>
      <c r="C45" s="932">
        <v>2931304</v>
      </c>
      <c r="D45" s="937">
        <v>2791681</v>
      </c>
      <c r="E45" s="937">
        <v>139623</v>
      </c>
      <c r="F45" s="937" t="s">
        <v>602</v>
      </c>
      <c r="G45" s="937">
        <v>139623</v>
      </c>
      <c r="H45" s="937">
        <v>312057</v>
      </c>
      <c r="I45" s="937">
        <v>28222</v>
      </c>
      <c r="J45" s="937">
        <v>1969</v>
      </c>
      <c r="K45" s="937" t="s">
        <v>602</v>
      </c>
      <c r="L45" s="937">
        <v>24220</v>
      </c>
      <c r="M45" s="937">
        <v>1356195</v>
      </c>
      <c r="N45" s="937">
        <v>1059</v>
      </c>
      <c r="O45" s="937">
        <v>60081</v>
      </c>
      <c r="P45" s="937">
        <v>33792</v>
      </c>
      <c r="Q45" s="937">
        <v>5834</v>
      </c>
      <c r="R45" s="88">
        <v>344612</v>
      </c>
      <c r="S45" s="937" t="s">
        <v>602</v>
      </c>
      <c r="T45" s="937">
        <v>195218</v>
      </c>
      <c r="U45" s="937">
        <v>10499</v>
      </c>
      <c r="V45" s="938">
        <v>390</v>
      </c>
      <c r="W45" s="938">
        <v>67663</v>
      </c>
      <c r="X45" s="938">
        <v>99013</v>
      </c>
      <c r="Y45" s="938">
        <v>33980</v>
      </c>
      <c r="Z45" s="938">
        <v>356500</v>
      </c>
      <c r="AA45" s="938">
        <v>64259</v>
      </c>
      <c r="AB45" s="938">
        <v>436637</v>
      </c>
      <c r="AC45" s="938">
        <v>204438</v>
      </c>
      <c r="AD45" s="938">
        <v>116176</v>
      </c>
      <c r="AE45" s="938">
        <v>2296</v>
      </c>
      <c r="AF45" s="938">
        <v>489098</v>
      </c>
      <c r="AG45" s="938">
        <v>23655</v>
      </c>
      <c r="AH45" s="938">
        <v>265330</v>
      </c>
      <c r="AI45" s="938">
        <v>101159</v>
      </c>
      <c r="AJ45" s="938">
        <v>718814</v>
      </c>
      <c r="AK45" s="938">
        <v>57227</v>
      </c>
      <c r="AL45" s="938">
        <v>312592</v>
      </c>
      <c r="AM45" s="938" t="s">
        <v>602</v>
      </c>
      <c r="AN45" s="939" t="s">
        <v>602</v>
      </c>
    </row>
    <row r="46" spans="2:40" s="912" customFormat="1" ht="12.75" customHeight="1">
      <c r="B46" s="931" t="s">
        <v>1116</v>
      </c>
      <c r="C46" s="932">
        <v>2898992</v>
      </c>
      <c r="D46" s="937">
        <v>2836871</v>
      </c>
      <c r="E46" s="937">
        <v>62121</v>
      </c>
      <c r="F46" s="937" t="s">
        <v>602</v>
      </c>
      <c r="G46" s="937">
        <v>62121</v>
      </c>
      <c r="H46" s="937">
        <v>375029</v>
      </c>
      <c r="I46" s="937">
        <v>25140</v>
      </c>
      <c r="J46" s="937">
        <v>1842</v>
      </c>
      <c r="K46" s="937" t="s">
        <v>602</v>
      </c>
      <c r="L46" s="937">
        <v>19928</v>
      </c>
      <c r="M46" s="937">
        <v>1391182</v>
      </c>
      <c r="N46" s="937">
        <v>1292</v>
      </c>
      <c r="O46" s="937">
        <v>19957</v>
      </c>
      <c r="P46" s="937">
        <v>29788</v>
      </c>
      <c r="Q46" s="937">
        <v>4758</v>
      </c>
      <c r="R46" s="88">
        <v>178910</v>
      </c>
      <c r="S46" s="937" t="s">
        <v>602</v>
      </c>
      <c r="T46" s="937">
        <v>240810</v>
      </c>
      <c r="U46" s="937">
        <v>19653</v>
      </c>
      <c r="V46" s="938">
        <v>2907</v>
      </c>
      <c r="W46" s="938">
        <v>177600</v>
      </c>
      <c r="X46" s="938">
        <v>69701</v>
      </c>
      <c r="Y46" s="938">
        <v>46495</v>
      </c>
      <c r="Z46" s="938">
        <v>294000</v>
      </c>
      <c r="AA46" s="938">
        <v>62114</v>
      </c>
      <c r="AB46" s="938">
        <v>391774</v>
      </c>
      <c r="AC46" s="938">
        <v>417773</v>
      </c>
      <c r="AD46" s="938">
        <v>283023</v>
      </c>
      <c r="AE46" s="938">
        <v>3530</v>
      </c>
      <c r="AF46" s="938">
        <v>391856</v>
      </c>
      <c r="AG46" s="938">
        <v>32826</v>
      </c>
      <c r="AH46" s="938">
        <v>418111</v>
      </c>
      <c r="AI46" s="938">
        <v>100112</v>
      </c>
      <c r="AJ46" s="938">
        <v>379803</v>
      </c>
      <c r="AK46" s="938">
        <v>35549</v>
      </c>
      <c r="AL46" s="938">
        <v>320400</v>
      </c>
      <c r="AM46" s="938" t="s">
        <v>602</v>
      </c>
      <c r="AN46" s="939" t="s">
        <v>602</v>
      </c>
    </row>
    <row r="47" spans="2:40" s="912" customFormat="1" ht="12.75" customHeight="1">
      <c r="B47" s="931"/>
      <c r="C47" s="932"/>
      <c r="D47" s="937"/>
      <c r="E47" s="937"/>
      <c r="F47" s="937"/>
      <c r="G47" s="937"/>
      <c r="H47" s="937"/>
      <c r="I47" s="937"/>
      <c r="J47" s="937"/>
      <c r="K47" s="937"/>
      <c r="L47" s="937"/>
      <c r="M47" s="937"/>
      <c r="N47" s="937"/>
      <c r="O47" s="937"/>
      <c r="P47" s="937"/>
      <c r="Q47" s="937"/>
      <c r="R47" s="88"/>
      <c r="S47" s="937"/>
      <c r="T47" s="937"/>
      <c r="U47" s="937"/>
      <c r="V47" s="938"/>
      <c r="W47" s="938"/>
      <c r="X47" s="938"/>
      <c r="Y47" s="938"/>
      <c r="Z47" s="938"/>
      <c r="AA47" s="938"/>
      <c r="AB47" s="938"/>
      <c r="AC47" s="938"/>
      <c r="AD47" s="938"/>
      <c r="AE47" s="938"/>
      <c r="AF47" s="938"/>
      <c r="AG47" s="938"/>
      <c r="AH47" s="938"/>
      <c r="AI47" s="938"/>
      <c r="AJ47" s="938"/>
      <c r="AK47" s="938"/>
      <c r="AL47" s="938"/>
      <c r="AM47" s="938"/>
      <c r="AN47" s="939"/>
    </row>
    <row r="48" spans="2:40" s="912" customFormat="1" ht="12.75" customHeight="1">
      <c r="B48" s="931" t="s">
        <v>1119</v>
      </c>
      <c r="C48" s="932">
        <v>7086363</v>
      </c>
      <c r="D48" s="937">
        <v>6732231</v>
      </c>
      <c r="E48" s="937">
        <v>354132</v>
      </c>
      <c r="F48" s="937" t="s">
        <v>602</v>
      </c>
      <c r="G48" s="937">
        <v>354132</v>
      </c>
      <c r="H48" s="937">
        <v>1744810</v>
      </c>
      <c r="I48" s="937">
        <v>147355</v>
      </c>
      <c r="J48" s="937">
        <v>11024</v>
      </c>
      <c r="K48" s="937" t="s">
        <v>602</v>
      </c>
      <c r="L48" s="937">
        <v>126522</v>
      </c>
      <c r="M48" s="937">
        <v>2802692</v>
      </c>
      <c r="N48" s="937">
        <v>3571</v>
      </c>
      <c r="O48" s="937">
        <v>43267</v>
      </c>
      <c r="P48" s="937">
        <v>82111</v>
      </c>
      <c r="Q48" s="937">
        <v>28060</v>
      </c>
      <c r="R48" s="88">
        <v>252201</v>
      </c>
      <c r="S48" s="937" t="s">
        <v>602</v>
      </c>
      <c r="T48" s="937">
        <v>333595</v>
      </c>
      <c r="U48" s="937">
        <v>79514</v>
      </c>
      <c r="V48" s="938">
        <v>29315</v>
      </c>
      <c r="W48" s="938">
        <v>216431</v>
      </c>
      <c r="X48" s="938">
        <v>255124</v>
      </c>
      <c r="Y48" s="938">
        <v>155996</v>
      </c>
      <c r="Z48" s="938">
        <v>771775</v>
      </c>
      <c r="AA48" s="938">
        <v>115909</v>
      </c>
      <c r="AB48" s="938">
        <v>955760</v>
      </c>
      <c r="AC48" s="938">
        <v>657713</v>
      </c>
      <c r="AD48" s="938">
        <v>542514</v>
      </c>
      <c r="AE48" s="938">
        <v>11815</v>
      </c>
      <c r="AF48" s="938">
        <v>613466</v>
      </c>
      <c r="AG48" s="938">
        <v>405061</v>
      </c>
      <c r="AH48" s="938">
        <v>1265824</v>
      </c>
      <c r="AI48" s="938">
        <v>243212</v>
      </c>
      <c r="AJ48" s="938">
        <v>1143639</v>
      </c>
      <c r="AK48" s="938">
        <v>7660</v>
      </c>
      <c r="AL48" s="938">
        <v>769658</v>
      </c>
      <c r="AM48" s="938" t="s">
        <v>602</v>
      </c>
      <c r="AN48" s="939" t="s">
        <v>602</v>
      </c>
    </row>
    <row r="49" spans="2:40" s="912" customFormat="1" ht="12.75" customHeight="1">
      <c r="B49" s="931" t="s">
        <v>1121</v>
      </c>
      <c r="C49" s="932">
        <v>5890324</v>
      </c>
      <c r="D49" s="937">
        <v>5691903</v>
      </c>
      <c r="E49" s="937">
        <v>198421</v>
      </c>
      <c r="F49" s="937" t="s">
        <v>602</v>
      </c>
      <c r="G49" s="937">
        <v>198421</v>
      </c>
      <c r="H49" s="937">
        <v>1049704</v>
      </c>
      <c r="I49" s="937">
        <v>115138</v>
      </c>
      <c r="J49" s="937">
        <v>7229</v>
      </c>
      <c r="K49" s="937">
        <v>23436</v>
      </c>
      <c r="L49" s="937">
        <v>98600</v>
      </c>
      <c r="M49" s="937">
        <v>2676916</v>
      </c>
      <c r="N49" s="937">
        <v>4494</v>
      </c>
      <c r="O49" s="937">
        <v>30352</v>
      </c>
      <c r="P49" s="937">
        <v>102685</v>
      </c>
      <c r="Q49" s="937">
        <v>14323</v>
      </c>
      <c r="R49" s="88">
        <v>342194</v>
      </c>
      <c r="S49" s="937" t="s">
        <v>602</v>
      </c>
      <c r="T49" s="937">
        <v>346479</v>
      </c>
      <c r="U49" s="937">
        <v>101296</v>
      </c>
      <c r="V49" s="938">
        <v>7460</v>
      </c>
      <c r="W49" s="938">
        <v>163</v>
      </c>
      <c r="X49" s="938">
        <v>186084</v>
      </c>
      <c r="Y49" s="938">
        <v>119171</v>
      </c>
      <c r="Z49" s="938">
        <v>664600</v>
      </c>
      <c r="AA49" s="938">
        <v>96716</v>
      </c>
      <c r="AB49" s="938">
        <v>694340</v>
      </c>
      <c r="AC49" s="938">
        <v>359359</v>
      </c>
      <c r="AD49" s="938">
        <v>538108</v>
      </c>
      <c r="AE49" s="938">
        <v>8069</v>
      </c>
      <c r="AF49" s="938">
        <v>741319</v>
      </c>
      <c r="AG49" s="938">
        <v>149909</v>
      </c>
      <c r="AH49" s="938">
        <v>617769</v>
      </c>
      <c r="AI49" s="938">
        <v>229782</v>
      </c>
      <c r="AJ49" s="938">
        <v>1344002</v>
      </c>
      <c r="AK49" s="938">
        <v>43625</v>
      </c>
      <c r="AL49" s="938">
        <v>868905</v>
      </c>
      <c r="AM49" s="938" t="s">
        <v>602</v>
      </c>
      <c r="AN49" s="939" t="s">
        <v>602</v>
      </c>
    </row>
    <row r="50" spans="2:40" s="912" customFormat="1" ht="12.75" customHeight="1">
      <c r="B50" s="931" t="s">
        <v>1122</v>
      </c>
      <c r="C50" s="932">
        <v>5511491</v>
      </c>
      <c r="D50" s="937">
        <v>5297064</v>
      </c>
      <c r="E50" s="937">
        <v>214427</v>
      </c>
      <c r="F50" s="937" t="s">
        <v>602</v>
      </c>
      <c r="G50" s="937">
        <v>214427</v>
      </c>
      <c r="H50" s="937">
        <v>1061945</v>
      </c>
      <c r="I50" s="937">
        <v>59358</v>
      </c>
      <c r="J50" s="937">
        <v>6066</v>
      </c>
      <c r="K50" s="937" t="s">
        <v>602</v>
      </c>
      <c r="L50" s="937">
        <v>50800</v>
      </c>
      <c r="M50" s="937">
        <v>2009554</v>
      </c>
      <c r="N50" s="937">
        <v>1900</v>
      </c>
      <c r="O50" s="937">
        <v>60459</v>
      </c>
      <c r="P50" s="937">
        <v>120149</v>
      </c>
      <c r="Q50" s="937">
        <v>13402</v>
      </c>
      <c r="R50" s="88">
        <v>430210</v>
      </c>
      <c r="S50" s="937" t="s">
        <v>602</v>
      </c>
      <c r="T50" s="937">
        <v>304758</v>
      </c>
      <c r="U50" s="937">
        <v>102693</v>
      </c>
      <c r="V50" s="938">
        <v>5686</v>
      </c>
      <c r="W50" s="938">
        <v>51500</v>
      </c>
      <c r="X50" s="938">
        <v>234437</v>
      </c>
      <c r="Y50" s="938">
        <v>233774</v>
      </c>
      <c r="Z50" s="938">
        <v>764800</v>
      </c>
      <c r="AA50" s="938">
        <v>83435</v>
      </c>
      <c r="AB50" s="938">
        <v>725061</v>
      </c>
      <c r="AC50" s="938">
        <v>397868</v>
      </c>
      <c r="AD50" s="938">
        <v>492653</v>
      </c>
      <c r="AE50" s="938">
        <v>767</v>
      </c>
      <c r="AF50" s="938">
        <v>738818</v>
      </c>
      <c r="AG50" s="938">
        <v>439819</v>
      </c>
      <c r="AH50" s="938">
        <v>703940</v>
      </c>
      <c r="AI50" s="938">
        <v>121054</v>
      </c>
      <c r="AJ50" s="938">
        <v>1095960</v>
      </c>
      <c r="AK50" s="938">
        <v>4029</v>
      </c>
      <c r="AL50" s="938">
        <v>493660</v>
      </c>
      <c r="AM50" s="938" t="s">
        <v>602</v>
      </c>
      <c r="AN50" s="939" t="s">
        <v>602</v>
      </c>
    </row>
    <row r="51" spans="2:40" s="912" customFormat="1" ht="12.75" customHeight="1">
      <c r="B51" s="931" t="s">
        <v>1124</v>
      </c>
      <c r="C51" s="932">
        <v>5633392</v>
      </c>
      <c r="D51" s="937">
        <v>5311598</v>
      </c>
      <c r="E51" s="937">
        <v>321794</v>
      </c>
      <c r="F51" s="937">
        <v>49451</v>
      </c>
      <c r="G51" s="937">
        <v>272343</v>
      </c>
      <c r="H51" s="937">
        <v>952374</v>
      </c>
      <c r="I51" s="937">
        <v>93364</v>
      </c>
      <c r="J51" s="937">
        <v>6897</v>
      </c>
      <c r="K51" s="937" t="s">
        <v>602</v>
      </c>
      <c r="L51" s="937">
        <v>80200</v>
      </c>
      <c r="M51" s="937">
        <v>2365704</v>
      </c>
      <c r="N51" s="937">
        <v>3507</v>
      </c>
      <c r="O51" s="937">
        <v>33262</v>
      </c>
      <c r="P51" s="937">
        <v>144681</v>
      </c>
      <c r="Q51" s="937">
        <v>12503</v>
      </c>
      <c r="R51" s="88">
        <v>400766</v>
      </c>
      <c r="S51" s="937" t="s">
        <v>602</v>
      </c>
      <c r="T51" s="937">
        <v>292034</v>
      </c>
      <c r="U51" s="937">
        <v>111106</v>
      </c>
      <c r="V51" s="938">
        <v>2246</v>
      </c>
      <c r="W51" s="938">
        <v>7453</v>
      </c>
      <c r="X51" s="938">
        <v>192571</v>
      </c>
      <c r="Y51" s="938">
        <v>200999</v>
      </c>
      <c r="Z51" s="938">
        <v>733725</v>
      </c>
      <c r="AA51" s="938">
        <v>82192</v>
      </c>
      <c r="AB51" s="938">
        <v>910060</v>
      </c>
      <c r="AC51" s="938">
        <v>634309</v>
      </c>
      <c r="AD51" s="938">
        <v>400603</v>
      </c>
      <c r="AE51" s="938">
        <v>14922</v>
      </c>
      <c r="AF51" s="938">
        <v>435923</v>
      </c>
      <c r="AG51" s="938">
        <v>280159</v>
      </c>
      <c r="AH51" s="938">
        <v>867502</v>
      </c>
      <c r="AI51" s="938">
        <v>187401</v>
      </c>
      <c r="AJ51" s="938">
        <v>1110858</v>
      </c>
      <c r="AK51" s="938">
        <v>23531</v>
      </c>
      <c r="AL51" s="938">
        <v>664138</v>
      </c>
      <c r="AM51" s="938" t="s">
        <v>602</v>
      </c>
      <c r="AN51" s="939" t="s">
        <v>602</v>
      </c>
    </row>
    <row r="52" spans="2:40" s="912" customFormat="1" ht="12.75" customHeight="1">
      <c r="B52" s="931" t="s">
        <v>1126</v>
      </c>
      <c r="C52" s="932">
        <v>3759615</v>
      </c>
      <c r="D52" s="937">
        <v>3701309</v>
      </c>
      <c r="E52" s="937">
        <v>58306</v>
      </c>
      <c r="F52" s="937" t="s">
        <v>602</v>
      </c>
      <c r="G52" s="937">
        <v>58306</v>
      </c>
      <c r="H52" s="937">
        <v>542072</v>
      </c>
      <c r="I52" s="937">
        <v>60047</v>
      </c>
      <c r="J52" s="937">
        <v>3435</v>
      </c>
      <c r="K52" s="937" t="s">
        <v>602</v>
      </c>
      <c r="L52" s="937">
        <v>51388</v>
      </c>
      <c r="M52" s="937">
        <v>1935898</v>
      </c>
      <c r="N52" s="937">
        <v>1806</v>
      </c>
      <c r="O52" s="937">
        <v>796</v>
      </c>
      <c r="P52" s="937">
        <v>91388</v>
      </c>
      <c r="Q52" s="937">
        <v>12213</v>
      </c>
      <c r="R52" s="88">
        <v>141529</v>
      </c>
      <c r="S52" s="937" t="s">
        <v>602</v>
      </c>
      <c r="T52" s="937">
        <v>270124</v>
      </c>
      <c r="U52" s="937">
        <v>51095</v>
      </c>
      <c r="V52" s="938">
        <v>1255</v>
      </c>
      <c r="W52" s="938">
        <v>7440</v>
      </c>
      <c r="X52" s="938">
        <v>63798</v>
      </c>
      <c r="Y52" s="938">
        <v>108856</v>
      </c>
      <c r="Z52" s="938">
        <v>416475</v>
      </c>
      <c r="AA52" s="938">
        <v>73027</v>
      </c>
      <c r="AB52" s="938">
        <v>687688</v>
      </c>
      <c r="AC52" s="938">
        <v>331014</v>
      </c>
      <c r="AD52" s="938">
        <v>162591</v>
      </c>
      <c r="AE52" s="938">
        <v>4021</v>
      </c>
      <c r="AF52" s="938">
        <v>474837</v>
      </c>
      <c r="AG52" s="938">
        <v>80657</v>
      </c>
      <c r="AH52" s="938">
        <v>647149</v>
      </c>
      <c r="AI52" s="938">
        <v>128605</v>
      </c>
      <c r="AJ52" s="938">
        <v>490646</v>
      </c>
      <c r="AK52" s="938">
        <v>23934</v>
      </c>
      <c r="AL52" s="938">
        <v>597140</v>
      </c>
      <c r="AM52" s="938" t="s">
        <v>602</v>
      </c>
      <c r="AN52" s="939" t="s">
        <v>602</v>
      </c>
    </row>
    <row r="53" spans="2:40" s="912" customFormat="1" ht="12.75" customHeight="1">
      <c r="B53" s="931"/>
      <c r="C53" s="932"/>
      <c r="D53" s="937"/>
      <c r="E53" s="937"/>
      <c r="F53" s="937"/>
      <c r="G53" s="937"/>
      <c r="H53" s="937"/>
      <c r="I53" s="937"/>
      <c r="J53" s="937"/>
      <c r="K53" s="937"/>
      <c r="L53" s="937"/>
      <c r="M53" s="937"/>
      <c r="N53" s="937"/>
      <c r="O53" s="937"/>
      <c r="P53" s="937"/>
      <c r="Q53" s="937"/>
      <c r="R53" s="88"/>
      <c r="S53" s="937"/>
      <c r="T53" s="937"/>
      <c r="U53" s="937"/>
      <c r="V53" s="938"/>
      <c r="W53" s="938"/>
      <c r="X53" s="938"/>
      <c r="Y53" s="938"/>
      <c r="Z53" s="938"/>
      <c r="AA53" s="938"/>
      <c r="AB53" s="938"/>
      <c r="AC53" s="938"/>
      <c r="AD53" s="938"/>
      <c r="AE53" s="938"/>
      <c r="AF53" s="938"/>
      <c r="AG53" s="938"/>
      <c r="AH53" s="938"/>
      <c r="AI53" s="938"/>
      <c r="AJ53" s="938"/>
      <c r="AK53" s="938"/>
      <c r="AL53" s="938"/>
      <c r="AM53" s="938"/>
      <c r="AN53" s="939"/>
    </row>
    <row r="54" spans="2:40" s="912" customFormat="1" ht="12.75" customHeight="1">
      <c r="B54" s="931" t="s">
        <v>1129</v>
      </c>
      <c r="C54" s="932">
        <v>2463103</v>
      </c>
      <c r="D54" s="937">
        <v>2403390</v>
      </c>
      <c r="E54" s="937">
        <v>59713</v>
      </c>
      <c r="F54" s="937">
        <v>18786</v>
      </c>
      <c r="G54" s="937">
        <v>40927</v>
      </c>
      <c r="H54" s="937">
        <v>442237</v>
      </c>
      <c r="I54" s="937">
        <v>23896</v>
      </c>
      <c r="J54" s="937">
        <v>3530</v>
      </c>
      <c r="K54" s="937" t="s">
        <v>602</v>
      </c>
      <c r="L54" s="937">
        <v>20388</v>
      </c>
      <c r="M54" s="937">
        <v>1238454</v>
      </c>
      <c r="N54" s="937">
        <v>935</v>
      </c>
      <c r="O54" s="937">
        <v>4977</v>
      </c>
      <c r="P54" s="937">
        <v>29087</v>
      </c>
      <c r="Q54" s="937">
        <v>8367</v>
      </c>
      <c r="R54" s="937">
        <v>87121</v>
      </c>
      <c r="S54" s="937" t="s">
        <v>602</v>
      </c>
      <c r="T54" s="937">
        <v>228296</v>
      </c>
      <c r="U54" s="937">
        <v>26441</v>
      </c>
      <c r="V54" s="938">
        <v>100</v>
      </c>
      <c r="W54" s="938">
        <v>10000</v>
      </c>
      <c r="X54" s="938">
        <v>46144</v>
      </c>
      <c r="Y54" s="938">
        <v>73930</v>
      </c>
      <c r="Z54" s="938">
        <v>219200</v>
      </c>
      <c r="AA54" s="938">
        <v>63274</v>
      </c>
      <c r="AB54" s="938">
        <v>543946</v>
      </c>
      <c r="AC54" s="938">
        <v>219048</v>
      </c>
      <c r="AD54" s="938">
        <v>92582</v>
      </c>
      <c r="AE54" s="938">
        <v>1478</v>
      </c>
      <c r="AF54" s="938">
        <v>373933</v>
      </c>
      <c r="AG54" s="938">
        <v>29237</v>
      </c>
      <c r="AH54" s="938">
        <v>300377</v>
      </c>
      <c r="AI54" s="938">
        <v>112154</v>
      </c>
      <c r="AJ54" s="938">
        <v>363973</v>
      </c>
      <c r="AK54" s="938">
        <v>19559</v>
      </c>
      <c r="AL54" s="938">
        <v>233829</v>
      </c>
      <c r="AM54" s="938" t="s">
        <v>602</v>
      </c>
      <c r="AN54" s="939" t="s">
        <v>602</v>
      </c>
    </row>
    <row r="55" spans="2:40" s="912" customFormat="1" ht="12.75" customHeight="1">
      <c r="B55" s="931" t="s">
        <v>1130</v>
      </c>
      <c r="C55" s="932">
        <v>4095164</v>
      </c>
      <c r="D55" s="937">
        <v>3967636</v>
      </c>
      <c r="E55" s="937">
        <v>127528</v>
      </c>
      <c r="F55" s="937" t="s">
        <v>602</v>
      </c>
      <c r="G55" s="937">
        <v>127528</v>
      </c>
      <c r="H55" s="937">
        <v>1289982</v>
      </c>
      <c r="I55" s="937">
        <v>57929</v>
      </c>
      <c r="J55" s="937">
        <v>8864</v>
      </c>
      <c r="K55" s="937" t="s">
        <v>602</v>
      </c>
      <c r="L55" s="937">
        <v>49396</v>
      </c>
      <c r="M55" s="937">
        <v>1409373</v>
      </c>
      <c r="N55" s="937">
        <v>2537</v>
      </c>
      <c r="O55" s="937">
        <v>7741</v>
      </c>
      <c r="P55" s="937">
        <v>56696</v>
      </c>
      <c r="Q55" s="937">
        <v>14520</v>
      </c>
      <c r="R55" s="937">
        <v>124199</v>
      </c>
      <c r="S55" s="937" t="s">
        <v>602</v>
      </c>
      <c r="T55" s="937">
        <v>568425</v>
      </c>
      <c r="U55" s="937">
        <v>12476</v>
      </c>
      <c r="V55" s="938">
        <v>17268</v>
      </c>
      <c r="W55" s="938">
        <v>33261</v>
      </c>
      <c r="X55" s="938">
        <v>92037</v>
      </c>
      <c r="Y55" s="938">
        <v>204460</v>
      </c>
      <c r="Z55" s="938">
        <v>146000</v>
      </c>
      <c r="AA55" s="938">
        <v>91171</v>
      </c>
      <c r="AB55" s="938">
        <v>669639</v>
      </c>
      <c r="AC55" s="938">
        <v>267454</v>
      </c>
      <c r="AD55" s="938">
        <v>184266</v>
      </c>
      <c r="AE55" s="938">
        <v>14532</v>
      </c>
      <c r="AF55" s="938">
        <v>742549</v>
      </c>
      <c r="AG55" s="938">
        <v>69411</v>
      </c>
      <c r="AH55" s="938">
        <v>380337</v>
      </c>
      <c r="AI55" s="938">
        <v>194149</v>
      </c>
      <c r="AJ55" s="938">
        <v>869242</v>
      </c>
      <c r="AK55" s="938" t="s">
        <v>602</v>
      </c>
      <c r="AL55" s="938">
        <v>484886</v>
      </c>
      <c r="AM55" s="938" t="s">
        <v>602</v>
      </c>
      <c r="AN55" s="939" t="s">
        <v>602</v>
      </c>
    </row>
    <row r="56" spans="2:40" s="912" customFormat="1" ht="12.75" customHeight="1">
      <c r="B56" s="931" t="s">
        <v>1132</v>
      </c>
      <c r="C56" s="932">
        <v>3418116</v>
      </c>
      <c r="D56" s="937">
        <v>3344233</v>
      </c>
      <c r="E56" s="937">
        <v>73883</v>
      </c>
      <c r="F56" s="937" t="s">
        <v>602</v>
      </c>
      <c r="G56" s="937">
        <v>73883</v>
      </c>
      <c r="H56" s="937">
        <v>788216</v>
      </c>
      <c r="I56" s="937">
        <v>43029</v>
      </c>
      <c r="J56" s="937">
        <v>5709</v>
      </c>
      <c r="K56" s="937" t="s">
        <v>602</v>
      </c>
      <c r="L56" s="937">
        <v>36767</v>
      </c>
      <c r="M56" s="937">
        <v>1385233</v>
      </c>
      <c r="N56" s="937">
        <v>1999</v>
      </c>
      <c r="O56" s="937">
        <v>711</v>
      </c>
      <c r="P56" s="937">
        <v>41723</v>
      </c>
      <c r="Q56" s="937">
        <v>8096</v>
      </c>
      <c r="R56" s="937">
        <v>178178</v>
      </c>
      <c r="S56" s="937" t="s">
        <v>602</v>
      </c>
      <c r="T56" s="937">
        <v>444305</v>
      </c>
      <c r="U56" s="937">
        <v>15139</v>
      </c>
      <c r="V56" s="938">
        <v>12282</v>
      </c>
      <c r="W56" s="938">
        <v>2310</v>
      </c>
      <c r="X56" s="938">
        <v>61567</v>
      </c>
      <c r="Y56" s="938">
        <v>145452</v>
      </c>
      <c r="Z56" s="938">
        <v>247400</v>
      </c>
      <c r="AA56" s="938">
        <v>78164</v>
      </c>
      <c r="AB56" s="938">
        <v>506723</v>
      </c>
      <c r="AC56" s="938">
        <v>327993</v>
      </c>
      <c r="AD56" s="938">
        <v>121361</v>
      </c>
      <c r="AE56" s="938">
        <v>6473</v>
      </c>
      <c r="AF56" s="938">
        <v>503256</v>
      </c>
      <c r="AG56" s="938">
        <v>51312</v>
      </c>
      <c r="AH56" s="938">
        <v>359728</v>
      </c>
      <c r="AI56" s="938">
        <v>148903</v>
      </c>
      <c r="AJ56" s="938">
        <v>706585</v>
      </c>
      <c r="AK56" s="938" t="s">
        <v>602</v>
      </c>
      <c r="AL56" s="938">
        <v>533735</v>
      </c>
      <c r="AM56" s="938" t="s">
        <v>602</v>
      </c>
      <c r="AN56" s="939" t="s">
        <v>602</v>
      </c>
    </row>
    <row r="57" spans="2:40" s="912" customFormat="1" ht="12.75" customHeight="1">
      <c r="B57" s="931" t="s">
        <v>1134</v>
      </c>
      <c r="C57" s="932">
        <v>3842981</v>
      </c>
      <c r="D57" s="937">
        <v>3680628</v>
      </c>
      <c r="E57" s="937">
        <v>162353</v>
      </c>
      <c r="F57" s="937" t="s">
        <v>602</v>
      </c>
      <c r="G57" s="937">
        <v>162353</v>
      </c>
      <c r="H57" s="937">
        <v>506001</v>
      </c>
      <c r="I57" s="937">
        <v>57328</v>
      </c>
      <c r="J57" s="937">
        <v>3762</v>
      </c>
      <c r="K57" s="937" t="s">
        <v>602</v>
      </c>
      <c r="L57" s="937">
        <v>48987</v>
      </c>
      <c r="M57" s="937">
        <v>1728378</v>
      </c>
      <c r="N57" s="937">
        <v>2885</v>
      </c>
      <c r="O57" s="937" t="s">
        <v>602</v>
      </c>
      <c r="P57" s="937">
        <v>53838</v>
      </c>
      <c r="Q57" s="937">
        <v>6484</v>
      </c>
      <c r="R57" s="937">
        <v>342797</v>
      </c>
      <c r="S57" s="937" t="s">
        <v>602</v>
      </c>
      <c r="T57" s="937">
        <v>233849</v>
      </c>
      <c r="U57" s="937">
        <v>49659</v>
      </c>
      <c r="V57" s="938">
        <v>11453</v>
      </c>
      <c r="W57" s="938">
        <v>122937</v>
      </c>
      <c r="X57" s="938">
        <v>125658</v>
      </c>
      <c r="Y57" s="938">
        <v>66865</v>
      </c>
      <c r="Z57" s="938">
        <v>482100</v>
      </c>
      <c r="AA57" s="938">
        <v>72256</v>
      </c>
      <c r="AB57" s="938">
        <v>435733</v>
      </c>
      <c r="AC57" s="938">
        <v>340492</v>
      </c>
      <c r="AD57" s="938">
        <v>136627</v>
      </c>
      <c r="AE57" s="938">
        <v>2956</v>
      </c>
      <c r="AF57" s="938">
        <v>557709</v>
      </c>
      <c r="AG57" s="938">
        <v>99870</v>
      </c>
      <c r="AH57" s="938">
        <v>355673</v>
      </c>
      <c r="AI57" s="938">
        <v>144522</v>
      </c>
      <c r="AJ57" s="938">
        <v>1033500</v>
      </c>
      <c r="AK57" s="938">
        <v>30079</v>
      </c>
      <c r="AL57" s="938">
        <v>471211</v>
      </c>
      <c r="AM57" s="938" t="s">
        <v>602</v>
      </c>
      <c r="AN57" s="939" t="s">
        <v>602</v>
      </c>
    </row>
    <row r="58" spans="2:40" s="912" customFormat="1" ht="12.75" customHeight="1">
      <c r="B58" s="931" t="s">
        <v>1136</v>
      </c>
      <c r="C58" s="932">
        <v>2758086</v>
      </c>
      <c r="D58" s="937">
        <v>2634455</v>
      </c>
      <c r="E58" s="937">
        <v>123631</v>
      </c>
      <c r="F58" s="937" t="s">
        <v>602</v>
      </c>
      <c r="G58" s="937">
        <v>123631</v>
      </c>
      <c r="H58" s="937">
        <v>454356</v>
      </c>
      <c r="I58" s="937">
        <v>38236</v>
      </c>
      <c r="J58" s="937">
        <v>3061</v>
      </c>
      <c r="K58" s="937" t="s">
        <v>602</v>
      </c>
      <c r="L58" s="937">
        <v>32549</v>
      </c>
      <c r="M58" s="937">
        <v>1248918</v>
      </c>
      <c r="N58" s="937">
        <v>1841</v>
      </c>
      <c r="O58" s="937">
        <v>43</v>
      </c>
      <c r="P58" s="937">
        <v>58696</v>
      </c>
      <c r="Q58" s="937">
        <v>15943</v>
      </c>
      <c r="R58" s="937">
        <v>101835</v>
      </c>
      <c r="S58" s="937" t="s">
        <v>602</v>
      </c>
      <c r="T58" s="937">
        <v>163564</v>
      </c>
      <c r="U58" s="937">
        <v>15015</v>
      </c>
      <c r="V58" s="938" t="s">
        <v>602</v>
      </c>
      <c r="W58" s="938">
        <v>43227</v>
      </c>
      <c r="X58" s="938">
        <v>101612</v>
      </c>
      <c r="Y58" s="938">
        <v>96890</v>
      </c>
      <c r="Z58" s="938">
        <v>382300</v>
      </c>
      <c r="AA58" s="938">
        <v>61107</v>
      </c>
      <c r="AB58" s="938">
        <v>492022</v>
      </c>
      <c r="AC58" s="938">
        <v>289104</v>
      </c>
      <c r="AD58" s="938">
        <v>100049</v>
      </c>
      <c r="AE58" s="938">
        <v>3648</v>
      </c>
      <c r="AF58" s="938">
        <v>251823</v>
      </c>
      <c r="AG58" s="938">
        <v>86890</v>
      </c>
      <c r="AH58" s="938">
        <v>593042</v>
      </c>
      <c r="AI58" s="938">
        <v>112114</v>
      </c>
      <c r="AJ58" s="938">
        <v>380489</v>
      </c>
      <c r="AK58" s="938">
        <v>5349</v>
      </c>
      <c r="AL58" s="938">
        <v>258818</v>
      </c>
      <c r="AM58" s="938" t="s">
        <v>602</v>
      </c>
      <c r="AN58" s="939" t="s">
        <v>602</v>
      </c>
    </row>
    <row r="59" spans="2:40" s="912" customFormat="1" ht="12.75" customHeight="1">
      <c r="B59" s="931" t="s">
        <v>1138</v>
      </c>
      <c r="C59" s="932">
        <v>2547048</v>
      </c>
      <c r="D59" s="937">
        <v>2459419</v>
      </c>
      <c r="E59" s="937">
        <v>87629</v>
      </c>
      <c r="F59" s="937">
        <v>1563</v>
      </c>
      <c r="G59" s="937">
        <v>86066</v>
      </c>
      <c r="H59" s="937">
        <v>458255</v>
      </c>
      <c r="I59" s="937">
        <v>37236</v>
      </c>
      <c r="J59" s="937">
        <v>3553</v>
      </c>
      <c r="K59" s="937" t="s">
        <v>602</v>
      </c>
      <c r="L59" s="937">
        <v>31763</v>
      </c>
      <c r="M59" s="937">
        <v>1041583</v>
      </c>
      <c r="N59" s="937">
        <v>1541</v>
      </c>
      <c r="O59" s="937">
        <v>4682</v>
      </c>
      <c r="P59" s="937">
        <v>57238</v>
      </c>
      <c r="Q59" s="937">
        <v>5080</v>
      </c>
      <c r="R59" s="937">
        <v>156392</v>
      </c>
      <c r="S59" s="937" t="s">
        <v>602</v>
      </c>
      <c r="T59" s="937">
        <v>236454</v>
      </c>
      <c r="U59" s="937">
        <v>29291</v>
      </c>
      <c r="V59" s="938">
        <v>6650</v>
      </c>
      <c r="W59" s="938">
        <v>65711</v>
      </c>
      <c r="X59" s="938">
        <v>86998</v>
      </c>
      <c r="Y59" s="938">
        <v>46821</v>
      </c>
      <c r="Z59" s="938">
        <v>277800</v>
      </c>
      <c r="AA59" s="938">
        <v>67194</v>
      </c>
      <c r="AB59" s="938">
        <v>381338</v>
      </c>
      <c r="AC59" s="938">
        <v>217503</v>
      </c>
      <c r="AD59" s="938">
        <v>89566</v>
      </c>
      <c r="AE59" s="938">
        <v>4017</v>
      </c>
      <c r="AF59" s="938">
        <v>332526</v>
      </c>
      <c r="AG59" s="938">
        <v>55635</v>
      </c>
      <c r="AH59" s="938">
        <v>183389</v>
      </c>
      <c r="AI59" s="938">
        <v>98577</v>
      </c>
      <c r="AJ59" s="938">
        <v>742516</v>
      </c>
      <c r="AK59" s="938" t="s">
        <v>602</v>
      </c>
      <c r="AL59" s="938">
        <v>287168</v>
      </c>
      <c r="AM59" s="938" t="s">
        <v>602</v>
      </c>
      <c r="AN59" s="939" t="s">
        <v>602</v>
      </c>
    </row>
    <row r="60" spans="2:40" s="912" customFormat="1" ht="12.75" customHeight="1">
      <c r="B60" s="931" t="s">
        <v>1140</v>
      </c>
      <c r="C60" s="932">
        <v>3168067</v>
      </c>
      <c r="D60" s="937">
        <v>3024906</v>
      </c>
      <c r="E60" s="937">
        <v>143161</v>
      </c>
      <c r="F60" s="937">
        <v>358</v>
      </c>
      <c r="G60" s="937">
        <v>142803</v>
      </c>
      <c r="H60" s="937">
        <v>455377</v>
      </c>
      <c r="I60" s="937">
        <v>35042</v>
      </c>
      <c r="J60" s="937">
        <v>2211</v>
      </c>
      <c r="K60" s="937" t="s">
        <v>602</v>
      </c>
      <c r="L60" s="937">
        <v>29915</v>
      </c>
      <c r="M60" s="937">
        <v>1554087</v>
      </c>
      <c r="N60" s="937">
        <v>1339</v>
      </c>
      <c r="O60" s="937">
        <v>13289</v>
      </c>
      <c r="P60" s="937">
        <v>63612</v>
      </c>
      <c r="Q60" s="937">
        <v>4597</v>
      </c>
      <c r="R60" s="937">
        <v>154368</v>
      </c>
      <c r="S60" s="937" t="s">
        <v>602</v>
      </c>
      <c r="T60" s="937">
        <v>220339</v>
      </c>
      <c r="U60" s="937">
        <v>133446</v>
      </c>
      <c r="V60" s="938">
        <v>12913</v>
      </c>
      <c r="W60" s="938">
        <v>81000</v>
      </c>
      <c r="X60" s="938">
        <v>60618</v>
      </c>
      <c r="Y60" s="938">
        <v>54514</v>
      </c>
      <c r="Z60" s="938">
        <v>291400</v>
      </c>
      <c r="AA60" s="938">
        <v>60778</v>
      </c>
      <c r="AB60" s="938">
        <v>461974</v>
      </c>
      <c r="AC60" s="938">
        <v>307262</v>
      </c>
      <c r="AD60" s="938">
        <v>158662</v>
      </c>
      <c r="AE60" s="938">
        <v>1406</v>
      </c>
      <c r="AF60" s="938">
        <v>370331</v>
      </c>
      <c r="AG60" s="938">
        <v>78290</v>
      </c>
      <c r="AH60" s="938">
        <v>443498</v>
      </c>
      <c r="AI60" s="938">
        <v>111965</v>
      </c>
      <c r="AJ60" s="938">
        <v>598451</v>
      </c>
      <c r="AK60" s="938">
        <v>56387</v>
      </c>
      <c r="AL60" s="938">
        <v>375902</v>
      </c>
      <c r="AM60" s="938" t="s">
        <v>602</v>
      </c>
      <c r="AN60" s="939" t="s">
        <v>602</v>
      </c>
    </row>
    <row r="61" spans="2:40" s="912" customFormat="1" ht="12.75" customHeight="1">
      <c r="B61" s="931" t="s">
        <v>1141</v>
      </c>
      <c r="C61" s="932">
        <v>4905484</v>
      </c>
      <c r="D61" s="937">
        <v>4804897</v>
      </c>
      <c r="E61" s="937">
        <v>100587</v>
      </c>
      <c r="F61" s="937">
        <v>893</v>
      </c>
      <c r="G61" s="937">
        <v>99694</v>
      </c>
      <c r="H61" s="937">
        <v>832158</v>
      </c>
      <c r="I61" s="937">
        <v>35478</v>
      </c>
      <c r="J61" s="937">
        <v>4828</v>
      </c>
      <c r="K61" s="937" t="s">
        <v>602</v>
      </c>
      <c r="L61" s="937">
        <v>28399</v>
      </c>
      <c r="M61" s="937">
        <v>1839291</v>
      </c>
      <c r="N61" s="937">
        <v>1398</v>
      </c>
      <c r="O61" s="937">
        <v>86201</v>
      </c>
      <c r="P61" s="937">
        <v>29013</v>
      </c>
      <c r="Q61" s="937">
        <v>20548</v>
      </c>
      <c r="R61" s="937">
        <v>635154</v>
      </c>
      <c r="S61" s="937" t="s">
        <v>602</v>
      </c>
      <c r="T61" s="937">
        <v>520118</v>
      </c>
      <c r="U61" s="937">
        <v>80787</v>
      </c>
      <c r="V61" s="938">
        <v>25160</v>
      </c>
      <c r="W61" s="938">
        <v>130000</v>
      </c>
      <c r="X61" s="938">
        <v>24342</v>
      </c>
      <c r="Y61" s="938">
        <v>64209</v>
      </c>
      <c r="Z61" s="938">
        <v>548400</v>
      </c>
      <c r="AA61" s="938">
        <v>79972</v>
      </c>
      <c r="AB61" s="938">
        <v>650117</v>
      </c>
      <c r="AC61" s="938">
        <v>475304</v>
      </c>
      <c r="AD61" s="938">
        <v>208924</v>
      </c>
      <c r="AE61" s="938">
        <v>8132</v>
      </c>
      <c r="AF61" s="938">
        <v>434651</v>
      </c>
      <c r="AG61" s="938">
        <v>132354</v>
      </c>
      <c r="AH61" s="938">
        <v>295109</v>
      </c>
      <c r="AI61" s="938">
        <v>165256</v>
      </c>
      <c r="AJ61" s="938">
        <v>983777</v>
      </c>
      <c r="AK61" s="938">
        <v>862461</v>
      </c>
      <c r="AL61" s="938">
        <v>497668</v>
      </c>
      <c r="AM61" s="938">
        <v>11172</v>
      </c>
      <c r="AN61" s="939" t="s">
        <v>602</v>
      </c>
    </row>
    <row r="62" spans="2:40" s="912" customFormat="1" ht="12.75" customHeight="1">
      <c r="B62" s="931" t="s">
        <v>1143</v>
      </c>
      <c r="C62" s="932">
        <v>4097840</v>
      </c>
      <c r="D62" s="937">
        <v>4020021</v>
      </c>
      <c r="E62" s="937">
        <v>77819</v>
      </c>
      <c r="F62" s="937" t="s">
        <v>602</v>
      </c>
      <c r="G62" s="937">
        <v>77819</v>
      </c>
      <c r="H62" s="937">
        <v>1140559</v>
      </c>
      <c r="I62" s="937">
        <v>60717</v>
      </c>
      <c r="J62" s="937">
        <v>8341</v>
      </c>
      <c r="K62" s="937" t="s">
        <v>602</v>
      </c>
      <c r="L62" s="937">
        <v>52297</v>
      </c>
      <c r="M62" s="937">
        <v>1790167</v>
      </c>
      <c r="N62" s="937">
        <v>3279</v>
      </c>
      <c r="O62" s="937" t="s">
        <v>602</v>
      </c>
      <c r="P62" s="937">
        <v>61037</v>
      </c>
      <c r="Q62" s="937">
        <v>23671</v>
      </c>
      <c r="R62" s="937">
        <v>125930</v>
      </c>
      <c r="S62" s="937" t="s">
        <v>602</v>
      </c>
      <c r="T62" s="937">
        <v>266969</v>
      </c>
      <c r="U62" s="937">
        <v>75558</v>
      </c>
      <c r="V62" s="938">
        <v>26279</v>
      </c>
      <c r="W62" s="938">
        <v>85455</v>
      </c>
      <c r="X62" s="938">
        <v>61492</v>
      </c>
      <c r="Y62" s="938">
        <v>108039</v>
      </c>
      <c r="Z62" s="938">
        <v>208050</v>
      </c>
      <c r="AA62" s="938">
        <v>91687</v>
      </c>
      <c r="AB62" s="938">
        <v>640724</v>
      </c>
      <c r="AC62" s="938">
        <v>430022</v>
      </c>
      <c r="AD62" s="938">
        <v>272832</v>
      </c>
      <c r="AE62" s="938">
        <v>1103</v>
      </c>
      <c r="AF62" s="938">
        <v>468272</v>
      </c>
      <c r="AG62" s="938">
        <v>238172</v>
      </c>
      <c r="AH62" s="938">
        <v>413313</v>
      </c>
      <c r="AI62" s="938">
        <v>209530</v>
      </c>
      <c r="AJ62" s="938">
        <v>775880</v>
      </c>
      <c r="AK62" s="938">
        <v>8742</v>
      </c>
      <c r="AL62" s="938">
        <v>469744</v>
      </c>
      <c r="AM62" s="938" t="s">
        <v>602</v>
      </c>
      <c r="AN62" s="939" t="s">
        <v>602</v>
      </c>
    </row>
    <row r="63" spans="2:40" s="912" customFormat="1" ht="12.75" customHeight="1">
      <c r="B63" s="931" t="s">
        <v>1145</v>
      </c>
      <c r="C63" s="932">
        <v>3034507</v>
      </c>
      <c r="D63" s="937">
        <v>2945613</v>
      </c>
      <c r="E63" s="937">
        <v>88894</v>
      </c>
      <c r="F63" s="937">
        <v>7480</v>
      </c>
      <c r="G63" s="937">
        <v>81414</v>
      </c>
      <c r="H63" s="937">
        <v>528177</v>
      </c>
      <c r="I63" s="937">
        <v>35861</v>
      </c>
      <c r="J63" s="937">
        <v>3548</v>
      </c>
      <c r="K63" s="937">
        <v>867</v>
      </c>
      <c r="L63" s="937">
        <v>30598</v>
      </c>
      <c r="M63" s="937">
        <v>1455548</v>
      </c>
      <c r="N63" s="937">
        <v>1283</v>
      </c>
      <c r="O63" s="937">
        <v>342</v>
      </c>
      <c r="P63" s="937">
        <v>94263</v>
      </c>
      <c r="Q63" s="937">
        <v>5586</v>
      </c>
      <c r="R63" s="937">
        <v>151499</v>
      </c>
      <c r="S63" s="937" t="s">
        <v>602</v>
      </c>
      <c r="T63" s="937">
        <v>110088</v>
      </c>
      <c r="U63" s="937">
        <v>48162</v>
      </c>
      <c r="V63" s="938">
        <v>2500</v>
      </c>
      <c r="W63" s="938">
        <v>46528</v>
      </c>
      <c r="X63" s="938">
        <v>56792</v>
      </c>
      <c r="Y63" s="938">
        <v>149165</v>
      </c>
      <c r="Z63" s="938">
        <v>313700</v>
      </c>
      <c r="AA63" s="938">
        <v>70160</v>
      </c>
      <c r="AB63" s="938">
        <v>475508</v>
      </c>
      <c r="AC63" s="938">
        <v>269090</v>
      </c>
      <c r="AD63" s="938">
        <v>231347</v>
      </c>
      <c r="AE63" s="938">
        <v>777</v>
      </c>
      <c r="AF63" s="938">
        <v>306085</v>
      </c>
      <c r="AG63" s="938">
        <v>213937</v>
      </c>
      <c r="AH63" s="938">
        <v>246657</v>
      </c>
      <c r="AI63" s="938">
        <v>109757</v>
      </c>
      <c r="AJ63" s="938">
        <v>524221</v>
      </c>
      <c r="AK63" s="938">
        <v>15147</v>
      </c>
      <c r="AL63" s="938">
        <v>482927</v>
      </c>
      <c r="AM63" s="938" t="s">
        <v>602</v>
      </c>
      <c r="AN63" s="939" t="s">
        <v>602</v>
      </c>
    </row>
    <row r="64" spans="2:40" s="912" customFormat="1" ht="12.75" customHeight="1">
      <c r="B64" s="931" t="s">
        <v>1146</v>
      </c>
      <c r="C64" s="932">
        <v>2103317</v>
      </c>
      <c r="D64" s="937">
        <v>2048625</v>
      </c>
      <c r="E64" s="937">
        <v>54692</v>
      </c>
      <c r="F64" s="937" t="s">
        <v>602</v>
      </c>
      <c r="G64" s="937">
        <v>54692</v>
      </c>
      <c r="H64" s="937">
        <v>281456</v>
      </c>
      <c r="I64" s="937">
        <v>18834</v>
      </c>
      <c r="J64" s="937">
        <v>2379</v>
      </c>
      <c r="K64" s="937" t="s">
        <v>602</v>
      </c>
      <c r="L64" s="937">
        <v>16058</v>
      </c>
      <c r="M64" s="937">
        <v>1029900</v>
      </c>
      <c r="N64" s="937">
        <v>719</v>
      </c>
      <c r="O64" s="937">
        <v>5585</v>
      </c>
      <c r="P64" s="937">
        <v>47370</v>
      </c>
      <c r="Q64" s="937">
        <v>5738</v>
      </c>
      <c r="R64" s="937">
        <v>191056</v>
      </c>
      <c r="S64" s="937" t="s">
        <v>602</v>
      </c>
      <c r="T64" s="937">
        <v>109423</v>
      </c>
      <c r="U64" s="937">
        <v>24282</v>
      </c>
      <c r="V64" s="938">
        <v>2600</v>
      </c>
      <c r="W64" s="938">
        <v>53643</v>
      </c>
      <c r="X64" s="938">
        <v>42260</v>
      </c>
      <c r="Y64" s="938">
        <v>40814</v>
      </c>
      <c r="Z64" s="938">
        <v>233200</v>
      </c>
      <c r="AA64" s="938">
        <v>62547</v>
      </c>
      <c r="AB64" s="938">
        <v>359270</v>
      </c>
      <c r="AC64" s="938">
        <v>197009</v>
      </c>
      <c r="AD64" s="938">
        <v>77576</v>
      </c>
      <c r="AE64" s="938">
        <v>396</v>
      </c>
      <c r="AF64" s="938">
        <v>203153</v>
      </c>
      <c r="AG64" s="938">
        <v>87717</v>
      </c>
      <c r="AH64" s="938">
        <v>289409</v>
      </c>
      <c r="AI64" s="938">
        <v>103924</v>
      </c>
      <c r="AJ64" s="938">
        <v>389353</v>
      </c>
      <c r="AK64" s="938">
        <v>2666</v>
      </c>
      <c r="AL64" s="938">
        <v>257126</v>
      </c>
      <c r="AM64" s="938">
        <v>18479</v>
      </c>
      <c r="AN64" s="939" t="s">
        <v>602</v>
      </c>
    </row>
    <row r="65" spans="2:40" s="912" customFormat="1" ht="12.75" customHeight="1">
      <c r="B65" s="950" t="s">
        <v>1147</v>
      </c>
      <c r="C65" s="951">
        <v>3378183</v>
      </c>
      <c r="D65" s="952">
        <v>3273764</v>
      </c>
      <c r="E65" s="952">
        <v>104419</v>
      </c>
      <c r="F65" s="952" t="s">
        <v>602</v>
      </c>
      <c r="G65" s="952">
        <v>104419</v>
      </c>
      <c r="H65" s="952">
        <v>451972</v>
      </c>
      <c r="I65" s="952">
        <v>27304</v>
      </c>
      <c r="J65" s="952">
        <v>3132</v>
      </c>
      <c r="K65" s="952">
        <v>7209</v>
      </c>
      <c r="L65" s="952">
        <v>23333</v>
      </c>
      <c r="M65" s="952">
        <v>1306278</v>
      </c>
      <c r="N65" s="952">
        <v>1518</v>
      </c>
      <c r="O65" s="952">
        <v>51742</v>
      </c>
      <c r="P65" s="952">
        <v>38668</v>
      </c>
      <c r="Q65" s="952">
        <v>6204</v>
      </c>
      <c r="R65" s="952">
        <v>447940</v>
      </c>
      <c r="S65" s="952" t="s">
        <v>602</v>
      </c>
      <c r="T65" s="952">
        <v>131395</v>
      </c>
      <c r="U65" s="952">
        <v>23624</v>
      </c>
      <c r="V65" s="953">
        <v>3682</v>
      </c>
      <c r="W65" s="953">
        <v>130000</v>
      </c>
      <c r="X65" s="953">
        <v>94375</v>
      </c>
      <c r="Y65" s="953">
        <v>50107</v>
      </c>
      <c r="Z65" s="953">
        <v>579700</v>
      </c>
      <c r="AA65" s="953">
        <v>71144</v>
      </c>
      <c r="AB65" s="953">
        <v>477158</v>
      </c>
      <c r="AC65" s="953">
        <v>237372</v>
      </c>
      <c r="AD65" s="953">
        <v>97233</v>
      </c>
      <c r="AE65" s="953">
        <v>2416</v>
      </c>
      <c r="AF65" s="953">
        <v>270604</v>
      </c>
      <c r="AG65" s="953">
        <v>29692</v>
      </c>
      <c r="AH65" s="953">
        <v>357877</v>
      </c>
      <c r="AI65" s="953">
        <v>113629</v>
      </c>
      <c r="AJ65" s="953">
        <v>1152457</v>
      </c>
      <c r="AK65" s="953">
        <v>47843</v>
      </c>
      <c r="AL65" s="953">
        <v>409900</v>
      </c>
      <c r="AM65" s="953">
        <v>6439</v>
      </c>
      <c r="AN65" s="954" t="s">
        <v>602</v>
      </c>
    </row>
    <row r="66" spans="2:18" ht="11.25">
      <c r="B66" s="908" t="s">
        <v>649</v>
      </c>
      <c r="P66" s="910"/>
      <c r="Q66" s="910"/>
      <c r="R66" s="910"/>
    </row>
    <row r="67" ht="11.25">
      <c r="R67" s="910"/>
    </row>
    <row r="68" ht="11.25">
      <c r="R68" s="910"/>
    </row>
    <row r="69" ht="11.25">
      <c r="R69" s="910"/>
    </row>
    <row r="70" ht="11.25">
      <c r="R70" s="910"/>
    </row>
  </sheetData>
  <mergeCells count="4">
    <mergeCell ref="AN5:AN7"/>
    <mergeCell ref="I5:I7"/>
    <mergeCell ref="AF5:AF7"/>
    <mergeCell ref="AK5:AK7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P60"/>
  <sheetViews>
    <sheetView workbookViewId="0" topLeftCell="A1">
      <selection activeCell="A1" sqref="A1"/>
    </sheetView>
  </sheetViews>
  <sheetFormatPr defaultColWidth="9.00390625" defaultRowHeight="13.5"/>
  <cols>
    <col min="1" max="6" width="1.625" style="955" customWidth="1"/>
    <col min="7" max="7" width="18.625" style="955" customWidth="1"/>
    <col min="8" max="8" width="5.75390625" style="955" customWidth="1"/>
    <col min="9" max="16" width="10.625" style="955" customWidth="1"/>
    <col min="17" max="16384" width="9.00390625" style="955" customWidth="1"/>
  </cols>
  <sheetData>
    <row r="2" ht="14.25">
      <c r="B2" s="956" t="s">
        <v>716</v>
      </c>
    </row>
    <row r="3" spans="2:16" ht="12.75" thickBot="1">
      <c r="B3" s="957"/>
      <c r="C3" s="958"/>
      <c r="D3" s="958"/>
      <c r="E3" s="958"/>
      <c r="F3" s="958"/>
      <c r="G3" s="958"/>
      <c r="P3" s="959" t="s">
        <v>692</v>
      </c>
    </row>
    <row r="4" spans="2:16" ht="12" customHeight="1" thickTop="1">
      <c r="B4" s="960" t="s">
        <v>651</v>
      </c>
      <c r="C4" s="961"/>
      <c r="D4" s="961"/>
      <c r="E4" s="961"/>
      <c r="F4" s="961"/>
      <c r="G4" s="962"/>
      <c r="H4" s="961"/>
      <c r="I4" s="963" t="s">
        <v>1115</v>
      </c>
      <c r="J4" s="963" t="s">
        <v>652</v>
      </c>
      <c r="K4" s="963" t="s">
        <v>653</v>
      </c>
      <c r="L4" s="963" t="s">
        <v>654</v>
      </c>
      <c r="M4" s="963" t="s">
        <v>655</v>
      </c>
      <c r="N4" s="963" t="s">
        <v>656</v>
      </c>
      <c r="O4" s="963" t="s">
        <v>693</v>
      </c>
      <c r="P4" s="963" t="s">
        <v>694</v>
      </c>
    </row>
    <row r="5" spans="2:16" ht="12" customHeight="1">
      <c r="B5" s="1559" t="s">
        <v>695</v>
      </c>
      <c r="C5" s="1560"/>
      <c r="D5" s="1560"/>
      <c r="E5" s="1560"/>
      <c r="F5" s="1560"/>
      <c r="G5" s="1560"/>
      <c r="H5" s="964" t="s">
        <v>696</v>
      </c>
      <c r="I5" s="965">
        <v>63</v>
      </c>
      <c r="J5" s="966">
        <v>61</v>
      </c>
      <c r="K5" s="966">
        <v>61</v>
      </c>
      <c r="L5" s="966">
        <v>68</v>
      </c>
      <c r="M5" s="966">
        <v>60</v>
      </c>
      <c r="N5" s="966">
        <v>65</v>
      </c>
      <c r="O5" s="966">
        <v>519</v>
      </c>
      <c r="P5" s="354">
        <v>5117</v>
      </c>
    </row>
    <row r="6" spans="2:16" ht="12" customHeight="1">
      <c r="B6" s="1561" t="s">
        <v>657</v>
      </c>
      <c r="C6" s="1562"/>
      <c r="D6" s="1562"/>
      <c r="E6" s="1562"/>
      <c r="F6" s="1562"/>
      <c r="G6" s="1562"/>
      <c r="H6" s="958" t="s">
        <v>658</v>
      </c>
      <c r="I6" s="968">
        <v>3.76</v>
      </c>
      <c r="J6" s="969">
        <v>3.6</v>
      </c>
      <c r="K6" s="969">
        <v>3.73</v>
      </c>
      <c r="L6" s="970">
        <v>3.75</v>
      </c>
      <c r="M6" s="970">
        <v>3.65</v>
      </c>
      <c r="N6" s="970">
        <v>3.73</v>
      </c>
      <c r="O6" s="971">
        <v>3.69</v>
      </c>
      <c r="P6" s="972">
        <v>3.72</v>
      </c>
    </row>
    <row r="7" spans="2:16" ht="12" customHeight="1">
      <c r="B7" s="1561" t="s">
        <v>659</v>
      </c>
      <c r="C7" s="1562"/>
      <c r="D7" s="1562"/>
      <c r="E7" s="1562"/>
      <c r="F7" s="1562"/>
      <c r="G7" s="1562"/>
      <c r="H7" s="958" t="s">
        <v>658</v>
      </c>
      <c r="I7" s="973">
        <v>1.79</v>
      </c>
      <c r="J7" s="970">
        <v>1.57</v>
      </c>
      <c r="K7" s="971">
        <v>1.58</v>
      </c>
      <c r="L7" s="970">
        <v>1.32</v>
      </c>
      <c r="M7" s="970">
        <v>1.46</v>
      </c>
      <c r="N7" s="970">
        <v>1.77</v>
      </c>
      <c r="O7" s="970">
        <v>1.68</v>
      </c>
      <c r="P7" s="974">
        <v>1.63</v>
      </c>
    </row>
    <row r="8" spans="2:16" ht="12" customHeight="1">
      <c r="B8" s="1563" t="s">
        <v>660</v>
      </c>
      <c r="C8" s="1564"/>
      <c r="D8" s="1564"/>
      <c r="E8" s="1564"/>
      <c r="F8" s="1564"/>
      <c r="G8" s="1564"/>
      <c r="H8" s="975" t="s">
        <v>661</v>
      </c>
      <c r="I8" s="976">
        <v>44.1</v>
      </c>
      <c r="J8" s="977">
        <v>44.4</v>
      </c>
      <c r="K8" s="978">
        <v>46.1</v>
      </c>
      <c r="L8" s="977">
        <v>41.9</v>
      </c>
      <c r="M8" s="977">
        <v>42.2</v>
      </c>
      <c r="N8" s="979">
        <v>44.2</v>
      </c>
      <c r="O8" s="977">
        <v>44.2</v>
      </c>
      <c r="P8" s="980">
        <v>44.1</v>
      </c>
    </row>
    <row r="9" spans="2:16" ht="12" customHeight="1">
      <c r="B9" s="1565" t="s">
        <v>662</v>
      </c>
      <c r="C9" s="1566"/>
      <c r="D9" s="1566"/>
      <c r="E9" s="1566"/>
      <c r="F9" s="1566"/>
      <c r="G9" s="1566"/>
      <c r="H9" s="981"/>
      <c r="I9" s="982">
        <v>898673</v>
      </c>
      <c r="J9" s="983">
        <f>SUM(J10,J23,J24)</f>
        <v>748801</v>
      </c>
      <c r="K9" s="983">
        <v>761666</v>
      </c>
      <c r="L9" s="983">
        <f>SUM(L10,L23,L24)</f>
        <v>741652</v>
      </c>
      <c r="M9" s="983">
        <f>SUM(M10,M23,M24)</f>
        <v>819642</v>
      </c>
      <c r="N9" s="983">
        <f>SUM(N10,N23,N24)</f>
        <v>831527</v>
      </c>
      <c r="O9" s="983">
        <f>SUM(O10,O23,O24)</f>
        <v>738133</v>
      </c>
      <c r="P9" s="984">
        <v>873421</v>
      </c>
    </row>
    <row r="10" spans="2:16" s="985" customFormat="1" ht="12" customHeight="1">
      <c r="B10" s="986"/>
      <c r="C10" s="1567" t="s">
        <v>663</v>
      </c>
      <c r="D10" s="1567"/>
      <c r="E10" s="1567"/>
      <c r="F10" s="1567"/>
      <c r="G10" s="1567"/>
      <c r="H10" s="987"/>
      <c r="I10" s="988">
        <f>SUM(I11,I17:I18,I22)</f>
        <v>548566</v>
      </c>
      <c r="J10" s="989">
        <v>461060</v>
      </c>
      <c r="K10" s="989">
        <f>SUM(K11,K17:K18,K22)</f>
        <v>431341</v>
      </c>
      <c r="L10" s="989">
        <f>SUM(L11,L17:L18,L22)</f>
        <v>418380</v>
      </c>
      <c r="M10" s="989">
        <v>503065</v>
      </c>
      <c r="N10" s="989">
        <f>SUM(N11,N17:N18,N22)</f>
        <v>505989</v>
      </c>
      <c r="O10" s="989">
        <f>SUM(O11,O17:O18,O22)</f>
        <v>442010</v>
      </c>
      <c r="P10" s="990">
        <v>466549</v>
      </c>
    </row>
    <row r="11" spans="2:16" s="985" customFormat="1" ht="12" customHeight="1">
      <c r="B11" s="986"/>
      <c r="C11" s="991"/>
      <c r="D11" s="991"/>
      <c r="E11" s="1567" t="s">
        <v>664</v>
      </c>
      <c r="F11" s="1567"/>
      <c r="G11" s="1567"/>
      <c r="H11" s="987"/>
      <c r="I11" s="992">
        <f>SUM(I12,I16)</f>
        <v>508237</v>
      </c>
      <c r="J11" s="993">
        <f>SUM(J12,J16)</f>
        <v>430923</v>
      </c>
      <c r="K11" s="993">
        <v>397710</v>
      </c>
      <c r="L11" s="993">
        <v>398030</v>
      </c>
      <c r="M11" s="993">
        <f>SUM(M12,M16)</f>
        <v>478992</v>
      </c>
      <c r="N11" s="993">
        <f>SUM(N12,N16)</f>
        <v>477157</v>
      </c>
      <c r="O11" s="993">
        <f>SUM(O12,O16)</f>
        <v>411906</v>
      </c>
      <c r="P11" s="994">
        <f>SUM(P12,P16)</f>
        <v>466564</v>
      </c>
    </row>
    <row r="12" spans="2:16" ht="12" customHeight="1">
      <c r="B12" s="995"/>
      <c r="C12" s="996"/>
      <c r="D12" s="996"/>
      <c r="E12" s="996"/>
      <c r="F12" s="1562" t="s">
        <v>665</v>
      </c>
      <c r="G12" s="1562"/>
      <c r="H12" s="967"/>
      <c r="I12" s="997">
        <f>SUM(I13:I15)</f>
        <v>381373</v>
      </c>
      <c r="J12" s="998">
        <f>SUM(J13:J15)</f>
        <v>362939</v>
      </c>
      <c r="K12" s="998">
        <v>352104</v>
      </c>
      <c r="L12" s="998">
        <f>SUM(L13:L15)</f>
        <v>384180</v>
      </c>
      <c r="M12" s="998">
        <v>416978</v>
      </c>
      <c r="N12" s="998">
        <f>SUM(N13:N15)</f>
        <v>413479</v>
      </c>
      <c r="O12" s="998">
        <f>SUM(O13:O15)</f>
        <v>344827</v>
      </c>
      <c r="P12" s="999">
        <f>SUM(P13:P15)</f>
        <v>410117</v>
      </c>
    </row>
    <row r="13" spans="2:16" ht="12" customHeight="1">
      <c r="B13" s="995"/>
      <c r="C13" s="996"/>
      <c r="D13" s="996"/>
      <c r="E13" s="996"/>
      <c r="F13" s="996"/>
      <c r="G13" s="967" t="s">
        <v>697</v>
      </c>
      <c r="H13" s="967"/>
      <c r="I13" s="1000">
        <v>287237</v>
      </c>
      <c r="J13" s="1001">
        <v>287074</v>
      </c>
      <c r="K13" s="1001">
        <v>278076</v>
      </c>
      <c r="L13" s="1001">
        <v>303667</v>
      </c>
      <c r="M13" s="1001">
        <v>307222</v>
      </c>
      <c r="N13" s="1001">
        <v>311752</v>
      </c>
      <c r="O13" s="1001">
        <v>271309</v>
      </c>
      <c r="P13" s="1002">
        <v>318898</v>
      </c>
    </row>
    <row r="14" spans="2:16" ht="12" customHeight="1">
      <c r="B14" s="995"/>
      <c r="C14" s="996"/>
      <c r="D14" s="996"/>
      <c r="E14" s="996"/>
      <c r="F14" s="996"/>
      <c r="G14" s="967" t="s">
        <v>698</v>
      </c>
      <c r="H14" s="967"/>
      <c r="I14" s="1000">
        <v>7380</v>
      </c>
      <c r="J14" s="1001">
        <v>7950</v>
      </c>
      <c r="K14" s="1001">
        <v>6472</v>
      </c>
      <c r="L14" s="1001">
        <v>5731</v>
      </c>
      <c r="M14" s="1001">
        <v>10752</v>
      </c>
      <c r="N14" s="1001">
        <v>9796</v>
      </c>
      <c r="O14" s="1001">
        <v>6242</v>
      </c>
      <c r="P14" s="1002">
        <v>5993</v>
      </c>
    </row>
    <row r="15" spans="2:16" ht="12" customHeight="1">
      <c r="B15" s="995"/>
      <c r="C15" s="996"/>
      <c r="D15" s="996"/>
      <c r="E15" s="996"/>
      <c r="F15" s="996"/>
      <c r="G15" s="967" t="s">
        <v>666</v>
      </c>
      <c r="H15" s="967"/>
      <c r="I15" s="1000">
        <v>86756</v>
      </c>
      <c r="J15" s="1001">
        <v>67915</v>
      </c>
      <c r="K15" s="1001">
        <v>67557</v>
      </c>
      <c r="L15" s="1001">
        <v>74782</v>
      </c>
      <c r="M15" s="1001">
        <v>99005</v>
      </c>
      <c r="N15" s="1001">
        <v>91931</v>
      </c>
      <c r="O15" s="1001">
        <v>67276</v>
      </c>
      <c r="P15" s="1002">
        <v>85226</v>
      </c>
    </row>
    <row r="16" spans="2:16" ht="12" customHeight="1">
      <c r="B16" s="1003"/>
      <c r="C16" s="958"/>
      <c r="D16" s="958"/>
      <c r="E16" s="958"/>
      <c r="F16" s="1562" t="s">
        <v>699</v>
      </c>
      <c r="G16" s="1562"/>
      <c r="H16" s="967"/>
      <c r="I16" s="1000">
        <v>126864</v>
      </c>
      <c r="J16" s="1001">
        <v>67984</v>
      </c>
      <c r="K16" s="1001">
        <v>45605</v>
      </c>
      <c r="L16" s="1001">
        <v>13849</v>
      </c>
      <c r="M16" s="1001">
        <v>62014</v>
      </c>
      <c r="N16" s="1001">
        <v>63678</v>
      </c>
      <c r="O16" s="1001">
        <v>67079</v>
      </c>
      <c r="P16" s="1002">
        <v>56447</v>
      </c>
    </row>
    <row r="17" spans="2:16" s="985" customFormat="1" ht="12" customHeight="1">
      <c r="B17" s="1004"/>
      <c r="C17" s="1005"/>
      <c r="D17" s="1005"/>
      <c r="E17" s="1567" t="s">
        <v>700</v>
      </c>
      <c r="F17" s="1567"/>
      <c r="G17" s="1567"/>
      <c r="H17" s="987"/>
      <c r="I17" s="988">
        <v>5557</v>
      </c>
      <c r="J17" s="989">
        <v>8466</v>
      </c>
      <c r="K17" s="989">
        <v>1475</v>
      </c>
      <c r="L17" s="989">
        <v>3791</v>
      </c>
      <c r="M17" s="989">
        <v>5335</v>
      </c>
      <c r="N17" s="989">
        <v>4211</v>
      </c>
      <c r="O17" s="989">
        <v>6658</v>
      </c>
      <c r="P17" s="990">
        <v>5600</v>
      </c>
    </row>
    <row r="18" spans="2:16" s="985" customFormat="1" ht="12" customHeight="1">
      <c r="B18" s="1004"/>
      <c r="C18" s="1005"/>
      <c r="D18" s="1005"/>
      <c r="E18" s="1567" t="s">
        <v>701</v>
      </c>
      <c r="F18" s="1567"/>
      <c r="G18" s="1567"/>
      <c r="H18" s="987"/>
      <c r="I18" s="992">
        <f aca="true" t="shared" si="0" ref="I18:P18">SUM(I19:I21)</f>
        <v>23507</v>
      </c>
      <c r="J18" s="993">
        <f t="shared" si="0"/>
        <v>11761</v>
      </c>
      <c r="K18" s="993">
        <f t="shared" si="0"/>
        <v>17799</v>
      </c>
      <c r="L18" s="993">
        <f t="shared" si="0"/>
        <v>8253</v>
      </c>
      <c r="M18" s="993">
        <f t="shared" si="0"/>
        <v>10914</v>
      </c>
      <c r="N18" s="993">
        <f t="shared" si="0"/>
        <v>12170</v>
      </c>
      <c r="O18" s="993">
        <f t="shared" si="0"/>
        <v>15310</v>
      </c>
      <c r="P18" s="994">
        <f t="shared" si="0"/>
        <v>12567</v>
      </c>
    </row>
    <row r="19" spans="2:16" ht="12" customHeight="1">
      <c r="B19" s="1003"/>
      <c r="C19" s="958"/>
      <c r="D19" s="958"/>
      <c r="E19" s="958"/>
      <c r="F19" s="1562" t="s">
        <v>702</v>
      </c>
      <c r="G19" s="1562"/>
      <c r="H19" s="967"/>
      <c r="I19" s="1000">
        <v>906</v>
      </c>
      <c r="J19" s="1001">
        <v>783</v>
      </c>
      <c r="K19" s="1001">
        <v>955</v>
      </c>
      <c r="L19" s="1001">
        <v>534</v>
      </c>
      <c r="M19" s="1001">
        <v>373</v>
      </c>
      <c r="N19" s="1001">
        <v>418</v>
      </c>
      <c r="O19" s="1001">
        <v>785</v>
      </c>
      <c r="P19" s="1002">
        <v>1186</v>
      </c>
    </row>
    <row r="20" spans="2:16" ht="12" customHeight="1">
      <c r="B20" s="1003"/>
      <c r="C20" s="958"/>
      <c r="D20" s="958"/>
      <c r="E20" s="958"/>
      <c r="F20" s="1562" t="s">
        <v>703</v>
      </c>
      <c r="G20" s="1562"/>
      <c r="H20" s="967"/>
      <c r="I20" s="1000">
        <v>22443</v>
      </c>
      <c r="J20" s="1001">
        <v>10896</v>
      </c>
      <c r="K20" s="1001">
        <v>16209</v>
      </c>
      <c r="L20" s="1001">
        <v>7407</v>
      </c>
      <c r="M20" s="1001">
        <v>10501</v>
      </c>
      <c r="N20" s="1001">
        <v>11752</v>
      </c>
      <c r="O20" s="1001">
        <v>13107</v>
      </c>
      <c r="P20" s="1002">
        <v>10943</v>
      </c>
    </row>
    <row r="21" spans="2:16" ht="12" customHeight="1">
      <c r="B21" s="1003"/>
      <c r="C21" s="958"/>
      <c r="D21" s="958"/>
      <c r="E21" s="958"/>
      <c r="F21" s="1562" t="s">
        <v>704</v>
      </c>
      <c r="G21" s="1562"/>
      <c r="H21" s="967"/>
      <c r="I21" s="1000">
        <v>158</v>
      </c>
      <c r="J21" s="1001">
        <v>82</v>
      </c>
      <c r="K21" s="1001">
        <v>635</v>
      </c>
      <c r="L21" s="1001">
        <v>312</v>
      </c>
      <c r="M21" s="1001">
        <v>40</v>
      </c>
      <c r="N21" s="1001">
        <v>0</v>
      </c>
      <c r="O21" s="1001">
        <v>1418</v>
      </c>
      <c r="P21" s="1002">
        <v>438</v>
      </c>
    </row>
    <row r="22" spans="2:16" s="985" customFormat="1" ht="12" customHeight="1">
      <c r="B22" s="1004"/>
      <c r="C22" s="1005"/>
      <c r="D22" s="1005"/>
      <c r="E22" s="1567" t="s">
        <v>705</v>
      </c>
      <c r="F22" s="1567"/>
      <c r="G22" s="1567"/>
      <c r="H22" s="987"/>
      <c r="I22" s="988">
        <v>11265</v>
      </c>
      <c r="J22" s="989">
        <v>9909</v>
      </c>
      <c r="K22" s="989">
        <v>14357</v>
      </c>
      <c r="L22" s="989">
        <v>8306</v>
      </c>
      <c r="M22" s="989">
        <v>7823</v>
      </c>
      <c r="N22" s="989">
        <v>12451</v>
      </c>
      <c r="O22" s="989">
        <v>8136</v>
      </c>
      <c r="P22" s="990">
        <v>11118</v>
      </c>
    </row>
    <row r="23" spans="2:16" s="985" customFormat="1" ht="12" customHeight="1">
      <c r="B23" s="1004"/>
      <c r="C23" s="1005"/>
      <c r="D23" s="1567" t="s">
        <v>706</v>
      </c>
      <c r="E23" s="1567"/>
      <c r="F23" s="1567"/>
      <c r="G23" s="1567"/>
      <c r="H23" s="987"/>
      <c r="I23" s="988">
        <v>240403</v>
      </c>
      <c r="J23" s="989">
        <v>204006</v>
      </c>
      <c r="K23" s="989">
        <v>239070</v>
      </c>
      <c r="L23" s="989">
        <v>235203</v>
      </c>
      <c r="M23" s="989">
        <v>230051</v>
      </c>
      <c r="N23" s="989">
        <v>225199</v>
      </c>
      <c r="O23" s="989">
        <v>206539</v>
      </c>
      <c r="P23" s="990">
        <v>281331</v>
      </c>
    </row>
    <row r="24" spans="2:16" s="985" customFormat="1" ht="12" customHeight="1">
      <c r="B24" s="1006"/>
      <c r="C24" s="1568" t="s">
        <v>580</v>
      </c>
      <c r="D24" s="1568"/>
      <c r="E24" s="1568"/>
      <c r="F24" s="1568"/>
      <c r="G24" s="1568"/>
      <c r="H24" s="1007"/>
      <c r="I24" s="1008">
        <v>109705</v>
      </c>
      <c r="J24" s="1009">
        <v>83735</v>
      </c>
      <c r="K24" s="1009">
        <v>91256</v>
      </c>
      <c r="L24" s="1009">
        <v>88069</v>
      </c>
      <c r="M24" s="1009">
        <v>86526</v>
      </c>
      <c r="N24" s="1009">
        <v>100339</v>
      </c>
      <c r="O24" s="1009">
        <v>89584</v>
      </c>
      <c r="P24" s="1010">
        <v>96240</v>
      </c>
    </row>
    <row r="25" spans="2:16" ht="12" customHeight="1">
      <c r="B25" s="1565" t="s">
        <v>667</v>
      </c>
      <c r="C25" s="1566"/>
      <c r="D25" s="1566"/>
      <c r="E25" s="1566"/>
      <c r="F25" s="1566"/>
      <c r="G25" s="1566"/>
      <c r="H25" s="981"/>
      <c r="I25" s="1011">
        <f>SUM(I26,I56:I57)</f>
        <v>898673</v>
      </c>
      <c r="J25" s="1012">
        <f>SUM(J26,J56:J57)</f>
        <v>748801</v>
      </c>
      <c r="K25" s="1012">
        <f>SUM(K26,K56:K57)</f>
        <v>761666</v>
      </c>
      <c r="L25" s="1012">
        <v>741652</v>
      </c>
      <c r="M25" s="1012">
        <v>819642</v>
      </c>
      <c r="N25" s="1012">
        <f>SUM(N26,N56:N57)</f>
        <v>831527</v>
      </c>
      <c r="O25" s="1012">
        <v>738133</v>
      </c>
      <c r="P25" s="1013">
        <f>SUM(P26,P56:P57)</f>
        <v>873421</v>
      </c>
    </row>
    <row r="26" spans="2:16" s="985" customFormat="1" ht="12" customHeight="1">
      <c r="B26" s="1004"/>
      <c r="C26" s="1567" t="s">
        <v>668</v>
      </c>
      <c r="D26" s="1567"/>
      <c r="E26" s="1567"/>
      <c r="F26" s="1567"/>
      <c r="G26" s="1567"/>
      <c r="H26" s="987"/>
      <c r="I26" s="988">
        <v>417768</v>
      </c>
      <c r="J26" s="989">
        <v>355650</v>
      </c>
      <c r="K26" s="989">
        <v>380254</v>
      </c>
      <c r="L26" s="989">
        <v>342008</v>
      </c>
      <c r="M26" s="989">
        <v>391594</v>
      </c>
      <c r="N26" s="989">
        <v>400386</v>
      </c>
      <c r="O26" s="989">
        <v>345261</v>
      </c>
      <c r="P26" s="990">
        <v>390904</v>
      </c>
    </row>
    <row r="27" spans="2:16" s="985" customFormat="1" ht="12" customHeight="1">
      <c r="B27" s="1004"/>
      <c r="C27" s="1567" t="s">
        <v>669</v>
      </c>
      <c r="D27" s="1567"/>
      <c r="E27" s="1567"/>
      <c r="F27" s="1567"/>
      <c r="G27" s="1567"/>
      <c r="H27" s="987"/>
      <c r="I27" s="988">
        <v>332233</v>
      </c>
      <c r="J27" s="989">
        <v>286607</v>
      </c>
      <c r="K27" s="989">
        <v>317252</v>
      </c>
      <c r="L27" s="989">
        <v>281821</v>
      </c>
      <c r="M27" s="989">
        <v>317578</v>
      </c>
      <c r="N27" s="989">
        <v>322252</v>
      </c>
      <c r="O27" s="989">
        <v>281483</v>
      </c>
      <c r="P27" s="990">
        <v>316489</v>
      </c>
    </row>
    <row r="28" spans="2:16" s="985" customFormat="1" ht="12" customHeight="1">
      <c r="B28" s="1004"/>
      <c r="C28" s="1005"/>
      <c r="D28" s="1567" t="s">
        <v>670</v>
      </c>
      <c r="E28" s="1567"/>
      <c r="F28" s="1567"/>
      <c r="G28" s="1567"/>
      <c r="H28" s="987"/>
      <c r="I28" s="988">
        <v>74830</v>
      </c>
      <c r="J28" s="989">
        <v>72000</v>
      </c>
      <c r="K28" s="989">
        <v>74611</v>
      </c>
      <c r="L28" s="989">
        <v>70049</v>
      </c>
      <c r="M28" s="989">
        <v>76027</v>
      </c>
      <c r="N28" s="989">
        <v>73518</v>
      </c>
      <c r="O28" s="989">
        <v>69846</v>
      </c>
      <c r="P28" s="990">
        <v>76794</v>
      </c>
    </row>
    <row r="29" spans="2:16" ht="12" customHeight="1">
      <c r="B29" s="1003"/>
      <c r="C29" s="958"/>
      <c r="D29" s="958"/>
      <c r="E29" s="1562" t="s">
        <v>671</v>
      </c>
      <c r="F29" s="1562"/>
      <c r="G29" s="1562"/>
      <c r="H29" s="967"/>
      <c r="I29" s="1000">
        <v>8255</v>
      </c>
      <c r="J29" s="1001">
        <v>7752</v>
      </c>
      <c r="K29" s="1001">
        <v>9028</v>
      </c>
      <c r="L29" s="1001">
        <v>7492</v>
      </c>
      <c r="M29" s="1001">
        <v>7527</v>
      </c>
      <c r="N29" s="1001">
        <v>8490</v>
      </c>
      <c r="O29" s="1001">
        <v>8062</v>
      </c>
      <c r="P29" s="1002">
        <v>9246</v>
      </c>
    </row>
    <row r="30" spans="2:16" ht="12" customHeight="1">
      <c r="B30" s="1003"/>
      <c r="C30" s="958"/>
      <c r="D30" s="958"/>
      <c r="E30" s="967"/>
      <c r="F30" s="967"/>
      <c r="G30" s="967" t="s">
        <v>707</v>
      </c>
      <c r="H30" s="967"/>
      <c r="I30" s="1000">
        <v>4869</v>
      </c>
      <c r="J30" s="1001">
        <v>4377</v>
      </c>
      <c r="K30" s="1001">
        <v>5043</v>
      </c>
      <c r="L30" s="1001">
        <v>3901</v>
      </c>
      <c r="M30" s="1001">
        <v>4048</v>
      </c>
      <c r="N30" s="1001">
        <v>4880</v>
      </c>
      <c r="O30" s="1001">
        <v>4942</v>
      </c>
      <c r="P30" s="1002">
        <v>5146</v>
      </c>
    </row>
    <row r="31" spans="2:16" ht="12" customHeight="1">
      <c r="B31" s="1003"/>
      <c r="C31" s="958"/>
      <c r="D31" s="958"/>
      <c r="E31" s="1562" t="s">
        <v>672</v>
      </c>
      <c r="F31" s="1562"/>
      <c r="G31" s="1562"/>
      <c r="H31" s="967"/>
      <c r="I31" s="1000">
        <v>9956</v>
      </c>
      <c r="J31" s="1001">
        <v>10935</v>
      </c>
      <c r="K31" s="1001">
        <v>9678</v>
      </c>
      <c r="L31" s="1001">
        <v>9011</v>
      </c>
      <c r="M31" s="1001">
        <v>11576</v>
      </c>
      <c r="N31" s="1001">
        <v>9651</v>
      </c>
      <c r="O31" s="1001">
        <v>10361</v>
      </c>
      <c r="P31" s="1002">
        <v>9742</v>
      </c>
    </row>
    <row r="32" spans="2:16" ht="12" customHeight="1">
      <c r="B32" s="1003"/>
      <c r="C32" s="958"/>
      <c r="D32" s="958"/>
      <c r="E32" s="1562" t="s">
        <v>673</v>
      </c>
      <c r="F32" s="1562"/>
      <c r="G32" s="1562"/>
      <c r="H32" s="967"/>
      <c r="I32" s="1000">
        <v>6632</v>
      </c>
      <c r="J32" s="1001">
        <v>5586</v>
      </c>
      <c r="K32" s="1001">
        <v>5751</v>
      </c>
      <c r="L32" s="1001">
        <v>6186</v>
      </c>
      <c r="M32" s="1001">
        <v>6779</v>
      </c>
      <c r="N32" s="1001">
        <v>5761</v>
      </c>
      <c r="O32" s="1001">
        <v>5383</v>
      </c>
      <c r="P32" s="1002">
        <v>7720</v>
      </c>
    </row>
    <row r="33" spans="2:16" ht="12" customHeight="1">
      <c r="B33" s="1003"/>
      <c r="C33" s="958"/>
      <c r="D33" s="958"/>
      <c r="E33" s="1562" t="s">
        <v>674</v>
      </c>
      <c r="F33" s="1562"/>
      <c r="G33" s="1562"/>
      <c r="H33" s="967"/>
      <c r="I33" s="1000">
        <v>4036</v>
      </c>
      <c r="J33" s="1001">
        <v>3634</v>
      </c>
      <c r="K33" s="1001">
        <v>4042</v>
      </c>
      <c r="L33" s="1001">
        <v>3807</v>
      </c>
      <c r="M33" s="1001">
        <v>3582</v>
      </c>
      <c r="N33" s="1001">
        <v>3735</v>
      </c>
      <c r="O33" s="1001">
        <v>3444</v>
      </c>
      <c r="P33" s="1002">
        <v>3742</v>
      </c>
    </row>
    <row r="34" spans="2:16" ht="12" customHeight="1">
      <c r="B34" s="1003"/>
      <c r="C34" s="958"/>
      <c r="D34" s="958"/>
      <c r="E34" s="1562" t="s">
        <v>675</v>
      </c>
      <c r="F34" s="1562"/>
      <c r="G34" s="1562"/>
      <c r="H34" s="967"/>
      <c r="I34" s="1000">
        <v>10239</v>
      </c>
      <c r="J34" s="1001">
        <v>8992</v>
      </c>
      <c r="K34" s="1001">
        <v>9951</v>
      </c>
      <c r="L34" s="1001">
        <v>9546</v>
      </c>
      <c r="M34" s="1001">
        <v>10276</v>
      </c>
      <c r="N34" s="1001">
        <v>9365</v>
      </c>
      <c r="O34" s="1001">
        <v>9311</v>
      </c>
      <c r="P34" s="1002">
        <v>9173</v>
      </c>
    </row>
    <row r="35" spans="2:16" ht="12" customHeight="1">
      <c r="B35" s="1003"/>
      <c r="C35" s="958"/>
      <c r="D35" s="958"/>
      <c r="E35" s="1562" t="s">
        <v>676</v>
      </c>
      <c r="F35" s="1562"/>
      <c r="G35" s="1562"/>
      <c r="H35" s="967"/>
      <c r="I35" s="1000">
        <v>3214</v>
      </c>
      <c r="J35" s="1001">
        <v>2957</v>
      </c>
      <c r="K35" s="1001">
        <v>3597</v>
      </c>
      <c r="L35" s="1001">
        <v>3650</v>
      </c>
      <c r="M35" s="1001">
        <v>3651</v>
      </c>
      <c r="N35" s="1001">
        <v>2945</v>
      </c>
      <c r="O35" s="1001">
        <v>3515</v>
      </c>
      <c r="P35" s="1002">
        <v>3386</v>
      </c>
    </row>
    <row r="36" spans="2:16" ht="12" customHeight="1">
      <c r="B36" s="1003"/>
      <c r="C36" s="958"/>
      <c r="D36" s="958"/>
      <c r="E36" s="1562" t="s">
        <v>677</v>
      </c>
      <c r="F36" s="1562"/>
      <c r="G36" s="1562"/>
      <c r="H36" s="967"/>
      <c r="I36" s="1000">
        <v>2870</v>
      </c>
      <c r="J36" s="1001">
        <v>2699</v>
      </c>
      <c r="K36" s="20">
        <v>3051</v>
      </c>
      <c r="L36" s="1001">
        <v>2743</v>
      </c>
      <c r="M36" s="1001">
        <v>2908</v>
      </c>
      <c r="N36" s="1001">
        <v>2864</v>
      </c>
      <c r="O36" s="1001">
        <v>2811</v>
      </c>
      <c r="P36" s="1002">
        <v>2976</v>
      </c>
    </row>
    <row r="37" spans="2:16" ht="12" customHeight="1">
      <c r="B37" s="1003"/>
      <c r="C37" s="958"/>
      <c r="D37" s="958"/>
      <c r="E37" s="1562" t="s">
        <v>678</v>
      </c>
      <c r="F37" s="1562"/>
      <c r="G37" s="1562"/>
      <c r="H37" s="967"/>
      <c r="I37" s="1000">
        <v>6080</v>
      </c>
      <c r="J37" s="1001">
        <v>5173</v>
      </c>
      <c r="K37" s="1001">
        <v>6006</v>
      </c>
      <c r="L37" s="1001">
        <v>5910</v>
      </c>
      <c r="M37" s="1001">
        <v>5415</v>
      </c>
      <c r="N37" s="1001">
        <v>5778</v>
      </c>
      <c r="O37" s="1001">
        <v>5259</v>
      </c>
      <c r="P37" s="1002">
        <v>5430</v>
      </c>
    </row>
    <row r="38" spans="2:16" ht="12" customHeight="1">
      <c r="B38" s="1003"/>
      <c r="C38" s="958"/>
      <c r="D38" s="958"/>
      <c r="E38" s="1562" t="s">
        <v>679</v>
      </c>
      <c r="F38" s="1562"/>
      <c r="G38" s="1562"/>
      <c r="H38" s="967"/>
      <c r="I38" s="1000">
        <v>6091</v>
      </c>
      <c r="J38" s="1001">
        <v>5660</v>
      </c>
      <c r="K38" s="1001">
        <v>5382</v>
      </c>
      <c r="L38" s="1001">
        <v>4529</v>
      </c>
      <c r="M38" s="1001">
        <v>4707</v>
      </c>
      <c r="N38" s="1001">
        <v>5547</v>
      </c>
      <c r="O38" s="1001">
        <v>5235</v>
      </c>
      <c r="P38" s="1002">
        <v>5951</v>
      </c>
    </row>
    <row r="39" spans="2:16" ht="12" customHeight="1">
      <c r="B39" s="1003"/>
      <c r="C39" s="958"/>
      <c r="D39" s="958"/>
      <c r="E39" s="1562" t="s">
        <v>680</v>
      </c>
      <c r="F39" s="1562"/>
      <c r="G39" s="1562"/>
      <c r="H39" s="967"/>
      <c r="I39" s="1000">
        <v>2627</v>
      </c>
      <c r="J39" s="1001">
        <v>3215</v>
      </c>
      <c r="K39" s="1001">
        <v>2849</v>
      </c>
      <c r="L39" s="1001">
        <v>2630</v>
      </c>
      <c r="M39" s="1001">
        <v>2980</v>
      </c>
      <c r="N39" s="1001">
        <v>3034</v>
      </c>
      <c r="O39" s="1001">
        <v>2802</v>
      </c>
      <c r="P39" s="1002">
        <v>2891</v>
      </c>
    </row>
    <row r="40" spans="2:16" ht="12" customHeight="1">
      <c r="B40" s="1003"/>
      <c r="C40" s="958"/>
      <c r="D40" s="958"/>
      <c r="E40" s="1562" t="s">
        <v>681</v>
      </c>
      <c r="F40" s="1562"/>
      <c r="G40" s="1562"/>
      <c r="H40" s="967"/>
      <c r="I40" s="1000">
        <v>3749</v>
      </c>
      <c r="J40" s="1001">
        <v>4080</v>
      </c>
      <c r="K40" s="1001">
        <v>3135</v>
      </c>
      <c r="L40" s="1001">
        <v>3799</v>
      </c>
      <c r="M40" s="1001">
        <v>4314</v>
      </c>
      <c r="N40" s="1001">
        <v>3482</v>
      </c>
      <c r="O40" s="1001">
        <v>3733</v>
      </c>
      <c r="P40" s="1002">
        <v>3809</v>
      </c>
    </row>
    <row r="41" spans="2:16" ht="12" customHeight="1">
      <c r="B41" s="1003"/>
      <c r="C41" s="958"/>
      <c r="D41" s="958"/>
      <c r="E41" s="1562" t="s">
        <v>682</v>
      </c>
      <c r="F41" s="1562"/>
      <c r="G41" s="1562"/>
      <c r="H41" s="967"/>
      <c r="I41" s="1000">
        <v>11080</v>
      </c>
      <c r="J41" s="1001">
        <v>11316</v>
      </c>
      <c r="K41" s="1001">
        <v>12141</v>
      </c>
      <c r="L41" s="1001">
        <v>10747</v>
      </c>
      <c r="M41" s="1001">
        <v>12312</v>
      </c>
      <c r="N41" s="1001">
        <v>12867</v>
      </c>
      <c r="O41" s="1001">
        <v>9930</v>
      </c>
      <c r="P41" s="1002">
        <v>12727</v>
      </c>
    </row>
    <row r="42" spans="2:16" s="985" customFormat="1" ht="12" customHeight="1">
      <c r="B42" s="1004"/>
      <c r="C42" s="1005"/>
      <c r="D42" s="1567" t="s">
        <v>683</v>
      </c>
      <c r="E42" s="1567"/>
      <c r="F42" s="1567"/>
      <c r="G42" s="1567"/>
      <c r="H42" s="987"/>
      <c r="I42" s="988">
        <v>12867</v>
      </c>
      <c r="J42" s="989">
        <v>17361</v>
      </c>
      <c r="K42" s="989">
        <v>16897</v>
      </c>
      <c r="L42" s="989">
        <v>14954</v>
      </c>
      <c r="M42" s="989">
        <v>13057</v>
      </c>
      <c r="N42" s="989">
        <v>12865</v>
      </c>
      <c r="O42" s="989">
        <v>12629</v>
      </c>
      <c r="P42" s="990">
        <v>15846</v>
      </c>
    </row>
    <row r="43" spans="2:16" s="985" customFormat="1" ht="12" customHeight="1">
      <c r="B43" s="1004"/>
      <c r="C43" s="1005"/>
      <c r="D43" s="1567" t="s">
        <v>684</v>
      </c>
      <c r="E43" s="1567"/>
      <c r="F43" s="1567"/>
      <c r="G43" s="1567"/>
      <c r="H43" s="987"/>
      <c r="I43" s="988">
        <v>19255</v>
      </c>
      <c r="J43" s="989">
        <v>16513</v>
      </c>
      <c r="K43" s="989">
        <v>15086</v>
      </c>
      <c r="L43" s="989">
        <v>13835</v>
      </c>
      <c r="M43" s="989">
        <v>17255</v>
      </c>
      <c r="N43" s="989">
        <v>15408</v>
      </c>
      <c r="O43" s="989">
        <v>15530</v>
      </c>
      <c r="P43" s="990">
        <v>15887</v>
      </c>
    </row>
    <row r="44" spans="2:16" s="985" customFormat="1" ht="12" customHeight="1">
      <c r="B44" s="1004"/>
      <c r="C44" s="1005"/>
      <c r="D44" s="1567" t="s">
        <v>685</v>
      </c>
      <c r="E44" s="1567"/>
      <c r="F44" s="1567"/>
      <c r="G44" s="1567"/>
      <c r="H44" s="987"/>
      <c r="I44" s="988">
        <v>14430</v>
      </c>
      <c r="J44" s="989">
        <v>10106</v>
      </c>
      <c r="K44" s="989">
        <v>14745</v>
      </c>
      <c r="L44" s="989">
        <v>10225</v>
      </c>
      <c r="M44" s="989">
        <v>12613</v>
      </c>
      <c r="N44" s="989">
        <v>12519</v>
      </c>
      <c r="O44" s="989">
        <v>10211</v>
      </c>
      <c r="P44" s="990">
        <v>12388</v>
      </c>
    </row>
    <row r="45" spans="2:16" s="985" customFormat="1" ht="12" customHeight="1">
      <c r="B45" s="1004"/>
      <c r="C45" s="1005"/>
      <c r="D45" s="1567" t="s">
        <v>686</v>
      </c>
      <c r="E45" s="1567"/>
      <c r="F45" s="1567"/>
      <c r="G45" s="1567"/>
      <c r="H45" s="987"/>
      <c r="I45" s="988">
        <v>22901</v>
      </c>
      <c r="J45" s="989">
        <v>19859</v>
      </c>
      <c r="K45" s="989">
        <v>24467</v>
      </c>
      <c r="L45" s="989">
        <v>21061</v>
      </c>
      <c r="M45" s="989">
        <v>24886</v>
      </c>
      <c r="N45" s="989">
        <v>20800</v>
      </c>
      <c r="O45" s="989">
        <v>18938</v>
      </c>
      <c r="P45" s="990">
        <v>22577</v>
      </c>
    </row>
    <row r="46" spans="2:16" s="985" customFormat="1" ht="12" customHeight="1">
      <c r="B46" s="1004"/>
      <c r="C46" s="1005"/>
      <c r="D46" s="1567" t="s">
        <v>708</v>
      </c>
      <c r="E46" s="1567"/>
      <c r="F46" s="1567"/>
      <c r="G46" s="1567"/>
      <c r="H46" s="987"/>
      <c r="I46" s="988">
        <v>7847</v>
      </c>
      <c r="J46" s="989">
        <v>8063</v>
      </c>
      <c r="K46" s="989">
        <v>7861</v>
      </c>
      <c r="L46" s="989">
        <v>8403</v>
      </c>
      <c r="M46" s="989">
        <v>5903</v>
      </c>
      <c r="N46" s="989">
        <v>7698</v>
      </c>
      <c r="O46" s="989">
        <v>6597</v>
      </c>
      <c r="P46" s="990">
        <v>8092</v>
      </c>
    </row>
    <row r="47" spans="2:16" s="985" customFormat="1" ht="12" customHeight="1">
      <c r="B47" s="1004"/>
      <c r="C47" s="1005"/>
      <c r="D47" s="1567" t="s">
        <v>709</v>
      </c>
      <c r="E47" s="1567"/>
      <c r="F47" s="1567"/>
      <c r="G47" s="1567"/>
      <c r="H47" s="987"/>
      <c r="I47" s="988">
        <v>30261</v>
      </c>
      <c r="J47" s="989">
        <v>23579</v>
      </c>
      <c r="K47" s="989">
        <v>31678</v>
      </c>
      <c r="L47" s="989">
        <v>24953</v>
      </c>
      <c r="M47" s="989">
        <v>26350</v>
      </c>
      <c r="N47" s="989">
        <v>33107</v>
      </c>
      <c r="O47" s="989">
        <v>26979</v>
      </c>
      <c r="P47" s="990">
        <v>32217</v>
      </c>
    </row>
    <row r="48" spans="2:16" s="985" customFormat="1" ht="12" customHeight="1">
      <c r="B48" s="1004"/>
      <c r="C48" s="1005"/>
      <c r="D48" s="1567" t="s">
        <v>687</v>
      </c>
      <c r="E48" s="1567"/>
      <c r="F48" s="1567"/>
      <c r="G48" s="1567"/>
      <c r="H48" s="987"/>
      <c r="I48" s="988">
        <v>14899</v>
      </c>
      <c r="J48" s="989">
        <v>9351</v>
      </c>
      <c r="K48" s="989">
        <v>12661</v>
      </c>
      <c r="L48" s="989">
        <v>12276</v>
      </c>
      <c r="M48" s="989">
        <v>12207</v>
      </c>
      <c r="N48" s="989">
        <v>12234</v>
      </c>
      <c r="O48" s="989">
        <v>9570</v>
      </c>
      <c r="P48" s="990">
        <v>15349</v>
      </c>
    </row>
    <row r="49" spans="2:16" s="985" customFormat="1" ht="12" customHeight="1">
      <c r="B49" s="1004"/>
      <c r="C49" s="1005"/>
      <c r="D49" s="1567" t="s">
        <v>688</v>
      </c>
      <c r="E49" s="1567"/>
      <c r="F49" s="1567"/>
      <c r="G49" s="1567"/>
      <c r="H49" s="987"/>
      <c r="I49" s="988">
        <v>31942</v>
      </c>
      <c r="J49" s="989">
        <v>21745</v>
      </c>
      <c r="K49" s="989">
        <v>32388</v>
      </c>
      <c r="L49" s="989">
        <v>27123</v>
      </c>
      <c r="M49" s="989">
        <v>29753</v>
      </c>
      <c r="N49" s="989">
        <v>28007</v>
      </c>
      <c r="O49" s="989">
        <v>23386</v>
      </c>
      <c r="P49" s="990">
        <v>29585</v>
      </c>
    </row>
    <row r="50" spans="2:16" s="985" customFormat="1" ht="12" customHeight="1">
      <c r="B50" s="1004"/>
      <c r="C50" s="1005"/>
      <c r="D50" s="1567" t="s">
        <v>689</v>
      </c>
      <c r="E50" s="1567"/>
      <c r="F50" s="1567"/>
      <c r="G50" s="1567"/>
      <c r="H50" s="987"/>
      <c r="I50" s="988">
        <v>103001</v>
      </c>
      <c r="J50" s="989">
        <v>88030</v>
      </c>
      <c r="K50" s="989">
        <v>86857</v>
      </c>
      <c r="L50" s="989">
        <v>78942</v>
      </c>
      <c r="M50" s="989">
        <v>99526</v>
      </c>
      <c r="N50" s="989">
        <v>106095</v>
      </c>
      <c r="O50" s="989">
        <v>87799</v>
      </c>
      <c r="P50" s="990">
        <v>87753</v>
      </c>
    </row>
    <row r="51" spans="2:16" s="985" customFormat="1" ht="12" customHeight="1">
      <c r="B51" s="1004"/>
      <c r="C51" s="1567" t="s">
        <v>690</v>
      </c>
      <c r="D51" s="1567"/>
      <c r="E51" s="1567"/>
      <c r="F51" s="1567"/>
      <c r="G51" s="1567"/>
      <c r="H51" s="987"/>
      <c r="I51" s="988">
        <f>SUM(I52:I55)</f>
        <v>85535</v>
      </c>
      <c r="J51" s="989">
        <f>SUM(J52:J55)</f>
        <v>69043</v>
      </c>
      <c r="K51" s="989">
        <f>SUM(K52:K55)</f>
        <v>63002</v>
      </c>
      <c r="L51" s="989">
        <f>SUM(L52:L55)</f>
        <v>60187</v>
      </c>
      <c r="M51" s="989">
        <f>SUM(M52:M55)</f>
        <v>74016</v>
      </c>
      <c r="N51" s="989">
        <v>78134</v>
      </c>
      <c r="O51" s="989">
        <f>SUM(O52:O55)</f>
        <v>63777</v>
      </c>
      <c r="P51" s="990">
        <v>74415</v>
      </c>
    </row>
    <row r="52" spans="2:16" ht="12" customHeight="1">
      <c r="B52" s="1003"/>
      <c r="C52" s="958"/>
      <c r="D52" s="1562" t="s">
        <v>710</v>
      </c>
      <c r="E52" s="1562"/>
      <c r="F52" s="1562"/>
      <c r="G52" s="1562"/>
      <c r="H52" s="967"/>
      <c r="I52" s="1000">
        <v>25092</v>
      </c>
      <c r="J52" s="1001">
        <v>18490</v>
      </c>
      <c r="K52" s="1001">
        <v>15791</v>
      </c>
      <c r="L52" s="1001">
        <v>17207</v>
      </c>
      <c r="M52" s="1001">
        <v>20886</v>
      </c>
      <c r="N52" s="1001">
        <v>21669</v>
      </c>
      <c r="O52" s="1001">
        <v>16422</v>
      </c>
      <c r="P52" s="1002">
        <v>21650</v>
      </c>
    </row>
    <row r="53" spans="2:16" ht="12" customHeight="1">
      <c r="B53" s="1003"/>
      <c r="C53" s="958"/>
      <c r="D53" s="1562" t="s">
        <v>711</v>
      </c>
      <c r="E53" s="1562"/>
      <c r="F53" s="1562"/>
      <c r="G53" s="1562"/>
      <c r="H53" s="967"/>
      <c r="I53" s="1000">
        <v>23049</v>
      </c>
      <c r="J53" s="1001">
        <v>17148</v>
      </c>
      <c r="K53" s="1001">
        <v>20180</v>
      </c>
      <c r="L53" s="1001">
        <v>16271</v>
      </c>
      <c r="M53" s="1001">
        <v>18764</v>
      </c>
      <c r="N53" s="1001">
        <v>21669</v>
      </c>
      <c r="O53" s="1001">
        <v>16788</v>
      </c>
      <c r="P53" s="1002">
        <v>20692</v>
      </c>
    </row>
    <row r="54" spans="2:16" ht="12" customHeight="1">
      <c r="B54" s="1003"/>
      <c r="C54" s="958"/>
      <c r="D54" s="1562" t="s">
        <v>712</v>
      </c>
      <c r="E54" s="1562"/>
      <c r="F54" s="1562"/>
      <c r="G54" s="1562"/>
      <c r="H54" s="967"/>
      <c r="I54" s="1000">
        <v>37292</v>
      </c>
      <c r="J54" s="1001">
        <v>33035</v>
      </c>
      <c r="K54" s="1001">
        <v>26838</v>
      </c>
      <c r="L54" s="1001">
        <v>26571</v>
      </c>
      <c r="M54" s="1001">
        <v>34339</v>
      </c>
      <c r="N54" s="1001">
        <v>34117</v>
      </c>
      <c r="O54" s="1001">
        <v>30204</v>
      </c>
      <c r="P54" s="1002">
        <v>31780</v>
      </c>
    </row>
    <row r="55" spans="2:16" ht="12" customHeight="1">
      <c r="B55" s="1003"/>
      <c r="C55" s="958"/>
      <c r="D55" s="1562" t="s">
        <v>713</v>
      </c>
      <c r="E55" s="1562"/>
      <c r="F55" s="1562"/>
      <c r="G55" s="1562"/>
      <c r="H55" s="967"/>
      <c r="I55" s="1000">
        <v>102</v>
      </c>
      <c r="J55" s="1001">
        <v>370</v>
      </c>
      <c r="K55" s="1001">
        <v>193</v>
      </c>
      <c r="L55" s="1001">
        <v>138</v>
      </c>
      <c r="M55" s="1001">
        <v>27</v>
      </c>
      <c r="N55" s="1001">
        <v>678</v>
      </c>
      <c r="O55" s="1001">
        <v>363</v>
      </c>
      <c r="P55" s="1002">
        <v>292</v>
      </c>
    </row>
    <row r="56" spans="2:16" s="985" customFormat="1" ht="12" customHeight="1">
      <c r="B56" s="1004"/>
      <c r="C56" s="1567" t="s">
        <v>691</v>
      </c>
      <c r="D56" s="1567"/>
      <c r="E56" s="1567"/>
      <c r="F56" s="1567"/>
      <c r="G56" s="1567"/>
      <c r="H56" s="987"/>
      <c r="I56" s="988">
        <v>370815</v>
      </c>
      <c r="J56" s="989">
        <v>300495</v>
      </c>
      <c r="K56" s="989">
        <v>287487</v>
      </c>
      <c r="L56" s="989">
        <v>308306</v>
      </c>
      <c r="M56" s="989">
        <v>342884</v>
      </c>
      <c r="N56" s="989">
        <v>327566</v>
      </c>
      <c r="O56" s="989">
        <v>299621</v>
      </c>
      <c r="P56" s="990">
        <v>385140</v>
      </c>
    </row>
    <row r="57" spans="2:16" s="985" customFormat="1" ht="12" customHeight="1">
      <c r="B57" s="1004"/>
      <c r="C57" s="1567" t="s">
        <v>581</v>
      </c>
      <c r="D57" s="1567"/>
      <c r="E57" s="1567"/>
      <c r="F57" s="1567"/>
      <c r="G57" s="1567"/>
      <c r="H57" s="987"/>
      <c r="I57" s="988">
        <v>110090</v>
      </c>
      <c r="J57" s="989">
        <v>92656</v>
      </c>
      <c r="K57" s="989">
        <v>93925</v>
      </c>
      <c r="L57" s="989">
        <v>91339</v>
      </c>
      <c r="M57" s="989">
        <v>85165</v>
      </c>
      <c r="N57" s="989">
        <v>103575</v>
      </c>
      <c r="O57" s="989">
        <v>93252</v>
      </c>
      <c r="P57" s="990">
        <v>97377</v>
      </c>
    </row>
    <row r="58" spans="2:16" ht="12" customHeight="1">
      <c r="B58" s="1569" t="s">
        <v>714</v>
      </c>
      <c r="C58" s="1570"/>
      <c r="D58" s="1570"/>
      <c r="E58" s="1570"/>
      <c r="F58" s="1570"/>
      <c r="G58" s="1570"/>
      <c r="H58" s="1014"/>
      <c r="I58" s="1015">
        <v>20713</v>
      </c>
      <c r="J58" s="1016">
        <v>13067</v>
      </c>
      <c r="K58" s="1016">
        <v>13632</v>
      </c>
      <c r="L58" s="1016">
        <v>12516</v>
      </c>
      <c r="M58" s="1016">
        <v>17434</v>
      </c>
      <c r="N58" s="1016">
        <v>16456</v>
      </c>
      <c r="O58" s="1016">
        <v>13417</v>
      </c>
      <c r="P58" s="1017">
        <v>13902</v>
      </c>
    </row>
    <row r="59" spans="2:11" ht="12">
      <c r="B59" s="1018" t="s">
        <v>715</v>
      </c>
      <c r="K59" s="1019"/>
    </row>
    <row r="60" ht="12">
      <c r="K60" s="958"/>
    </row>
  </sheetData>
  <mergeCells count="50">
    <mergeCell ref="D53:G53"/>
    <mergeCell ref="D54:G54"/>
    <mergeCell ref="D55:G55"/>
    <mergeCell ref="B58:G58"/>
    <mergeCell ref="C56:G56"/>
    <mergeCell ref="C57:G57"/>
    <mergeCell ref="D49:G49"/>
    <mergeCell ref="D50:G50"/>
    <mergeCell ref="C51:G51"/>
    <mergeCell ref="D52:G52"/>
    <mergeCell ref="D45:G45"/>
    <mergeCell ref="D46:G46"/>
    <mergeCell ref="D47:G47"/>
    <mergeCell ref="D48:G48"/>
    <mergeCell ref="E41:G41"/>
    <mergeCell ref="D42:G42"/>
    <mergeCell ref="D43:G43"/>
    <mergeCell ref="D44:G44"/>
    <mergeCell ref="E37:G37"/>
    <mergeCell ref="E38:G38"/>
    <mergeCell ref="E39:G39"/>
    <mergeCell ref="E40:G40"/>
    <mergeCell ref="E33:G33"/>
    <mergeCell ref="E34:G34"/>
    <mergeCell ref="E35:G35"/>
    <mergeCell ref="E36:G36"/>
    <mergeCell ref="D28:G28"/>
    <mergeCell ref="E29:G29"/>
    <mergeCell ref="E31:G31"/>
    <mergeCell ref="E32:G32"/>
    <mergeCell ref="C24:G24"/>
    <mergeCell ref="B25:G25"/>
    <mergeCell ref="C26:G26"/>
    <mergeCell ref="C27:G27"/>
    <mergeCell ref="F20:G20"/>
    <mergeCell ref="F21:G21"/>
    <mergeCell ref="E22:G22"/>
    <mergeCell ref="D23:G23"/>
    <mergeCell ref="F16:G16"/>
    <mergeCell ref="E17:G17"/>
    <mergeCell ref="E18:G18"/>
    <mergeCell ref="F19:G19"/>
    <mergeCell ref="B9:G9"/>
    <mergeCell ref="C10:G10"/>
    <mergeCell ref="E11:G11"/>
    <mergeCell ref="F12:G12"/>
    <mergeCell ref="B5:G5"/>
    <mergeCell ref="B6:G6"/>
    <mergeCell ref="B7:G7"/>
    <mergeCell ref="B8:G8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7" customWidth="1"/>
    <col min="2" max="2" width="10.625" style="17" customWidth="1"/>
    <col min="3" max="3" width="9.50390625" style="17" customWidth="1"/>
    <col min="4" max="4" width="10.625" style="17" customWidth="1"/>
    <col min="5" max="6" width="8.625" style="17" customWidth="1"/>
    <col min="7" max="8" width="7.625" style="17" customWidth="1"/>
    <col min="9" max="10" width="6.625" style="17" customWidth="1"/>
    <col min="11" max="11" width="7.625" style="17" customWidth="1"/>
    <col min="12" max="14" width="6.625" style="17" customWidth="1"/>
    <col min="15" max="16384" width="9.00390625" style="17" customWidth="1"/>
  </cols>
  <sheetData>
    <row r="1" ht="15" customHeight="1">
      <c r="B1" s="18" t="s">
        <v>742</v>
      </c>
    </row>
    <row r="3" spans="2:14" ht="15" customHeight="1" thickBo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46"/>
    </row>
    <row r="4" spans="1:14" ht="15" customHeight="1" thickTop="1">
      <c r="A4" s="32"/>
      <c r="B4" s="1571" t="s">
        <v>717</v>
      </c>
      <c r="C4" s="1021" t="s">
        <v>718</v>
      </c>
      <c r="D4" s="1020" t="s">
        <v>719</v>
      </c>
      <c r="E4" s="1022" t="s">
        <v>720</v>
      </c>
      <c r="F4" s="1021" t="s">
        <v>728</v>
      </c>
      <c r="G4" s="1342" t="s">
        <v>721</v>
      </c>
      <c r="H4" s="1576"/>
      <c r="I4" s="1576"/>
      <c r="J4" s="1576"/>
      <c r="K4" s="1576"/>
      <c r="L4" s="1576"/>
      <c r="M4" s="1576"/>
      <c r="N4" s="1577"/>
    </row>
    <row r="5" spans="1:14" ht="15" customHeight="1">
      <c r="A5" s="32"/>
      <c r="B5" s="1572"/>
      <c r="C5" s="1023"/>
      <c r="D5" s="925" t="s">
        <v>729</v>
      </c>
      <c r="E5" s="1024"/>
      <c r="F5" s="1025" t="s">
        <v>730</v>
      </c>
      <c r="G5" s="1574" t="s">
        <v>731</v>
      </c>
      <c r="H5" s="1274" t="s">
        <v>732</v>
      </c>
      <c r="I5" s="1575"/>
      <c r="J5" s="1575"/>
      <c r="K5" s="1575"/>
      <c r="L5" s="1575"/>
      <c r="M5" s="1575"/>
      <c r="N5" s="1575"/>
    </row>
    <row r="6" spans="1:14" ht="15" customHeight="1">
      <c r="A6" s="32"/>
      <c r="B6" s="1573"/>
      <c r="C6" s="1026" t="s">
        <v>733</v>
      </c>
      <c r="D6" s="1027" t="s">
        <v>734</v>
      </c>
      <c r="E6" s="1028" t="s">
        <v>735</v>
      </c>
      <c r="F6" s="1029" t="s">
        <v>736</v>
      </c>
      <c r="G6" s="1574"/>
      <c r="H6" s="135" t="s">
        <v>737</v>
      </c>
      <c r="I6" s="135" t="s">
        <v>722</v>
      </c>
      <c r="J6" s="135" t="s">
        <v>723</v>
      </c>
      <c r="K6" s="135" t="s">
        <v>724</v>
      </c>
      <c r="L6" s="135" t="s">
        <v>725</v>
      </c>
      <c r="M6" s="135" t="s">
        <v>726</v>
      </c>
      <c r="N6" s="135" t="s">
        <v>727</v>
      </c>
    </row>
    <row r="7" spans="1:14" ht="15" customHeight="1">
      <c r="A7" s="32"/>
      <c r="B7" s="1030" t="s">
        <v>738</v>
      </c>
      <c r="C7" s="1031">
        <v>8989</v>
      </c>
      <c r="D7" s="1032">
        <v>85.9</v>
      </c>
      <c r="E7" s="1033">
        <v>6691</v>
      </c>
      <c r="F7" s="1034">
        <f>(E7*100)/C7</f>
        <v>74.43542107019691</v>
      </c>
      <c r="G7" s="1033">
        <v>3249</v>
      </c>
      <c r="H7" s="796">
        <v>806</v>
      </c>
      <c r="I7" s="1033">
        <v>20</v>
      </c>
      <c r="J7" s="1033">
        <v>102</v>
      </c>
      <c r="K7" s="1033">
        <v>635</v>
      </c>
      <c r="L7" s="1033">
        <v>9</v>
      </c>
      <c r="M7" s="1033">
        <v>6</v>
      </c>
      <c r="N7" s="1035">
        <v>34</v>
      </c>
    </row>
    <row r="8" spans="1:14" ht="15" customHeight="1">
      <c r="A8" s="32"/>
      <c r="B8" s="1036">
        <v>55</v>
      </c>
      <c r="C8" s="1037">
        <v>9790</v>
      </c>
      <c r="D8" s="797">
        <v>93.5</v>
      </c>
      <c r="E8" s="796">
        <v>7213</v>
      </c>
      <c r="F8" s="1038">
        <f>(E8*100)/C8</f>
        <v>73.67722165474974</v>
      </c>
      <c r="G8" s="796">
        <v>3288</v>
      </c>
      <c r="H8" s="796">
        <f>SUM(I8:N8)</f>
        <v>1410</v>
      </c>
      <c r="I8" s="796">
        <v>0</v>
      </c>
      <c r="J8" s="796">
        <v>231</v>
      </c>
      <c r="K8" s="796">
        <v>1111</v>
      </c>
      <c r="L8" s="796">
        <v>37</v>
      </c>
      <c r="M8" s="796">
        <v>4</v>
      </c>
      <c r="N8" s="356">
        <v>27</v>
      </c>
    </row>
    <row r="9" spans="1:14" ht="15" customHeight="1">
      <c r="A9" s="32"/>
      <c r="B9" s="1036"/>
      <c r="C9" s="1037"/>
      <c r="D9" s="797"/>
      <c r="E9" s="796"/>
      <c r="F9" s="1038"/>
      <c r="G9" s="796"/>
      <c r="H9" s="796"/>
      <c r="I9" s="796"/>
      <c r="J9" s="796"/>
      <c r="K9" s="796"/>
      <c r="L9" s="796"/>
      <c r="M9" s="796"/>
      <c r="N9" s="356"/>
    </row>
    <row r="10" spans="1:14" ht="15" customHeight="1">
      <c r="A10" s="32"/>
      <c r="B10" s="1036">
        <v>59</v>
      </c>
      <c r="C10" s="1037">
        <v>10070</v>
      </c>
      <c r="D10" s="797">
        <v>96.2</v>
      </c>
      <c r="E10" s="796">
        <v>8768</v>
      </c>
      <c r="F10" s="1038">
        <f>(E10*100)/C10</f>
        <v>87.07050645481628</v>
      </c>
      <c r="G10" s="796">
        <v>3683</v>
      </c>
      <c r="H10" s="796">
        <f>SUM(I10:N10)</f>
        <v>1795</v>
      </c>
      <c r="I10" s="796">
        <v>2</v>
      </c>
      <c r="J10" s="796">
        <v>277</v>
      </c>
      <c r="K10" s="796">
        <v>1362</v>
      </c>
      <c r="L10" s="796">
        <v>83</v>
      </c>
      <c r="M10" s="796">
        <v>26</v>
      </c>
      <c r="N10" s="356">
        <v>45</v>
      </c>
    </row>
    <row r="11" spans="1:14" ht="15" customHeight="1">
      <c r="A11" s="32"/>
      <c r="B11" s="1036">
        <v>60</v>
      </c>
      <c r="C11" s="1037">
        <v>10470</v>
      </c>
      <c r="D11" s="797">
        <v>100</v>
      </c>
      <c r="E11" s="796">
        <v>9471</v>
      </c>
      <c r="F11" s="1038">
        <f>(E11*100)/C11</f>
        <v>90.45845272206304</v>
      </c>
      <c r="G11" s="796">
        <v>3489</v>
      </c>
      <c r="H11" s="796">
        <f>SUM(I11:N11)</f>
        <v>1611</v>
      </c>
      <c r="I11" s="796">
        <v>8</v>
      </c>
      <c r="J11" s="796">
        <v>252</v>
      </c>
      <c r="K11" s="796">
        <v>1214</v>
      </c>
      <c r="L11" s="796">
        <v>60</v>
      </c>
      <c r="M11" s="796">
        <v>5</v>
      </c>
      <c r="N11" s="356">
        <v>72</v>
      </c>
    </row>
    <row r="12" spans="1:14" ht="15" customHeight="1">
      <c r="A12" s="32"/>
      <c r="B12" s="1036">
        <v>61</v>
      </c>
      <c r="C12" s="1037">
        <v>9850</v>
      </c>
      <c r="D12" s="797">
        <v>94.1</v>
      </c>
      <c r="E12" s="796">
        <v>8611</v>
      </c>
      <c r="F12" s="1038">
        <f>(E12*100)/C12</f>
        <v>87.42131979695432</v>
      </c>
      <c r="G12" s="796">
        <v>3113</v>
      </c>
      <c r="H12" s="796">
        <f>SUM(I12:N12)</f>
        <v>1504</v>
      </c>
      <c r="I12" s="796">
        <v>9</v>
      </c>
      <c r="J12" s="796">
        <v>241</v>
      </c>
      <c r="K12" s="796">
        <v>1148</v>
      </c>
      <c r="L12" s="796">
        <v>50</v>
      </c>
      <c r="M12" s="796">
        <v>7</v>
      </c>
      <c r="N12" s="356">
        <v>49</v>
      </c>
    </row>
    <row r="13" spans="1:14" ht="15" customHeight="1">
      <c r="A13" s="32"/>
      <c r="B13" s="1036">
        <v>62</v>
      </c>
      <c r="C13" s="1037">
        <v>10564</v>
      </c>
      <c r="D13" s="797">
        <v>100.9</v>
      </c>
      <c r="E13" s="796">
        <v>9614</v>
      </c>
      <c r="F13" s="1038">
        <f>(E13*100)/C13</f>
        <v>91.00719424460432</v>
      </c>
      <c r="G13" s="796">
        <v>3190</v>
      </c>
      <c r="H13" s="796">
        <f>SUM(I13:N13)</f>
        <v>1401</v>
      </c>
      <c r="I13" s="796">
        <v>5</v>
      </c>
      <c r="J13" s="796">
        <v>183</v>
      </c>
      <c r="K13" s="796">
        <v>1102</v>
      </c>
      <c r="L13" s="796">
        <v>75</v>
      </c>
      <c r="M13" s="796">
        <v>5</v>
      </c>
      <c r="N13" s="356">
        <v>31</v>
      </c>
    </row>
    <row r="14" spans="1:14" ht="15" customHeight="1">
      <c r="A14" s="32"/>
      <c r="B14" s="1036">
        <v>63</v>
      </c>
      <c r="C14" s="1037">
        <v>10478</v>
      </c>
      <c r="D14" s="797">
        <v>100.1</v>
      </c>
      <c r="E14" s="796">
        <v>9082</v>
      </c>
      <c r="F14" s="1038">
        <v>86.7</v>
      </c>
      <c r="G14" s="796">
        <v>3307</v>
      </c>
      <c r="H14" s="796">
        <v>1427</v>
      </c>
      <c r="I14" s="796">
        <v>6</v>
      </c>
      <c r="J14" s="796">
        <v>191</v>
      </c>
      <c r="K14" s="796">
        <v>1099</v>
      </c>
      <c r="L14" s="796">
        <v>81</v>
      </c>
      <c r="M14" s="796">
        <v>12</v>
      </c>
      <c r="N14" s="356">
        <v>38</v>
      </c>
    </row>
    <row r="15" spans="1:14" ht="15" customHeight="1">
      <c r="A15" s="32"/>
      <c r="B15" s="1039" t="s">
        <v>739</v>
      </c>
      <c r="C15" s="1040">
        <v>9823</v>
      </c>
      <c r="D15" s="1041">
        <v>93.8</v>
      </c>
      <c r="E15" s="1042">
        <v>8652</v>
      </c>
      <c r="F15" s="1043">
        <f>(E15*100)/C15</f>
        <v>88.07899826936782</v>
      </c>
      <c r="G15" s="1042">
        <v>2818</v>
      </c>
      <c r="H15" s="1042">
        <f>SUM(I15:N15)</f>
        <v>1261</v>
      </c>
      <c r="I15" s="1042">
        <v>2</v>
      </c>
      <c r="J15" s="1042">
        <v>135</v>
      </c>
      <c r="K15" s="1042">
        <v>1022</v>
      </c>
      <c r="L15" s="1042">
        <v>51</v>
      </c>
      <c r="M15" s="1042">
        <v>7</v>
      </c>
      <c r="N15" s="1044">
        <v>44</v>
      </c>
    </row>
    <row r="16" ht="15" customHeight="1">
      <c r="B16" s="17" t="s">
        <v>740</v>
      </c>
    </row>
    <row r="17" ht="15" customHeight="1">
      <c r="B17" s="17" t="s">
        <v>741</v>
      </c>
    </row>
  </sheetData>
  <mergeCells count="4">
    <mergeCell ref="B4:B6"/>
    <mergeCell ref="G5:G6"/>
    <mergeCell ref="H5:N5"/>
    <mergeCell ref="G4:N4"/>
  </mergeCells>
  <printOptions/>
  <pageMargins left="0.2755905511811024" right="0.31496062992125984" top="0.5905511811023623" bottom="0.3937007874015748" header="0.2755905511811024" footer="0.1968503937007874"/>
  <pageSetup horizontalDpi="400" verticalDpi="4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045" customWidth="1"/>
    <col min="2" max="2" width="2.625" style="1045" customWidth="1"/>
    <col min="3" max="3" width="19.125" style="1045" customWidth="1"/>
    <col min="4" max="8" width="11.875" style="1045" customWidth="1"/>
    <col min="9" max="9" width="11.75390625" style="1045" customWidth="1"/>
    <col min="10" max="16384" width="9.00390625" style="1045" customWidth="1"/>
  </cols>
  <sheetData>
    <row r="1" ht="15" customHeight="1">
      <c r="B1" s="1046" t="s">
        <v>767</v>
      </c>
    </row>
    <row r="2" spans="3:7" ht="15" customHeight="1" thickBot="1">
      <c r="C2" s="1046"/>
      <c r="D2" s="1047"/>
      <c r="E2" s="1047"/>
      <c r="F2" s="1047"/>
      <c r="G2" s="1047"/>
    </row>
    <row r="3" spans="1:9" s="1048" customFormat="1" ht="15" customHeight="1" thickTop="1">
      <c r="A3" s="356"/>
      <c r="B3" s="1584" t="s">
        <v>760</v>
      </c>
      <c r="C3" s="1585"/>
      <c r="D3" s="1580" t="s">
        <v>416</v>
      </c>
      <c r="E3" s="1581"/>
      <c r="F3" s="1582"/>
      <c r="G3" s="1580" t="s">
        <v>761</v>
      </c>
      <c r="H3" s="1581"/>
      <c r="I3" s="1583"/>
    </row>
    <row r="4" spans="1:9" s="1048" customFormat="1" ht="15" customHeight="1">
      <c r="A4" s="356"/>
      <c r="B4" s="1586"/>
      <c r="C4" s="1587"/>
      <c r="D4" s="134" t="s">
        <v>718</v>
      </c>
      <c r="E4" s="134" t="s">
        <v>720</v>
      </c>
      <c r="F4" s="134" t="s">
        <v>743</v>
      </c>
      <c r="G4" s="134" t="s">
        <v>718</v>
      </c>
      <c r="H4" s="134" t="s">
        <v>720</v>
      </c>
      <c r="I4" s="134" t="s">
        <v>743</v>
      </c>
    </row>
    <row r="5" spans="1:9" s="1053" customFormat="1" ht="15" customHeight="1">
      <c r="A5" s="1049"/>
      <c r="B5" s="1578" t="s">
        <v>762</v>
      </c>
      <c r="C5" s="1579"/>
      <c r="D5" s="1050">
        <f aca="true" t="shared" si="0" ref="D5:I5">SUM(D7:D24)</f>
        <v>10478</v>
      </c>
      <c r="E5" s="1051">
        <f t="shared" si="0"/>
        <v>9082</v>
      </c>
      <c r="F5" s="1051">
        <f t="shared" si="0"/>
        <v>3307</v>
      </c>
      <c r="G5" s="1051">
        <f t="shared" si="0"/>
        <v>9823</v>
      </c>
      <c r="H5" s="1051">
        <f t="shared" si="0"/>
        <v>8652</v>
      </c>
      <c r="I5" s="1052">
        <f t="shared" si="0"/>
        <v>2818</v>
      </c>
    </row>
    <row r="6" spans="1:9" s="1048" customFormat="1" ht="15" customHeight="1">
      <c r="A6" s="356"/>
      <c r="B6" s="1054"/>
      <c r="C6" s="1055"/>
      <c r="D6" s="85"/>
      <c r="E6" s="796"/>
      <c r="F6" s="796"/>
      <c r="G6" s="796"/>
      <c r="H6" s="796"/>
      <c r="I6" s="356"/>
    </row>
    <row r="7" spans="1:9" s="1048" customFormat="1" ht="15" customHeight="1">
      <c r="A7" s="356"/>
      <c r="B7" s="1054"/>
      <c r="C7" s="1055" t="s">
        <v>763</v>
      </c>
      <c r="D7" s="85">
        <v>14</v>
      </c>
      <c r="E7" s="796">
        <v>14</v>
      </c>
      <c r="F7" s="796">
        <v>12</v>
      </c>
      <c r="G7" s="796">
        <v>6</v>
      </c>
      <c r="H7" s="796">
        <v>6</v>
      </c>
      <c r="I7" s="356">
        <v>8</v>
      </c>
    </row>
    <row r="8" spans="1:9" s="1048" customFormat="1" ht="15" customHeight="1">
      <c r="A8" s="356"/>
      <c r="B8" s="1054"/>
      <c r="C8" s="1055" t="s">
        <v>744</v>
      </c>
      <c r="D8" s="85">
        <v>7</v>
      </c>
      <c r="E8" s="796">
        <v>6</v>
      </c>
      <c r="F8" s="796">
        <v>7</v>
      </c>
      <c r="G8" s="796">
        <v>5</v>
      </c>
      <c r="H8" s="796">
        <v>5</v>
      </c>
      <c r="I8" s="356">
        <v>4</v>
      </c>
    </row>
    <row r="9" spans="1:9" s="1048" customFormat="1" ht="15" customHeight="1">
      <c r="A9" s="356"/>
      <c r="B9" s="1054"/>
      <c r="C9" s="1055" t="s">
        <v>745</v>
      </c>
      <c r="D9" s="85">
        <v>11</v>
      </c>
      <c r="E9" s="796">
        <v>10</v>
      </c>
      <c r="F9" s="796">
        <v>4</v>
      </c>
      <c r="G9" s="796">
        <v>30</v>
      </c>
      <c r="H9" s="796">
        <v>29</v>
      </c>
      <c r="I9" s="356">
        <v>11</v>
      </c>
    </row>
    <row r="10" spans="1:9" s="1048" customFormat="1" ht="15" customHeight="1">
      <c r="A10" s="356"/>
      <c r="B10" s="1054"/>
      <c r="C10" s="1055" t="s">
        <v>746</v>
      </c>
      <c r="D10" s="85">
        <v>7</v>
      </c>
      <c r="E10" s="796">
        <v>7</v>
      </c>
      <c r="F10" s="796">
        <v>8</v>
      </c>
      <c r="G10" s="796">
        <v>9</v>
      </c>
      <c r="H10" s="796">
        <v>8</v>
      </c>
      <c r="I10" s="356">
        <v>6</v>
      </c>
    </row>
    <row r="11" spans="1:9" s="1048" customFormat="1" ht="15" customHeight="1">
      <c r="A11" s="356"/>
      <c r="B11" s="1054"/>
      <c r="C11" s="1055" t="s">
        <v>747</v>
      </c>
      <c r="D11" s="337">
        <v>1</v>
      </c>
      <c r="E11" s="338">
        <v>1</v>
      </c>
      <c r="F11" s="338">
        <v>2</v>
      </c>
      <c r="G11" s="338">
        <v>0</v>
      </c>
      <c r="H11" s="338">
        <v>0</v>
      </c>
      <c r="I11" s="89">
        <v>0</v>
      </c>
    </row>
    <row r="12" spans="1:9" s="1048" customFormat="1" ht="15" customHeight="1">
      <c r="A12" s="356"/>
      <c r="B12" s="1054"/>
      <c r="C12" s="1055" t="s">
        <v>748</v>
      </c>
      <c r="D12" s="85">
        <v>107</v>
      </c>
      <c r="E12" s="796">
        <v>108</v>
      </c>
      <c r="F12" s="796">
        <v>109</v>
      </c>
      <c r="G12" s="796">
        <v>83</v>
      </c>
      <c r="H12" s="796">
        <v>82</v>
      </c>
      <c r="I12" s="356">
        <v>98</v>
      </c>
    </row>
    <row r="13" spans="1:9" s="1048" customFormat="1" ht="15" customHeight="1">
      <c r="A13" s="356"/>
      <c r="B13" s="1054"/>
      <c r="C13" s="1055" t="s">
        <v>749</v>
      </c>
      <c r="D13" s="85">
        <v>151</v>
      </c>
      <c r="E13" s="796">
        <v>152</v>
      </c>
      <c r="F13" s="796">
        <v>239</v>
      </c>
      <c r="G13" s="796">
        <v>130</v>
      </c>
      <c r="H13" s="796">
        <v>129</v>
      </c>
      <c r="I13" s="356">
        <v>192</v>
      </c>
    </row>
    <row r="14" spans="1:9" s="1048" customFormat="1" ht="15" customHeight="1">
      <c r="A14" s="356"/>
      <c r="B14" s="1054"/>
      <c r="C14" s="1055" t="s">
        <v>750</v>
      </c>
      <c r="D14" s="85">
        <v>172</v>
      </c>
      <c r="E14" s="796">
        <v>172</v>
      </c>
      <c r="F14" s="796">
        <v>100</v>
      </c>
      <c r="G14" s="796">
        <v>107</v>
      </c>
      <c r="H14" s="796">
        <v>110</v>
      </c>
      <c r="I14" s="356">
        <v>82</v>
      </c>
    </row>
    <row r="15" spans="1:9" s="1048" customFormat="1" ht="15" customHeight="1">
      <c r="A15" s="356"/>
      <c r="B15" s="1054"/>
      <c r="C15" s="1055" t="s">
        <v>751</v>
      </c>
      <c r="D15" s="85">
        <v>7695</v>
      </c>
      <c r="E15" s="796">
        <v>6309</v>
      </c>
      <c r="F15" s="796">
        <v>2099</v>
      </c>
      <c r="G15" s="796">
        <v>7253</v>
      </c>
      <c r="H15" s="796">
        <v>5984</v>
      </c>
      <c r="I15" s="356">
        <v>1877</v>
      </c>
    </row>
    <row r="16" spans="1:9" s="1048" customFormat="1" ht="15" customHeight="1">
      <c r="A16" s="356"/>
      <c r="B16" s="1054"/>
      <c r="C16" s="1055" t="s">
        <v>752</v>
      </c>
      <c r="D16" s="85">
        <v>1646</v>
      </c>
      <c r="E16" s="796">
        <v>1634</v>
      </c>
      <c r="F16" s="796">
        <v>234</v>
      </c>
      <c r="G16" s="796">
        <v>1621</v>
      </c>
      <c r="H16" s="796">
        <v>1715</v>
      </c>
      <c r="I16" s="356">
        <v>203</v>
      </c>
    </row>
    <row r="17" spans="1:9" s="1048" customFormat="1" ht="15" customHeight="1">
      <c r="A17" s="356"/>
      <c r="B17" s="1054"/>
      <c r="C17" s="1055" t="s">
        <v>753</v>
      </c>
      <c r="D17" s="85">
        <v>154</v>
      </c>
      <c r="E17" s="796">
        <v>153</v>
      </c>
      <c r="F17" s="796">
        <v>104</v>
      </c>
      <c r="G17" s="796">
        <v>88</v>
      </c>
      <c r="H17" s="796">
        <v>88</v>
      </c>
      <c r="I17" s="356">
        <v>19</v>
      </c>
    </row>
    <row r="18" spans="1:9" s="1048" customFormat="1" ht="15" customHeight="1">
      <c r="A18" s="356"/>
      <c r="B18" s="1054"/>
      <c r="C18" s="1055" t="s">
        <v>754</v>
      </c>
      <c r="D18" s="85">
        <v>128</v>
      </c>
      <c r="E18" s="796">
        <v>121</v>
      </c>
      <c r="F18" s="796">
        <v>20</v>
      </c>
      <c r="G18" s="796">
        <v>111</v>
      </c>
      <c r="H18" s="796">
        <v>117</v>
      </c>
      <c r="I18" s="356">
        <v>13</v>
      </c>
    </row>
    <row r="19" spans="1:9" s="1048" customFormat="1" ht="15" customHeight="1">
      <c r="A19" s="356"/>
      <c r="B19" s="1054"/>
      <c r="C19" s="1056" t="s">
        <v>764</v>
      </c>
      <c r="D19" s="337">
        <v>6</v>
      </c>
      <c r="E19" s="338">
        <v>6</v>
      </c>
      <c r="F19" s="338">
        <v>3</v>
      </c>
      <c r="G19" s="338">
        <v>4</v>
      </c>
      <c r="H19" s="338">
        <v>4</v>
      </c>
      <c r="I19" s="89">
        <v>3</v>
      </c>
    </row>
    <row r="20" spans="1:9" s="1048" customFormat="1" ht="15" customHeight="1">
      <c r="A20" s="356"/>
      <c r="B20" s="1054"/>
      <c r="C20" s="1055" t="s">
        <v>755</v>
      </c>
      <c r="D20" s="337">
        <v>0</v>
      </c>
      <c r="E20" s="338">
        <v>0</v>
      </c>
      <c r="F20" s="338">
        <v>0</v>
      </c>
      <c r="G20" s="338">
        <v>8</v>
      </c>
      <c r="H20" s="338">
        <v>8</v>
      </c>
      <c r="I20" s="89">
        <v>4</v>
      </c>
    </row>
    <row r="21" spans="1:9" s="1048" customFormat="1" ht="15" customHeight="1">
      <c r="A21" s="356"/>
      <c r="B21" s="1054"/>
      <c r="C21" s="1055" t="s">
        <v>756</v>
      </c>
      <c r="D21" s="337">
        <v>31</v>
      </c>
      <c r="E21" s="338">
        <v>32</v>
      </c>
      <c r="F21" s="338">
        <v>153</v>
      </c>
      <c r="G21" s="338">
        <v>7</v>
      </c>
      <c r="H21" s="338">
        <v>12</v>
      </c>
      <c r="I21" s="89">
        <v>54</v>
      </c>
    </row>
    <row r="22" spans="1:9" s="1048" customFormat="1" ht="15" customHeight="1">
      <c r="A22" s="356"/>
      <c r="B22" s="1054"/>
      <c r="C22" s="1055" t="s">
        <v>757</v>
      </c>
      <c r="D22" s="85">
        <v>122</v>
      </c>
      <c r="E22" s="796">
        <v>137</v>
      </c>
      <c r="F22" s="796">
        <v>70</v>
      </c>
      <c r="G22" s="796">
        <v>106</v>
      </c>
      <c r="H22" s="796">
        <v>110</v>
      </c>
      <c r="I22" s="356">
        <v>58</v>
      </c>
    </row>
    <row r="23" spans="1:9" s="1048" customFormat="1" ht="15" customHeight="1">
      <c r="A23" s="356"/>
      <c r="B23" s="1054"/>
      <c r="C23" s="1055" t="s">
        <v>758</v>
      </c>
      <c r="D23" s="85">
        <v>10</v>
      </c>
      <c r="E23" s="796">
        <v>10</v>
      </c>
      <c r="F23" s="796">
        <v>11</v>
      </c>
      <c r="G23" s="796">
        <v>15</v>
      </c>
      <c r="H23" s="796">
        <v>16</v>
      </c>
      <c r="I23" s="356">
        <v>21</v>
      </c>
    </row>
    <row r="24" spans="1:9" s="1048" customFormat="1" ht="15" customHeight="1">
      <c r="A24" s="356"/>
      <c r="B24" s="1057"/>
      <c r="C24" s="1058" t="s">
        <v>759</v>
      </c>
      <c r="D24" s="92">
        <v>216</v>
      </c>
      <c r="E24" s="804">
        <v>210</v>
      </c>
      <c r="F24" s="804">
        <v>132</v>
      </c>
      <c r="G24" s="804">
        <v>240</v>
      </c>
      <c r="H24" s="804">
        <v>229</v>
      </c>
      <c r="I24" s="358">
        <v>165</v>
      </c>
    </row>
    <row r="25" s="1048" customFormat="1" ht="15" customHeight="1">
      <c r="B25" s="1048" t="s">
        <v>765</v>
      </c>
    </row>
    <row r="26" s="1048" customFormat="1" ht="15" customHeight="1">
      <c r="B26" s="1048" t="s">
        <v>766</v>
      </c>
    </row>
    <row r="27" s="1048" customFormat="1" ht="15" customHeight="1"/>
  </sheetData>
  <mergeCells count="4">
    <mergeCell ref="B5:C5"/>
    <mergeCell ref="D3:F3"/>
    <mergeCell ref="G3:I3"/>
    <mergeCell ref="B3:C4"/>
  </mergeCells>
  <printOptions/>
  <pageMargins left="0.2755905511811024" right="0.31496062992125984" top="0.5905511811023623" bottom="0.3937007874015748" header="0.2755905511811024" footer="0.1968503937007874"/>
  <pageSetup horizontalDpi="400" verticalDpi="4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17" customWidth="1"/>
    <col min="2" max="2" width="10.625" style="17" customWidth="1"/>
    <col min="3" max="14" width="7.50390625" style="17" customWidth="1"/>
    <col min="15" max="16384" width="9.00390625" style="17" customWidth="1"/>
  </cols>
  <sheetData>
    <row r="2" ht="15" customHeight="1">
      <c r="B2" s="18" t="s">
        <v>789</v>
      </c>
    </row>
    <row r="3" spans="2:14" ht="15" customHeight="1" thickBot="1">
      <c r="B3" s="20" t="s">
        <v>774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46" t="s">
        <v>775</v>
      </c>
    </row>
    <row r="4" spans="1:14" ht="15" customHeight="1" thickTop="1">
      <c r="A4" s="32"/>
      <c r="B4" s="1271" t="s">
        <v>776</v>
      </c>
      <c r="C4" s="1059" t="s">
        <v>768</v>
      </c>
      <c r="D4" s="1060"/>
      <c r="E4" s="1060"/>
      <c r="F4" s="1061"/>
      <c r="G4" s="1062" t="s">
        <v>769</v>
      </c>
      <c r="H4" s="1062"/>
      <c r="I4" s="1062"/>
      <c r="J4" s="1062"/>
      <c r="K4" s="1059" t="s">
        <v>770</v>
      </c>
      <c r="L4" s="1060"/>
      <c r="M4" s="1062"/>
      <c r="N4" s="1063"/>
    </row>
    <row r="5" spans="1:14" ht="15" customHeight="1">
      <c r="A5" s="32"/>
      <c r="B5" s="1588"/>
      <c r="C5" s="1065" t="s">
        <v>771</v>
      </c>
      <c r="D5" s="1066"/>
      <c r="E5" s="1067" t="s">
        <v>772</v>
      </c>
      <c r="F5" s="1067"/>
      <c r="G5" s="1065" t="s">
        <v>773</v>
      </c>
      <c r="H5" s="1066"/>
      <c r="I5" s="1065" t="s">
        <v>772</v>
      </c>
      <c r="J5" s="1066"/>
      <c r="K5" s="1067" t="s">
        <v>773</v>
      </c>
      <c r="L5" s="1067"/>
      <c r="M5" s="1068" t="s">
        <v>772</v>
      </c>
      <c r="N5" s="1066"/>
    </row>
    <row r="6" spans="1:14" ht="15" customHeight="1">
      <c r="A6" s="32"/>
      <c r="B6" s="1589"/>
      <c r="C6" s="106" t="s">
        <v>777</v>
      </c>
      <c r="D6" s="106">
        <v>63</v>
      </c>
      <c r="E6" s="106">
        <v>61</v>
      </c>
      <c r="F6" s="106">
        <v>63</v>
      </c>
      <c r="G6" s="1070">
        <v>61</v>
      </c>
      <c r="H6" s="106">
        <v>63</v>
      </c>
      <c r="I6" s="1070">
        <v>61</v>
      </c>
      <c r="J6" s="1071">
        <v>63</v>
      </c>
      <c r="K6" s="106">
        <v>61</v>
      </c>
      <c r="L6" s="106">
        <v>63</v>
      </c>
      <c r="M6" s="106">
        <v>61</v>
      </c>
      <c r="N6" s="929">
        <v>63</v>
      </c>
    </row>
    <row r="7" spans="1:14" s="848" customFormat="1" ht="15" customHeight="1">
      <c r="A7" s="847"/>
      <c r="B7" s="25" t="s">
        <v>778</v>
      </c>
      <c r="C7" s="849">
        <f>SUM(C9:C16)</f>
        <v>1712</v>
      </c>
      <c r="D7" s="849">
        <f>SUM(D9:D16)</f>
        <v>1785</v>
      </c>
      <c r="E7" s="1072">
        <v>135.7</v>
      </c>
      <c r="F7" s="1072">
        <v>141.5</v>
      </c>
      <c r="G7" s="849">
        <f>SUM(G9:G16)</f>
        <v>477</v>
      </c>
      <c r="H7" s="849">
        <f>SUM(H9:H16)</f>
        <v>499</v>
      </c>
      <c r="I7" s="1072">
        <v>37.8</v>
      </c>
      <c r="J7" s="1072">
        <v>39.5</v>
      </c>
      <c r="K7" s="849">
        <f>SUM(K9:K16)</f>
        <v>1044</v>
      </c>
      <c r="L7" s="849">
        <f>SUM(L9:L16)</f>
        <v>1088</v>
      </c>
      <c r="M7" s="1072">
        <v>82.7</v>
      </c>
      <c r="N7" s="1072">
        <v>86.2</v>
      </c>
    </row>
    <row r="8" spans="1:14" ht="15" customHeight="1">
      <c r="A8" s="32"/>
      <c r="B8" s="44"/>
      <c r="C8" s="43"/>
      <c r="D8" s="43"/>
      <c r="E8" s="1073"/>
      <c r="F8" s="1073"/>
      <c r="G8" s="43"/>
      <c r="H8" s="43"/>
      <c r="I8" s="1073"/>
      <c r="J8" s="1073"/>
      <c r="K8" s="43"/>
      <c r="L8" s="43"/>
      <c r="M8" s="1073"/>
      <c r="N8" s="1073"/>
    </row>
    <row r="9" spans="1:14" ht="15" customHeight="1">
      <c r="A9" s="32"/>
      <c r="B9" s="44" t="s">
        <v>779</v>
      </c>
      <c r="C9" s="43">
        <v>813</v>
      </c>
      <c r="D9" s="43">
        <v>839</v>
      </c>
      <c r="E9" s="1073">
        <v>221.6</v>
      </c>
      <c r="F9" s="1073">
        <v>226.8</v>
      </c>
      <c r="G9" s="43">
        <v>186</v>
      </c>
      <c r="H9" s="43">
        <v>190</v>
      </c>
      <c r="I9" s="1073">
        <v>50.7</v>
      </c>
      <c r="J9" s="1073">
        <v>51.4</v>
      </c>
      <c r="K9" s="43">
        <v>467</v>
      </c>
      <c r="L9" s="43">
        <v>482</v>
      </c>
      <c r="M9" s="1073">
        <v>127.3</v>
      </c>
      <c r="N9" s="1073">
        <v>130.3</v>
      </c>
    </row>
    <row r="10" spans="1:14" ht="15" customHeight="1">
      <c r="A10" s="32"/>
      <c r="B10" s="44" t="s">
        <v>780</v>
      </c>
      <c r="C10" s="43">
        <v>105</v>
      </c>
      <c r="D10" s="43">
        <v>113</v>
      </c>
      <c r="E10" s="1073">
        <v>110</v>
      </c>
      <c r="F10" s="1073">
        <v>118.7</v>
      </c>
      <c r="G10" s="43">
        <v>35</v>
      </c>
      <c r="H10" s="43">
        <v>38</v>
      </c>
      <c r="I10" s="1073">
        <v>36.7</v>
      </c>
      <c r="J10" s="1073">
        <v>39.9</v>
      </c>
      <c r="K10" s="43">
        <v>59</v>
      </c>
      <c r="L10" s="43">
        <v>62</v>
      </c>
      <c r="M10" s="1073">
        <v>61.8</v>
      </c>
      <c r="N10" s="1073">
        <v>65.1</v>
      </c>
    </row>
    <row r="11" spans="1:14" ht="15" customHeight="1">
      <c r="A11" s="32"/>
      <c r="B11" s="44" t="s">
        <v>781</v>
      </c>
      <c r="C11" s="43">
        <v>67</v>
      </c>
      <c r="D11" s="43">
        <v>70</v>
      </c>
      <c r="E11" s="1073">
        <v>61.2</v>
      </c>
      <c r="F11" s="1073">
        <v>64</v>
      </c>
      <c r="G11" s="43">
        <v>36</v>
      </c>
      <c r="H11" s="43">
        <v>36</v>
      </c>
      <c r="I11" s="1073">
        <v>32.9</v>
      </c>
      <c r="J11" s="1073">
        <v>32.9</v>
      </c>
      <c r="K11" s="43">
        <v>61</v>
      </c>
      <c r="L11" s="43">
        <v>58</v>
      </c>
      <c r="M11" s="1073">
        <v>55.7</v>
      </c>
      <c r="N11" s="1073">
        <v>53</v>
      </c>
    </row>
    <row r="12" spans="1:14" ht="15" customHeight="1">
      <c r="A12" s="32"/>
      <c r="B12" s="44" t="s">
        <v>782</v>
      </c>
      <c r="C12" s="43">
        <v>97</v>
      </c>
      <c r="D12" s="43">
        <v>99</v>
      </c>
      <c r="E12" s="1073">
        <v>93.8</v>
      </c>
      <c r="F12" s="1073">
        <v>96.1</v>
      </c>
      <c r="G12" s="43">
        <v>24</v>
      </c>
      <c r="H12" s="43">
        <v>26</v>
      </c>
      <c r="I12" s="1073">
        <v>23.2</v>
      </c>
      <c r="J12" s="1073">
        <v>25.2</v>
      </c>
      <c r="K12" s="43">
        <v>53</v>
      </c>
      <c r="L12" s="43">
        <v>60</v>
      </c>
      <c r="M12" s="1073">
        <v>51.2</v>
      </c>
      <c r="N12" s="1073">
        <v>58.2</v>
      </c>
    </row>
    <row r="13" spans="1:14" ht="15" customHeight="1">
      <c r="A13" s="32"/>
      <c r="B13" s="44" t="s">
        <v>783</v>
      </c>
      <c r="C13" s="43">
        <v>199</v>
      </c>
      <c r="D13" s="43">
        <v>214</v>
      </c>
      <c r="E13" s="1073">
        <v>110.1</v>
      </c>
      <c r="F13" s="1073">
        <v>118.4</v>
      </c>
      <c r="G13" s="43">
        <v>64</v>
      </c>
      <c r="H13" s="43">
        <v>66</v>
      </c>
      <c r="I13" s="1073">
        <v>35.4</v>
      </c>
      <c r="J13" s="1073">
        <v>36.5</v>
      </c>
      <c r="K13" s="43">
        <v>117</v>
      </c>
      <c r="L13" s="43">
        <v>116</v>
      </c>
      <c r="M13" s="1073">
        <v>64.7</v>
      </c>
      <c r="N13" s="1073">
        <v>64.2</v>
      </c>
    </row>
    <row r="14" spans="1:14" ht="15" customHeight="1">
      <c r="A14" s="32"/>
      <c r="B14" s="44" t="s">
        <v>784</v>
      </c>
      <c r="C14" s="43">
        <v>69</v>
      </c>
      <c r="D14" s="43">
        <v>70</v>
      </c>
      <c r="E14" s="1073">
        <v>93.3</v>
      </c>
      <c r="F14" s="1073">
        <v>95.3</v>
      </c>
      <c r="G14" s="43">
        <v>22</v>
      </c>
      <c r="H14" s="43">
        <v>22</v>
      </c>
      <c r="I14" s="1073">
        <v>29.7</v>
      </c>
      <c r="J14" s="1073">
        <v>30</v>
      </c>
      <c r="K14" s="43">
        <v>43</v>
      </c>
      <c r="L14" s="43">
        <v>47</v>
      </c>
      <c r="M14" s="1073">
        <v>58.1</v>
      </c>
      <c r="N14" s="1073">
        <v>64</v>
      </c>
    </row>
    <row r="15" spans="1:14" ht="15" customHeight="1">
      <c r="A15" s="32"/>
      <c r="B15" s="44" t="s">
        <v>785</v>
      </c>
      <c r="C15" s="43">
        <v>198</v>
      </c>
      <c r="D15" s="43">
        <v>209</v>
      </c>
      <c r="E15" s="1073">
        <v>123.3</v>
      </c>
      <c r="F15" s="1073">
        <v>130.8</v>
      </c>
      <c r="G15" s="43">
        <v>46</v>
      </c>
      <c r="H15" s="43">
        <v>52</v>
      </c>
      <c r="I15" s="1073">
        <v>28.6</v>
      </c>
      <c r="J15" s="1073">
        <v>32.5</v>
      </c>
      <c r="K15" s="43">
        <v>106</v>
      </c>
      <c r="L15" s="43">
        <v>113</v>
      </c>
      <c r="M15" s="1073">
        <v>66</v>
      </c>
      <c r="N15" s="1073">
        <v>70.7</v>
      </c>
    </row>
    <row r="16" spans="1:14" ht="15" customHeight="1">
      <c r="A16" s="32"/>
      <c r="B16" s="136" t="s">
        <v>786</v>
      </c>
      <c r="C16" s="47">
        <v>164</v>
      </c>
      <c r="D16" s="47">
        <v>171</v>
      </c>
      <c r="E16" s="1074">
        <v>95.9</v>
      </c>
      <c r="F16" s="1074">
        <v>100.4</v>
      </c>
      <c r="G16" s="47">
        <v>64</v>
      </c>
      <c r="H16" s="47">
        <v>69</v>
      </c>
      <c r="I16" s="1074">
        <v>37.4</v>
      </c>
      <c r="J16" s="1074">
        <v>40.5</v>
      </c>
      <c r="K16" s="47">
        <v>138</v>
      </c>
      <c r="L16" s="47">
        <v>150</v>
      </c>
      <c r="M16" s="1074">
        <v>80.7</v>
      </c>
      <c r="N16" s="1074">
        <v>88.1</v>
      </c>
    </row>
    <row r="17" ht="15" customHeight="1">
      <c r="B17" s="17" t="s">
        <v>787</v>
      </c>
    </row>
    <row r="18" ht="15" customHeight="1">
      <c r="B18" s="17" t="s">
        <v>788</v>
      </c>
    </row>
  </sheetData>
  <mergeCells count="1">
    <mergeCell ref="B4:B6"/>
  </mergeCells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12.25390625" style="17" customWidth="1"/>
    <col min="3" max="9" width="10.625" style="17" customWidth="1"/>
    <col min="10" max="16384" width="9.00390625" style="17" customWidth="1"/>
  </cols>
  <sheetData>
    <row r="1" ht="14.25">
      <c r="B1" s="343" t="s">
        <v>802</v>
      </c>
    </row>
    <row r="2" spans="1:9" ht="12.75" thickBot="1">
      <c r="A2" s="344"/>
      <c r="B2" s="344"/>
      <c r="C2" s="344"/>
      <c r="D2" s="344"/>
      <c r="E2" s="344"/>
      <c r="F2" s="344"/>
      <c r="G2" s="344"/>
      <c r="H2" s="344"/>
      <c r="I2" s="1075" t="s">
        <v>1192</v>
      </c>
    </row>
    <row r="3" spans="1:9" ht="13.5" customHeight="1" thickTop="1">
      <c r="A3" s="1593" t="s">
        <v>790</v>
      </c>
      <c r="B3" s="1594"/>
      <c r="C3" s="1342" t="s">
        <v>791</v>
      </c>
      <c r="D3" s="1599"/>
      <c r="E3" s="1599"/>
      <c r="F3" s="1599"/>
      <c r="G3" s="1599"/>
      <c r="H3" s="1590" t="s">
        <v>792</v>
      </c>
      <c r="I3" s="1590" t="s">
        <v>793</v>
      </c>
    </row>
    <row r="4" spans="1:9" ht="27.75" customHeight="1">
      <c r="A4" s="1595"/>
      <c r="B4" s="1596"/>
      <c r="C4" s="1076" t="s">
        <v>1177</v>
      </c>
      <c r="D4" s="1077" t="s">
        <v>794</v>
      </c>
      <c r="E4" s="1076" t="s">
        <v>795</v>
      </c>
      <c r="F4" s="1077" t="s">
        <v>796</v>
      </c>
      <c r="G4" s="1076" t="s">
        <v>797</v>
      </c>
      <c r="H4" s="1591"/>
      <c r="I4" s="1591"/>
    </row>
    <row r="5" spans="1:9" ht="12.75" customHeight="1">
      <c r="A5" s="1597" t="s">
        <v>798</v>
      </c>
      <c r="B5" s="1598"/>
      <c r="C5" s="1078">
        <v>68</v>
      </c>
      <c r="D5" s="1079">
        <v>4</v>
      </c>
      <c r="E5" s="1078">
        <v>24</v>
      </c>
      <c r="F5" s="1079">
        <v>30</v>
      </c>
      <c r="G5" s="1078">
        <v>10</v>
      </c>
      <c r="H5" s="1079">
        <v>770</v>
      </c>
      <c r="I5" s="1078">
        <v>383</v>
      </c>
    </row>
    <row r="6" spans="1:9" ht="12">
      <c r="A6" s="1600">
        <v>63</v>
      </c>
      <c r="B6" s="1601"/>
      <c r="C6" s="1079">
        <f aca="true" t="shared" si="0" ref="C6:I6">SUM(C8:C9)</f>
        <v>69</v>
      </c>
      <c r="D6" s="1079">
        <f t="shared" si="0"/>
        <v>4</v>
      </c>
      <c r="E6" s="1079">
        <f t="shared" si="0"/>
        <v>24</v>
      </c>
      <c r="F6" s="1079">
        <f t="shared" si="0"/>
        <v>30</v>
      </c>
      <c r="G6" s="1079">
        <f t="shared" si="0"/>
        <v>11</v>
      </c>
      <c r="H6" s="1079">
        <f t="shared" si="0"/>
        <v>764</v>
      </c>
      <c r="I6" s="1079">
        <f t="shared" si="0"/>
        <v>386</v>
      </c>
    </row>
    <row r="7" spans="1:9" ht="12">
      <c r="A7" s="72"/>
      <c r="B7" s="73"/>
      <c r="C7" s="1079"/>
      <c r="D7" s="1079"/>
      <c r="E7" s="1079"/>
      <c r="F7" s="1079"/>
      <c r="G7" s="1079"/>
      <c r="H7" s="1079"/>
      <c r="I7" s="1079"/>
    </row>
    <row r="8" spans="1:9" ht="12">
      <c r="A8" s="1441" t="s">
        <v>1178</v>
      </c>
      <c r="B8" s="1592"/>
      <c r="C8" s="1080">
        <f aca="true" t="shared" si="1" ref="C8:I8">C12+C13+C14+C18+C24+C25+C26+C29+C38+C39+C43+C48+C56</f>
        <v>54</v>
      </c>
      <c r="D8" s="1080">
        <f t="shared" si="1"/>
        <v>4</v>
      </c>
      <c r="E8" s="1080">
        <f t="shared" si="1"/>
        <v>13</v>
      </c>
      <c r="F8" s="1080">
        <f t="shared" si="1"/>
        <v>28</v>
      </c>
      <c r="G8" s="1080">
        <f t="shared" si="1"/>
        <v>9</v>
      </c>
      <c r="H8" s="1080">
        <f t="shared" si="1"/>
        <v>601</v>
      </c>
      <c r="I8" s="1080">
        <f t="shared" si="1"/>
        <v>301</v>
      </c>
    </row>
    <row r="9" spans="1:9" ht="12">
      <c r="A9" s="1441" t="s">
        <v>1237</v>
      </c>
      <c r="B9" s="1592"/>
      <c r="C9" s="1080">
        <f aca="true" t="shared" si="2" ref="C9:I9">C15+C16+C19+C20+C21+C22+C27+C30+C31+C32+C33+C34+C35+C36+C40+C41+C44+C45+C46+C49+C50+C51+C52+C53+C54+C57+C58+C59+C60+C61+C62</f>
        <v>15</v>
      </c>
      <c r="D9" s="1080">
        <f t="shared" si="2"/>
        <v>0</v>
      </c>
      <c r="E9" s="1080">
        <f t="shared" si="2"/>
        <v>11</v>
      </c>
      <c r="F9" s="1080">
        <f t="shared" si="2"/>
        <v>2</v>
      </c>
      <c r="G9" s="1080">
        <f t="shared" si="2"/>
        <v>2</v>
      </c>
      <c r="H9" s="1080">
        <f t="shared" si="2"/>
        <v>163</v>
      </c>
      <c r="I9" s="1080">
        <f t="shared" si="2"/>
        <v>85</v>
      </c>
    </row>
    <row r="10" spans="1:9" ht="12.75" customHeight="1">
      <c r="A10" s="30"/>
      <c r="B10" s="32"/>
      <c r="C10" s="1081"/>
      <c r="D10" s="1081"/>
      <c r="E10" s="1081"/>
      <c r="F10" s="1081"/>
      <c r="G10" s="1081"/>
      <c r="H10" s="1081"/>
      <c r="I10" s="1081"/>
    </row>
    <row r="11" spans="1:9" ht="12.75" customHeight="1">
      <c r="A11" s="1441" t="s">
        <v>1576</v>
      </c>
      <c r="B11" s="1602"/>
      <c r="C11" s="1082">
        <f aca="true" t="shared" si="3" ref="C11:I11">SUM(C12:C16)</f>
        <v>26</v>
      </c>
      <c r="D11" s="1082">
        <f t="shared" si="3"/>
        <v>2</v>
      </c>
      <c r="E11" s="1082">
        <f t="shared" si="3"/>
        <v>4</v>
      </c>
      <c r="F11" s="1082">
        <f t="shared" si="3"/>
        <v>15</v>
      </c>
      <c r="G11" s="1082">
        <f t="shared" si="3"/>
        <v>5</v>
      </c>
      <c r="H11" s="1082">
        <f t="shared" si="3"/>
        <v>244</v>
      </c>
      <c r="I11" s="1082">
        <f t="shared" si="3"/>
        <v>143</v>
      </c>
    </row>
    <row r="12" spans="1:9" ht="12.75" customHeight="1">
      <c r="A12" s="1064"/>
      <c r="B12" s="84" t="s">
        <v>1115</v>
      </c>
      <c r="C12" s="1081">
        <v>17</v>
      </c>
      <c r="D12" s="1081">
        <v>2</v>
      </c>
      <c r="E12" s="1081">
        <v>2</v>
      </c>
      <c r="F12" s="1081">
        <v>10</v>
      </c>
      <c r="G12" s="1081">
        <v>3</v>
      </c>
      <c r="H12" s="1081">
        <v>185</v>
      </c>
      <c r="I12" s="1081">
        <v>107</v>
      </c>
    </row>
    <row r="13" spans="1:9" ht="12.75" customHeight="1">
      <c r="A13" s="1064"/>
      <c r="B13" s="84" t="s">
        <v>1127</v>
      </c>
      <c r="C13" s="1081">
        <v>5</v>
      </c>
      <c r="D13" s="1081">
        <v>0</v>
      </c>
      <c r="E13" s="1081">
        <v>1</v>
      </c>
      <c r="F13" s="1081">
        <v>3</v>
      </c>
      <c r="G13" s="1081">
        <v>1</v>
      </c>
      <c r="H13" s="1081">
        <v>21</v>
      </c>
      <c r="I13" s="1081">
        <v>10</v>
      </c>
    </row>
    <row r="14" spans="1:9" ht="12.75" customHeight="1">
      <c r="A14" s="1064"/>
      <c r="B14" s="84" t="s">
        <v>1133</v>
      </c>
      <c r="C14" s="1081">
        <v>4</v>
      </c>
      <c r="D14" s="1081">
        <v>0</v>
      </c>
      <c r="E14" s="1081">
        <v>1</v>
      </c>
      <c r="F14" s="1081">
        <v>2</v>
      </c>
      <c r="G14" s="1081">
        <v>1</v>
      </c>
      <c r="H14" s="1081">
        <v>28</v>
      </c>
      <c r="I14" s="1081">
        <v>18</v>
      </c>
    </row>
    <row r="15" spans="1:9" ht="12.75" customHeight="1">
      <c r="A15" s="1064"/>
      <c r="B15" s="84" t="s">
        <v>1142</v>
      </c>
      <c r="C15" s="1081">
        <v>0</v>
      </c>
      <c r="D15" s="1081">
        <v>0</v>
      </c>
      <c r="E15" s="1081">
        <v>0</v>
      </c>
      <c r="F15" s="1081">
        <v>0</v>
      </c>
      <c r="G15" s="1081">
        <v>0</v>
      </c>
      <c r="H15" s="1081">
        <v>6</v>
      </c>
      <c r="I15" s="1081">
        <v>5</v>
      </c>
    </row>
    <row r="16" spans="1:9" ht="12.75" customHeight="1">
      <c r="A16" s="1064"/>
      <c r="B16" s="84" t="s">
        <v>1144</v>
      </c>
      <c r="C16" s="1081">
        <v>0</v>
      </c>
      <c r="D16" s="1081">
        <v>0</v>
      </c>
      <c r="E16" s="1081">
        <v>0</v>
      </c>
      <c r="F16" s="1081">
        <v>0</v>
      </c>
      <c r="G16" s="1081">
        <v>0</v>
      </c>
      <c r="H16" s="1081">
        <v>4</v>
      </c>
      <c r="I16" s="1081">
        <v>3</v>
      </c>
    </row>
    <row r="17" spans="1:9" ht="12.75" customHeight="1">
      <c r="A17" s="1441" t="s">
        <v>1578</v>
      </c>
      <c r="B17" s="1602"/>
      <c r="C17" s="1082">
        <f aca="true" t="shared" si="4" ref="C17:I17">SUM(C18:C22)</f>
        <v>8</v>
      </c>
      <c r="D17" s="1082">
        <f t="shared" si="4"/>
        <v>0</v>
      </c>
      <c r="E17" s="1082">
        <f t="shared" si="4"/>
        <v>4</v>
      </c>
      <c r="F17" s="1082">
        <f t="shared" si="4"/>
        <v>2</v>
      </c>
      <c r="G17" s="1082">
        <f t="shared" si="4"/>
        <v>2</v>
      </c>
      <c r="H17" s="1082">
        <f t="shared" si="4"/>
        <v>57</v>
      </c>
      <c r="I17" s="1082">
        <f t="shared" si="4"/>
        <v>32</v>
      </c>
    </row>
    <row r="18" spans="1:9" ht="12.75" customHeight="1">
      <c r="A18" s="1064"/>
      <c r="B18" s="84" t="s">
        <v>1125</v>
      </c>
      <c r="C18" s="1081">
        <v>3</v>
      </c>
      <c r="D18" s="1081">
        <v>0</v>
      </c>
      <c r="E18" s="1081">
        <v>1</v>
      </c>
      <c r="F18" s="1081">
        <v>1</v>
      </c>
      <c r="G18" s="1081">
        <v>1</v>
      </c>
      <c r="H18" s="1081">
        <v>26</v>
      </c>
      <c r="I18" s="1081">
        <v>17</v>
      </c>
    </row>
    <row r="19" spans="1:9" ht="12.75" customHeight="1">
      <c r="A19" s="1064"/>
      <c r="B19" s="84" t="s">
        <v>1098</v>
      </c>
      <c r="C19" s="1081">
        <v>2</v>
      </c>
      <c r="D19" s="1081">
        <v>0</v>
      </c>
      <c r="E19" s="1081">
        <v>1</v>
      </c>
      <c r="F19" s="1081">
        <v>0</v>
      </c>
      <c r="G19" s="1081">
        <v>1</v>
      </c>
      <c r="H19" s="1081">
        <v>15</v>
      </c>
      <c r="I19" s="1081">
        <v>6</v>
      </c>
    </row>
    <row r="20" spans="1:9" ht="12.75" customHeight="1">
      <c r="A20" s="1064"/>
      <c r="B20" s="84" t="s">
        <v>1099</v>
      </c>
      <c r="C20" s="1081">
        <v>1</v>
      </c>
      <c r="D20" s="1081">
        <v>0</v>
      </c>
      <c r="E20" s="1081">
        <v>1</v>
      </c>
      <c r="F20" s="1081">
        <v>0</v>
      </c>
      <c r="G20" s="1081">
        <v>0</v>
      </c>
      <c r="H20" s="1081">
        <v>7</v>
      </c>
      <c r="I20" s="1081">
        <v>3</v>
      </c>
    </row>
    <row r="21" spans="1:9" ht="12.75" customHeight="1">
      <c r="A21" s="1064"/>
      <c r="B21" s="84" t="s">
        <v>1100</v>
      </c>
      <c r="C21" s="1081">
        <v>1</v>
      </c>
      <c r="D21" s="1081">
        <v>0</v>
      </c>
      <c r="E21" s="1081">
        <v>1</v>
      </c>
      <c r="F21" s="1081">
        <v>0</v>
      </c>
      <c r="G21" s="1081">
        <v>0</v>
      </c>
      <c r="H21" s="1081">
        <v>6</v>
      </c>
      <c r="I21" s="1081">
        <v>3</v>
      </c>
    </row>
    <row r="22" spans="1:9" ht="12.75" customHeight="1">
      <c r="A22" s="1064"/>
      <c r="B22" s="84" t="s">
        <v>1102</v>
      </c>
      <c r="C22" s="1081">
        <v>1</v>
      </c>
      <c r="D22" s="1081">
        <v>0</v>
      </c>
      <c r="E22" s="1081">
        <v>0</v>
      </c>
      <c r="F22" s="1081">
        <v>1</v>
      </c>
      <c r="G22" s="1081">
        <v>0</v>
      </c>
      <c r="H22" s="1081">
        <v>3</v>
      </c>
      <c r="I22" s="1081">
        <v>3</v>
      </c>
    </row>
    <row r="23" spans="1:9" ht="12.75" customHeight="1">
      <c r="A23" s="1441" t="s">
        <v>1585</v>
      </c>
      <c r="B23" s="1602"/>
      <c r="C23" s="1082">
        <f aca="true" t="shared" si="5" ref="C23:I23">SUM(C24:C27)</f>
        <v>3</v>
      </c>
      <c r="D23" s="1082">
        <f t="shared" si="5"/>
        <v>0</v>
      </c>
      <c r="E23" s="1082">
        <f t="shared" si="5"/>
        <v>1</v>
      </c>
      <c r="F23" s="1082">
        <f t="shared" si="5"/>
        <v>0</v>
      </c>
      <c r="G23" s="1082">
        <f t="shared" si="5"/>
        <v>2</v>
      </c>
      <c r="H23" s="1082">
        <f t="shared" si="5"/>
        <v>49</v>
      </c>
      <c r="I23" s="1082">
        <f t="shared" si="5"/>
        <v>26</v>
      </c>
    </row>
    <row r="24" spans="1:9" ht="12.75" customHeight="1">
      <c r="A24" s="1064"/>
      <c r="B24" s="84" t="s">
        <v>1128</v>
      </c>
      <c r="C24" s="1081">
        <v>0</v>
      </c>
      <c r="D24" s="1081">
        <v>0</v>
      </c>
      <c r="E24" s="1081">
        <v>0</v>
      </c>
      <c r="F24" s="1081">
        <v>0</v>
      </c>
      <c r="G24" s="1081">
        <v>0</v>
      </c>
      <c r="H24" s="1081">
        <v>16</v>
      </c>
      <c r="I24" s="1081">
        <v>9</v>
      </c>
    </row>
    <row r="25" spans="1:9" ht="12.75" customHeight="1">
      <c r="A25" s="1064"/>
      <c r="B25" s="84" t="s">
        <v>799</v>
      </c>
      <c r="C25" s="1081">
        <v>1</v>
      </c>
      <c r="D25" s="1081">
        <v>0</v>
      </c>
      <c r="E25" s="1081">
        <v>1</v>
      </c>
      <c r="F25" s="1081">
        <v>0</v>
      </c>
      <c r="G25" s="1081">
        <v>0</v>
      </c>
      <c r="H25" s="1081">
        <v>18</v>
      </c>
      <c r="I25" s="1081">
        <v>10</v>
      </c>
    </row>
    <row r="26" spans="1:9" ht="12.75" customHeight="1">
      <c r="A26" s="30"/>
      <c r="B26" s="84" t="s">
        <v>1137</v>
      </c>
      <c r="C26" s="1081">
        <v>1</v>
      </c>
      <c r="D26" s="1081">
        <v>0</v>
      </c>
      <c r="E26" s="1081">
        <v>0</v>
      </c>
      <c r="F26" s="1081">
        <v>0</v>
      </c>
      <c r="G26" s="1081">
        <v>1</v>
      </c>
      <c r="H26" s="1081">
        <v>11</v>
      </c>
      <c r="I26" s="1081">
        <v>5</v>
      </c>
    </row>
    <row r="27" spans="1:9" ht="12.75" customHeight="1">
      <c r="A27" s="1064"/>
      <c r="B27" s="84" t="s">
        <v>1104</v>
      </c>
      <c r="C27" s="1081">
        <v>1</v>
      </c>
      <c r="D27" s="1081">
        <v>0</v>
      </c>
      <c r="E27" s="1081">
        <v>0</v>
      </c>
      <c r="F27" s="1081">
        <v>0</v>
      </c>
      <c r="G27" s="1081">
        <v>1</v>
      </c>
      <c r="H27" s="1081">
        <v>4</v>
      </c>
      <c r="I27" s="1081">
        <v>2</v>
      </c>
    </row>
    <row r="28" spans="1:9" ht="12.75" customHeight="1">
      <c r="A28" s="1441" t="s">
        <v>1588</v>
      </c>
      <c r="B28" s="1602"/>
      <c r="C28" s="1082">
        <f aca="true" t="shared" si="6" ref="C28:I28">SUM(C29:C36)</f>
        <v>7</v>
      </c>
      <c r="D28" s="1082">
        <f t="shared" si="6"/>
        <v>0</v>
      </c>
      <c r="E28" s="1082">
        <f t="shared" si="6"/>
        <v>4</v>
      </c>
      <c r="F28" s="1082">
        <f t="shared" si="6"/>
        <v>1</v>
      </c>
      <c r="G28" s="1082">
        <f t="shared" si="6"/>
        <v>2</v>
      </c>
      <c r="H28" s="1082">
        <f t="shared" si="6"/>
        <v>47</v>
      </c>
      <c r="I28" s="1082">
        <f t="shared" si="6"/>
        <v>21</v>
      </c>
    </row>
    <row r="29" spans="1:9" ht="12.75" customHeight="1">
      <c r="A29" s="1064"/>
      <c r="B29" s="84" t="s">
        <v>1123</v>
      </c>
      <c r="C29" s="1081">
        <v>4</v>
      </c>
      <c r="D29" s="1081">
        <v>0</v>
      </c>
      <c r="E29" s="1081">
        <v>1</v>
      </c>
      <c r="F29" s="1081">
        <v>1</v>
      </c>
      <c r="G29" s="1081">
        <v>2</v>
      </c>
      <c r="H29" s="1081">
        <v>28</v>
      </c>
      <c r="I29" s="1081">
        <v>14</v>
      </c>
    </row>
    <row r="30" spans="1:9" ht="12.75" customHeight="1">
      <c r="A30" s="1064"/>
      <c r="B30" s="84" t="s">
        <v>1105</v>
      </c>
      <c r="C30" s="1081">
        <v>1</v>
      </c>
      <c r="D30" s="1081">
        <v>0</v>
      </c>
      <c r="E30" s="1081">
        <v>1</v>
      </c>
      <c r="F30" s="1081">
        <v>0</v>
      </c>
      <c r="G30" s="1081">
        <v>0</v>
      </c>
      <c r="H30" s="1081">
        <v>0</v>
      </c>
      <c r="I30" s="1081">
        <v>1</v>
      </c>
    </row>
    <row r="31" spans="1:9" ht="12.75" customHeight="1">
      <c r="A31" s="1064"/>
      <c r="B31" s="84" t="s">
        <v>1107</v>
      </c>
      <c r="C31" s="1081">
        <v>1</v>
      </c>
      <c r="D31" s="1081">
        <v>0</v>
      </c>
      <c r="E31" s="1081">
        <v>1</v>
      </c>
      <c r="F31" s="1081">
        <v>0</v>
      </c>
      <c r="G31" s="1081">
        <v>0</v>
      </c>
      <c r="H31" s="1081">
        <v>3</v>
      </c>
      <c r="I31" s="1081">
        <v>1</v>
      </c>
    </row>
    <row r="32" spans="1:9" ht="12.75" customHeight="1">
      <c r="A32" s="1064"/>
      <c r="B32" s="84" t="s">
        <v>1109</v>
      </c>
      <c r="C32" s="1081">
        <v>0</v>
      </c>
      <c r="D32" s="1081">
        <v>0</v>
      </c>
      <c r="E32" s="1081">
        <v>0</v>
      </c>
      <c r="F32" s="1081">
        <v>0</v>
      </c>
      <c r="G32" s="1081">
        <v>0</v>
      </c>
      <c r="H32" s="1081">
        <v>5</v>
      </c>
      <c r="I32" s="1081">
        <v>1</v>
      </c>
    </row>
    <row r="33" spans="1:9" ht="12.75" customHeight="1">
      <c r="A33" s="1064"/>
      <c r="B33" s="84" t="s">
        <v>1111</v>
      </c>
      <c r="C33" s="1081">
        <v>1</v>
      </c>
      <c r="D33" s="1081">
        <v>0</v>
      </c>
      <c r="E33" s="1081">
        <v>1</v>
      </c>
      <c r="F33" s="1081">
        <v>0</v>
      </c>
      <c r="G33" s="1081">
        <v>0</v>
      </c>
      <c r="H33" s="1081">
        <v>5</v>
      </c>
      <c r="I33" s="1081">
        <v>2</v>
      </c>
    </row>
    <row r="34" spans="1:9" ht="12.75" customHeight="1">
      <c r="A34" s="1064"/>
      <c r="B34" s="84" t="s">
        <v>1113</v>
      </c>
      <c r="C34" s="1081">
        <v>0</v>
      </c>
      <c r="D34" s="1081">
        <v>0</v>
      </c>
      <c r="E34" s="1081">
        <v>0</v>
      </c>
      <c r="F34" s="1081">
        <v>0</v>
      </c>
      <c r="G34" s="1081">
        <v>0</v>
      </c>
      <c r="H34" s="1081">
        <v>0</v>
      </c>
      <c r="I34" s="1081">
        <v>1</v>
      </c>
    </row>
    <row r="35" spans="1:9" ht="12.75" customHeight="1">
      <c r="A35" s="30"/>
      <c r="B35" s="84" t="s">
        <v>1114</v>
      </c>
      <c r="C35" s="1081">
        <v>0</v>
      </c>
      <c r="D35" s="1081">
        <v>0</v>
      </c>
      <c r="E35" s="1081">
        <v>0</v>
      </c>
      <c r="F35" s="1081">
        <v>0</v>
      </c>
      <c r="G35" s="1081">
        <v>0</v>
      </c>
      <c r="H35" s="1081">
        <v>1</v>
      </c>
      <c r="I35" s="1081">
        <v>0</v>
      </c>
    </row>
    <row r="36" spans="1:9" ht="12.75" customHeight="1">
      <c r="A36" s="1064"/>
      <c r="B36" s="84" t="s">
        <v>1116</v>
      </c>
      <c r="C36" s="1081">
        <v>0</v>
      </c>
      <c r="D36" s="1081">
        <v>0</v>
      </c>
      <c r="E36" s="1081">
        <v>0</v>
      </c>
      <c r="F36" s="1081">
        <v>0</v>
      </c>
      <c r="G36" s="1081">
        <v>0</v>
      </c>
      <c r="H36" s="1081">
        <v>5</v>
      </c>
      <c r="I36" s="1081">
        <v>1</v>
      </c>
    </row>
    <row r="37" spans="1:9" ht="12.75" customHeight="1">
      <c r="A37" s="1441" t="s">
        <v>1589</v>
      </c>
      <c r="B37" s="1602"/>
      <c r="C37" s="1082">
        <f aca="true" t="shared" si="7" ref="C37:I37">SUM(C38:C41)</f>
        <v>8</v>
      </c>
      <c r="D37" s="1082">
        <f t="shared" si="7"/>
        <v>1</v>
      </c>
      <c r="E37" s="1082">
        <f t="shared" si="7"/>
        <v>4</v>
      </c>
      <c r="F37" s="1082">
        <f t="shared" si="7"/>
        <v>3</v>
      </c>
      <c r="G37" s="1082">
        <f t="shared" si="7"/>
        <v>0</v>
      </c>
      <c r="H37" s="1082">
        <f t="shared" si="7"/>
        <v>112</v>
      </c>
      <c r="I37" s="1082">
        <f t="shared" si="7"/>
        <v>56</v>
      </c>
    </row>
    <row r="38" spans="1:9" ht="12.75" customHeight="1">
      <c r="A38" s="1064"/>
      <c r="B38" s="84" t="s">
        <v>1117</v>
      </c>
      <c r="C38" s="1081">
        <v>4</v>
      </c>
      <c r="D38" s="1081">
        <v>1</v>
      </c>
      <c r="E38" s="1081">
        <v>1</v>
      </c>
      <c r="F38" s="1081">
        <v>2</v>
      </c>
      <c r="G38" s="1081">
        <v>0</v>
      </c>
      <c r="H38" s="1081">
        <v>59</v>
      </c>
      <c r="I38" s="1081">
        <v>31</v>
      </c>
    </row>
    <row r="39" spans="1:9" ht="12.75" customHeight="1">
      <c r="A39" s="1064"/>
      <c r="B39" s="84" t="s">
        <v>1139</v>
      </c>
      <c r="C39" s="1081">
        <v>2</v>
      </c>
      <c r="D39" s="1081">
        <v>0</v>
      </c>
      <c r="E39" s="1081">
        <v>1</v>
      </c>
      <c r="F39" s="1081">
        <v>1</v>
      </c>
      <c r="G39" s="1081">
        <v>0</v>
      </c>
      <c r="H39" s="1081">
        <v>30</v>
      </c>
      <c r="I39" s="1081">
        <v>11</v>
      </c>
    </row>
    <row r="40" spans="1:9" ht="12.75" customHeight="1">
      <c r="A40" s="1064"/>
      <c r="B40" s="84" t="s">
        <v>1119</v>
      </c>
      <c r="C40" s="1081">
        <v>1</v>
      </c>
      <c r="D40" s="1081">
        <v>0</v>
      </c>
      <c r="E40" s="1081">
        <v>1</v>
      </c>
      <c r="F40" s="1081">
        <v>0</v>
      </c>
      <c r="G40" s="1081">
        <v>0</v>
      </c>
      <c r="H40" s="1081">
        <v>13</v>
      </c>
      <c r="I40" s="1081">
        <v>8</v>
      </c>
    </row>
    <row r="41" spans="1:9" ht="12.75" customHeight="1">
      <c r="A41" s="1064"/>
      <c r="B41" s="84" t="s">
        <v>1121</v>
      </c>
      <c r="C41" s="1081">
        <v>1</v>
      </c>
      <c r="D41" s="1081">
        <v>0</v>
      </c>
      <c r="E41" s="1081">
        <v>1</v>
      </c>
      <c r="F41" s="1081">
        <v>0</v>
      </c>
      <c r="G41" s="1081">
        <v>0</v>
      </c>
      <c r="H41" s="1081">
        <v>10</v>
      </c>
      <c r="I41" s="1081">
        <v>6</v>
      </c>
    </row>
    <row r="42" spans="1:9" ht="12.75" customHeight="1">
      <c r="A42" s="1441" t="s">
        <v>1590</v>
      </c>
      <c r="B42" s="1602"/>
      <c r="C42" s="1082">
        <f aca="true" t="shared" si="8" ref="C42:I42">SUM(C43:C46)</f>
        <v>3</v>
      </c>
      <c r="D42" s="1082">
        <f t="shared" si="8"/>
        <v>0</v>
      </c>
      <c r="E42" s="1082">
        <f t="shared" si="8"/>
        <v>3</v>
      </c>
      <c r="F42" s="1082">
        <f t="shared" si="8"/>
        <v>0</v>
      </c>
      <c r="G42" s="1082">
        <f t="shared" si="8"/>
        <v>0</v>
      </c>
      <c r="H42" s="1082">
        <f t="shared" si="8"/>
        <v>39</v>
      </c>
      <c r="I42" s="1082">
        <f t="shared" si="8"/>
        <v>18</v>
      </c>
    </row>
    <row r="43" spans="1:9" ht="12.75" customHeight="1">
      <c r="A43" s="1064"/>
      <c r="B43" s="84" t="s">
        <v>1131</v>
      </c>
      <c r="C43" s="1081">
        <v>1</v>
      </c>
      <c r="D43" s="1081">
        <v>0</v>
      </c>
      <c r="E43" s="1081">
        <v>1</v>
      </c>
      <c r="F43" s="1081">
        <v>0</v>
      </c>
      <c r="G43" s="1081">
        <v>0</v>
      </c>
      <c r="H43" s="1081">
        <v>21</v>
      </c>
      <c r="I43" s="1081">
        <v>10</v>
      </c>
    </row>
    <row r="44" spans="1:9" ht="12.75" customHeight="1">
      <c r="A44" s="30"/>
      <c r="B44" s="84" t="s">
        <v>1122</v>
      </c>
      <c r="C44" s="1081">
        <v>1</v>
      </c>
      <c r="D44" s="1081">
        <v>0</v>
      </c>
      <c r="E44" s="1081">
        <v>1</v>
      </c>
      <c r="F44" s="1081">
        <v>0</v>
      </c>
      <c r="G44" s="1081">
        <v>0</v>
      </c>
      <c r="H44" s="1081">
        <v>7</v>
      </c>
      <c r="I44" s="1081">
        <v>3</v>
      </c>
    </row>
    <row r="45" spans="1:9" ht="12.75" customHeight="1">
      <c r="A45" s="1064"/>
      <c r="B45" s="84" t="s">
        <v>1124</v>
      </c>
      <c r="C45" s="1081">
        <v>1</v>
      </c>
      <c r="D45" s="1081">
        <v>0</v>
      </c>
      <c r="E45" s="1081">
        <v>1</v>
      </c>
      <c r="F45" s="1081">
        <v>0</v>
      </c>
      <c r="G45" s="1081">
        <v>0</v>
      </c>
      <c r="H45" s="1081">
        <v>6</v>
      </c>
      <c r="I45" s="1081">
        <v>3</v>
      </c>
    </row>
    <row r="46" spans="1:9" ht="12.75" customHeight="1">
      <c r="A46" s="1064"/>
      <c r="B46" s="84" t="s">
        <v>1126</v>
      </c>
      <c r="C46" s="1081">
        <v>0</v>
      </c>
      <c r="D46" s="1081">
        <v>0</v>
      </c>
      <c r="E46" s="1081">
        <v>0</v>
      </c>
      <c r="F46" s="1081">
        <v>0</v>
      </c>
      <c r="G46" s="1081">
        <v>0</v>
      </c>
      <c r="H46" s="1081">
        <v>5</v>
      </c>
      <c r="I46" s="1081">
        <v>2</v>
      </c>
    </row>
    <row r="47" spans="1:9" ht="12.75" customHeight="1">
      <c r="A47" s="1441" t="s">
        <v>800</v>
      </c>
      <c r="B47" s="1602"/>
      <c r="C47" s="1082">
        <f aca="true" t="shared" si="9" ref="C47:I47">SUM(C48:C54)</f>
        <v>8</v>
      </c>
      <c r="D47" s="1082">
        <f t="shared" si="9"/>
        <v>1</v>
      </c>
      <c r="E47" s="1082">
        <f t="shared" si="9"/>
        <v>2</v>
      </c>
      <c r="F47" s="1082">
        <f t="shared" si="9"/>
        <v>5</v>
      </c>
      <c r="G47" s="1082">
        <f t="shared" si="9"/>
        <v>0</v>
      </c>
      <c r="H47" s="1082">
        <f t="shared" si="9"/>
        <v>106</v>
      </c>
      <c r="I47" s="1082">
        <f t="shared" si="9"/>
        <v>38</v>
      </c>
    </row>
    <row r="48" spans="1:9" ht="12.75" customHeight="1">
      <c r="A48" s="1064"/>
      <c r="B48" s="84" t="s">
        <v>1118</v>
      </c>
      <c r="C48" s="1081">
        <v>8</v>
      </c>
      <c r="D48" s="1081">
        <v>1</v>
      </c>
      <c r="E48" s="1081">
        <v>2</v>
      </c>
      <c r="F48" s="1081">
        <v>5</v>
      </c>
      <c r="G48" s="1081">
        <v>0</v>
      </c>
      <c r="H48" s="1081">
        <v>76</v>
      </c>
      <c r="I48" s="1081">
        <v>27</v>
      </c>
    </row>
    <row r="49" spans="1:9" ht="12.75" customHeight="1">
      <c r="A49" s="1064"/>
      <c r="B49" s="84" t="s">
        <v>1132</v>
      </c>
      <c r="C49" s="1081">
        <v>0</v>
      </c>
      <c r="D49" s="1081">
        <v>0</v>
      </c>
      <c r="E49" s="1081">
        <v>0</v>
      </c>
      <c r="F49" s="1081">
        <v>0</v>
      </c>
      <c r="G49" s="1081">
        <v>0</v>
      </c>
      <c r="H49" s="1081">
        <v>4</v>
      </c>
      <c r="I49" s="1081">
        <v>3</v>
      </c>
    </row>
    <row r="50" spans="1:9" ht="12.75" customHeight="1">
      <c r="A50" s="1064"/>
      <c r="B50" s="84" t="s">
        <v>1134</v>
      </c>
      <c r="C50" s="1081">
        <v>0</v>
      </c>
      <c r="D50" s="1081">
        <v>0</v>
      </c>
      <c r="E50" s="1081">
        <v>0</v>
      </c>
      <c r="F50" s="1081">
        <v>0</v>
      </c>
      <c r="G50" s="1081">
        <v>0</v>
      </c>
      <c r="H50" s="1081">
        <v>4</v>
      </c>
      <c r="I50" s="1081">
        <v>2</v>
      </c>
    </row>
    <row r="51" spans="1:9" ht="12.75" customHeight="1">
      <c r="A51" s="1064"/>
      <c r="B51" s="84" t="s">
        <v>1136</v>
      </c>
      <c r="C51" s="1081">
        <v>0</v>
      </c>
      <c r="D51" s="1081">
        <v>0</v>
      </c>
      <c r="E51" s="1081">
        <v>0</v>
      </c>
      <c r="F51" s="1081">
        <v>0</v>
      </c>
      <c r="G51" s="1081">
        <v>0</v>
      </c>
      <c r="H51" s="1081">
        <v>6</v>
      </c>
      <c r="I51" s="1081">
        <v>1</v>
      </c>
    </row>
    <row r="52" spans="1:9" ht="12.75" customHeight="1">
      <c r="A52" s="1064"/>
      <c r="B52" s="84" t="s">
        <v>1138</v>
      </c>
      <c r="C52" s="1081">
        <v>0</v>
      </c>
      <c r="D52" s="1081">
        <v>0</v>
      </c>
      <c r="E52" s="1081">
        <v>0</v>
      </c>
      <c r="F52" s="1081">
        <v>0</v>
      </c>
      <c r="G52" s="1081">
        <v>0</v>
      </c>
      <c r="H52" s="1081">
        <v>2</v>
      </c>
      <c r="I52" s="1081">
        <v>2</v>
      </c>
    </row>
    <row r="53" spans="1:9" ht="12.75" customHeight="1">
      <c r="A53" s="1064"/>
      <c r="B53" s="84" t="s">
        <v>1140</v>
      </c>
      <c r="C53" s="1081">
        <v>0</v>
      </c>
      <c r="D53" s="1081">
        <v>0</v>
      </c>
      <c r="E53" s="1081">
        <v>0</v>
      </c>
      <c r="F53" s="1081">
        <v>0</v>
      </c>
      <c r="G53" s="1081">
        <v>0</v>
      </c>
      <c r="H53" s="1081">
        <v>6</v>
      </c>
      <c r="I53" s="1081">
        <v>1</v>
      </c>
    </row>
    <row r="54" spans="1:9" ht="12.75" customHeight="1">
      <c r="A54" s="1064"/>
      <c r="B54" s="84" t="s">
        <v>1141</v>
      </c>
      <c r="C54" s="1081">
        <v>0</v>
      </c>
      <c r="D54" s="1081">
        <v>0</v>
      </c>
      <c r="E54" s="1081">
        <v>0</v>
      </c>
      <c r="F54" s="1081">
        <v>0</v>
      </c>
      <c r="G54" s="1081">
        <v>0</v>
      </c>
      <c r="H54" s="1081">
        <v>8</v>
      </c>
      <c r="I54" s="1081">
        <v>2</v>
      </c>
    </row>
    <row r="55" spans="1:9" ht="12.75" customHeight="1">
      <c r="A55" s="1441" t="s">
        <v>1593</v>
      </c>
      <c r="B55" s="1602"/>
      <c r="C55" s="1082">
        <f aca="true" t="shared" si="10" ref="C55:I55">SUM(C56:C62)</f>
        <v>6</v>
      </c>
      <c r="D55" s="1082">
        <f t="shared" si="10"/>
        <v>0</v>
      </c>
      <c r="E55" s="1082">
        <f t="shared" si="10"/>
        <v>2</v>
      </c>
      <c r="F55" s="1082">
        <f t="shared" si="10"/>
        <v>4</v>
      </c>
      <c r="G55" s="1082">
        <f t="shared" si="10"/>
        <v>0</v>
      </c>
      <c r="H55" s="1082">
        <f t="shared" si="10"/>
        <v>110</v>
      </c>
      <c r="I55" s="1082">
        <f t="shared" si="10"/>
        <v>52</v>
      </c>
    </row>
    <row r="56" spans="1:9" ht="12.75" customHeight="1">
      <c r="A56" s="1064"/>
      <c r="B56" s="84" t="s">
        <v>1120</v>
      </c>
      <c r="C56" s="1081">
        <v>4</v>
      </c>
      <c r="D56" s="1081">
        <v>0</v>
      </c>
      <c r="E56" s="1081">
        <v>1</v>
      </c>
      <c r="F56" s="1081">
        <v>3</v>
      </c>
      <c r="G56" s="1081">
        <v>0</v>
      </c>
      <c r="H56" s="1081">
        <v>82</v>
      </c>
      <c r="I56" s="1081">
        <v>32</v>
      </c>
    </row>
    <row r="57" spans="1:9" ht="12.75" customHeight="1">
      <c r="A57" s="1064"/>
      <c r="B57" s="84" t="s">
        <v>1129</v>
      </c>
      <c r="C57" s="1081">
        <v>0</v>
      </c>
      <c r="D57" s="1081">
        <v>0</v>
      </c>
      <c r="E57" s="1081">
        <v>0</v>
      </c>
      <c r="F57" s="1081">
        <v>0</v>
      </c>
      <c r="G57" s="1081">
        <v>0</v>
      </c>
      <c r="H57" s="1081">
        <v>5</v>
      </c>
      <c r="I57" s="1081">
        <v>4</v>
      </c>
    </row>
    <row r="58" spans="1:9" ht="12.75" customHeight="1">
      <c r="A58" s="1064"/>
      <c r="B58" s="84" t="s">
        <v>1130</v>
      </c>
      <c r="C58" s="1081">
        <v>0</v>
      </c>
      <c r="D58" s="1081">
        <v>0</v>
      </c>
      <c r="E58" s="1081">
        <v>0</v>
      </c>
      <c r="F58" s="1081">
        <v>0</v>
      </c>
      <c r="G58" s="1081">
        <v>0</v>
      </c>
      <c r="H58" s="1081">
        <v>6</v>
      </c>
      <c r="I58" s="1081">
        <v>4</v>
      </c>
    </row>
    <row r="59" spans="1:9" ht="12.75" customHeight="1">
      <c r="A59" s="1064"/>
      <c r="B59" s="84" t="s">
        <v>1143</v>
      </c>
      <c r="C59" s="1081">
        <v>1</v>
      </c>
      <c r="D59" s="1081">
        <v>0</v>
      </c>
      <c r="E59" s="1081">
        <v>0</v>
      </c>
      <c r="F59" s="1081">
        <v>1</v>
      </c>
      <c r="G59" s="1081">
        <v>0</v>
      </c>
      <c r="H59" s="1081">
        <v>9</v>
      </c>
      <c r="I59" s="1081">
        <v>5</v>
      </c>
    </row>
    <row r="60" spans="1:9" ht="12.75" customHeight="1">
      <c r="A60" s="1064"/>
      <c r="B60" s="84" t="s">
        <v>1145</v>
      </c>
      <c r="C60" s="1081">
        <v>1</v>
      </c>
      <c r="D60" s="1081">
        <v>0</v>
      </c>
      <c r="E60" s="1081">
        <v>1</v>
      </c>
      <c r="F60" s="1081">
        <v>0</v>
      </c>
      <c r="G60" s="1081">
        <v>0</v>
      </c>
      <c r="H60" s="1081">
        <v>3</v>
      </c>
      <c r="I60" s="1081">
        <v>1</v>
      </c>
    </row>
    <row r="61" spans="1:9" ht="12">
      <c r="A61" s="1064"/>
      <c r="B61" s="84" t="s">
        <v>1146</v>
      </c>
      <c r="C61" s="1081">
        <v>0</v>
      </c>
      <c r="D61" s="1081">
        <v>0</v>
      </c>
      <c r="E61" s="1081">
        <v>0</v>
      </c>
      <c r="F61" s="1081">
        <v>0</v>
      </c>
      <c r="G61" s="1081">
        <v>0</v>
      </c>
      <c r="H61" s="1081">
        <v>2</v>
      </c>
      <c r="I61" s="1081">
        <v>3</v>
      </c>
    </row>
    <row r="62" spans="1:9" ht="12.75" customHeight="1">
      <c r="A62" s="1069"/>
      <c r="B62" s="91" t="s">
        <v>1147</v>
      </c>
      <c r="C62" s="1083">
        <v>0</v>
      </c>
      <c r="D62" s="1083">
        <v>0</v>
      </c>
      <c r="E62" s="1083">
        <v>0</v>
      </c>
      <c r="F62" s="1083">
        <v>0</v>
      </c>
      <c r="G62" s="1083">
        <v>0</v>
      </c>
      <c r="H62" s="1083">
        <v>3</v>
      </c>
      <c r="I62" s="1083">
        <v>3</v>
      </c>
    </row>
    <row r="63" ht="12">
      <c r="A63" s="17" t="s">
        <v>801</v>
      </c>
    </row>
  </sheetData>
  <mergeCells count="16">
    <mergeCell ref="A37:B37"/>
    <mergeCell ref="A42:B42"/>
    <mergeCell ref="A47:B47"/>
    <mergeCell ref="A55:B55"/>
    <mergeCell ref="A11:B11"/>
    <mergeCell ref="A17:B17"/>
    <mergeCell ref="A23:B23"/>
    <mergeCell ref="A28:B28"/>
    <mergeCell ref="I3:I4"/>
    <mergeCell ref="A8:B8"/>
    <mergeCell ref="A9:B9"/>
    <mergeCell ref="A3:B4"/>
    <mergeCell ref="A5:B5"/>
    <mergeCell ref="C3:G3"/>
    <mergeCell ref="H3:H4"/>
    <mergeCell ref="A6:B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Z66"/>
  <sheetViews>
    <sheetView workbookViewId="0" topLeftCell="A1">
      <selection activeCell="A1" sqref="A1"/>
    </sheetView>
  </sheetViews>
  <sheetFormatPr defaultColWidth="9.00390625" defaultRowHeight="13.5"/>
  <cols>
    <col min="1" max="1" width="1.625" style="53" customWidth="1"/>
    <col min="2" max="2" width="2.625" style="53" customWidth="1"/>
    <col min="3" max="3" width="8.125" style="53" customWidth="1"/>
    <col min="4" max="4" width="11.00390625" style="53" customWidth="1"/>
    <col min="5" max="8" width="8.125" style="53" customWidth="1"/>
    <col min="9" max="9" width="9.00390625" style="53" customWidth="1"/>
    <col min="10" max="12" width="8.125" style="53" customWidth="1"/>
    <col min="13" max="13" width="9.00390625" style="53" customWidth="1"/>
    <col min="14" max="14" width="8.875" style="53" customWidth="1"/>
    <col min="15" max="24" width="8.125" style="53" customWidth="1"/>
    <col min="25" max="16384" width="9.00390625" style="53" customWidth="1"/>
  </cols>
  <sheetData>
    <row r="2" spans="2:26" ht="16.5" customHeight="1">
      <c r="B2" s="54" t="s">
        <v>1185</v>
      </c>
      <c r="W2" s="55"/>
      <c r="X2" s="55"/>
      <c r="Y2" s="55"/>
      <c r="Z2" s="55"/>
    </row>
    <row r="3" spans="3:24" ht="12.75" thickBot="1">
      <c r="C3" s="56"/>
      <c r="D3" s="56"/>
      <c r="E3" s="57"/>
      <c r="F3" s="57"/>
      <c r="G3" s="57"/>
      <c r="H3" s="57"/>
      <c r="I3" s="57"/>
      <c r="J3" s="57"/>
      <c r="K3" s="56"/>
      <c r="V3" s="53" t="s">
        <v>1169</v>
      </c>
      <c r="X3" s="58" t="s">
        <v>1154</v>
      </c>
    </row>
    <row r="4" spans="2:24" ht="21" customHeight="1" thickTop="1">
      <c r="B4" s="1288" t="s">
        <v>1149</v>
      </c>
      <c r="C4" s="1289"/>
      <c r="D4" s="59" t="s">
        <v>1097</v>
      </c>
      <c r="E4" s="61" t="s">
        <v>1170</v>
      </c>
      <c r="F4" s="61" t="s">
        <v>1171</v>
      </c>
      <c r="G4" s="61" t="s">
        <v>1172</v>
      </c>
      <c r="H4" s="61" t="s">
        <v>1173</v>
      </c>
      <c r="I4" s="61" t="s">
        <v>1174</v>
      </c>
      <c r="J4" s="61" t="s">
        <v>1175</v>
      </c>
      <c r="K4" s="61" t="s">
        <v>1155</v>
      </c>
      <c r="L4" s="61" t="s">
        <v>1156</v>
      </c>
      <c r="M4" s="61" t="s">
        <v>1157</v>
      </c>
      <c r="N4" s="61" t="s">
        <v>1158</v>
      </c>
      <c r="O4" s="61" t="s">
        <v>1159</v>
      </c>
      <c r="P4" s="61" t="s">
        <v>1160</v>
      </c>
      <c r="Q4" s="61" t="s">
        <v>1161</v>
      </c>
      <c r="R4" s="61" t="s">
        <v>1162</v>
      </c>
      <c r="S4" s="61" t="s">
        <v>1163</v>
      </c>
      <c r="T4" s="61" t="s">
        <v>1164</v>
      </c>
      <c r="U4" s="61" t="s">
        <v>1165</v>
      </c>
      <c r="V4" s="61" t="s">
        <v>1166</v>
      </c>
      <c r="W4" s="61" t="s">
        <v>1176</v>
      </c>
      <c r="X4" s="60" t="s">
        <v>1167</v>
      </c>
    </row>
    <row r="5" spans="2:24" s="62" customFormat="1" ht="18.75" customHeight="1">
      <c r="B5" s="1290" t="s">
        <v>1177</v>
      </c>
      <c r="C5" s="1291"/>
      <c r="D5" s="63">
        <f aca="true" t="shared" si="0" ref="D5:X5">SUM(D10:D13)</f>
        <v>1260210</v>
      </c>
      <c r="E5" s="64">
        <f t="shared" si="0"/>
        <v>70876</v>
      </c>
      <c r="F5" s="64">
        <f t="shared" si="0"/>
        <v>80034</v>
      </c>
      <c r="G5" s="64">
        <f t="shared" si="0"/>
        <v>88166</v>
      </c>
      <c r="H5" s="64">
        <f t="shared" si="0"/>
        <v>83172</v>
      </c>
      <c r="I5" s="64">
        <f t="shared" si="0"/>
        <v>60857</v>
      </c>
      <c r="J5" s="64">
        <f t="shared" si="0"/>
        <v>69840</v>
      </c>
      <c r="K5" s="64">
        <f t="shared" si="0"/>
        <v>81165</v>
      </c>
      <c r="L5" s="64">
        <f t="shared" si="0"/>
        <v>98349</v>
      </c>
      <c r="M5" s="64">
        <f t="shared" si="0"/>
        <v>88473</v>
      </c>
      <c r="N5" s="64">
        <f t="shared" si="0"/>
        <v>79361</v>
      </c>
      <c r="O5" s="64">
        <f t="shared" si="0"/>
        <v>83418</v>
      </c>
      <c r="P5" s="64">
        <f t="shared" si="0"/>
        <v>91406</v>
      </c>
      <c r="Q5" s="64">
        <f t="shared" si="0"/>
        <v>88973</v>
      </c>
      <c r="R5" s="64">
        <f t="shared" si="0"/>
        <v>68359</v>
      </c>
      <c r="S5" s="64">
        <f t="shared" si="0"/>
        <v>50258</v>
      </c>
      <c r="T5" s="64">
        <f t="shared" si="0"/>
        <v>39480</v>
      </c>
      <c r="U5" s="64">
        <f t="shared" si="0"/>
        <v>23933</v>
      </c>
      <c r="V5" s="64">
        <f t="shared" si="0"/>
        <v>10760</v>
      </c>
      <c r="W5" s="64">
        <f t="shared" si="0"/>
        <v>3265</v>
      </c>
      <c r="X5" s="65">
        <f t="shared" si="0"/>
        <v>65</v>
      </c>
    </row>
    <row r="6" spans="2:25" ht="6" customHeight="1">
      <c r="B6" s="66"/>
      <c r="C6" s="67"/>
      <c r="D6" s="68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70"/>
      <c r="Y6" s="71"/>
    </row>
    <row r="7" spans="2:24" s="62" customFormat="1" ht="13.5" customHeight="1">
      <c r="B7" s="1292" t="s">
        <v>1178</v>
      </c>
      <c r="C7" s="1293"/>
      <c r="D7" s="74">
        <f aca="true" t="shared" si="1" ref="D7:X7">SUM(D15:D27)</f>
        <v>893257</v>
      </c>
      <c r="E7" s="75">
        <f t="shared" si="1"/>
        <v>50216</v>
      </c>
      <c r="F7" s="75">
        <f t="shared" si="1"/>
        <v>56276</v>
      </c>
      <c r="G7" s="75">
        <f t="shared" si="1"/>
        <v>62536</v>
      </c>
      <c r="H7" s="76">
        <f t="shared" si="1"/>
        <v>61624</v>
      </c>
      <c r="I7" s="76">
        <f t="shared" si="1"/>
        <v>46919</v>
      </c>
      <c r="J7" s="75">
        <f t="shared" si="1"/>
        <v>51391</v>
      </c>
      <c r="K7" s="76">
        <f t="shared" si="1"/>
        <v>57632</v>
      </c>
      <c r="L7" s="75">
        <f t="shared" si="1"/>
        <v>69524</v>
      </c>
      <c r="M7" s="75">
        <f t="shared" si="1"/>
        <v>64766</v>
      </c>
      <c r="N7" s="75">
        <f t="shared" si="1"/>
        <v>58695</v>
      </c>
      <c r="O7" s="76">
        <f t="shared" si="1"/>
        <v>59130</v>
      </c>
      <c r="P7" s="75">
        <f t="shared" si="1"/>
        <v>63207</v>
      </c>
      <c r="Q7" s="76">
        <f t="shared" si="1"/>
        <v>60201</v>
      </c>
      <c r="R7" s="75">
        <f t="shared" si="1"/>
        <v>45946</v>
      </c>
      <c r="S7" s="75">
        <f t="shared" si="1"/>
        <v>33677</v>
      </c>
      <c r="T7" s="75">
        <f t="shared" si="1"/>
        <v>26340</v>
      </c>
      <c r="U7" s="75">
        <f t="shared" si="1"/>
        <v>15818</v>
      </c>
      <c r="V7" s="75">
        <f t="shared" si="1"/>
        <v>7092</v>
      </c>
      <c r="W7" s="75">
        <f t="shared" si="1"/>
        <v>2204</v>
      </c>
      <c r="X7" s="77">
        <f t="shared" si="1"/>
        <v>63</v>
      </c>
    </row>
    <row r="8" spans="2:24" s="62" customFormat="1" ht="13.5" customHeight="1">
      <c r="B8" s="1292" t="s">
        <v>1179</v>
      </c>
      <c r="C8" s="1293"/>
      <c r="D8" s="74">
        <f aca="true" t="shared" si="2" ref="D8:X8">SUM(D28:D58)</f>
        <v>366953</v>
      </c>
      <c r="E8" s="75">
        <f t="shared" si="2"/>
        <v>20660</v>
      </c>
      <c r="F8" s="75">
        <f t="shared" si="2"/>
        <v>23758</v>
      </c>
      <c r="G8" s="75">
        <f t="shared" si="2"/>
        <v>25630</v>
      </c>
      <c r="H8" s="76">
        <f t="shared" si="2"/>
        <v>21548</v>
      </c>
      <c r="I8" s="76">
        <f t="shared" si="2"/>
        <v>13938</v>
      </c>
      <c r="J8" s="75">
        <f t="shared" si="2"/>
        <v>18449</v>
      </c>
      <c r="K8" s="76">
        <f t="shared" si="2"/>
        <v>23533</v>
      </c>
      <c r="L8" s="75">
        <f t="shared" si="2"/>
        <v>28825</v>
      </c>
      <c r="M8" s="75">
        <f t="shared" si="2"/>
        <v>23707</v>
      </c>
      <c r="N8" s="75">
        <f t="shared" si="2"/>
        <v>20666</v>
      </c>
      <c r="O8" s="76">
        <f t="shared" si="2"/>
        <v>24288</v>
      </c>
      <c r="P8" s="75">
        <f t="shared" si="2"/>
        <v>28199</v>
      </c>
      <c r="Q8" s="76">
        <f t="shared" si="2"/>
        <v>28772</v>
      </c>
      <c r="R8" s="75">
        <f t="shared" si="2"/>
        <v>22413</v>
      </c>
      <c r="S8" s="75">
        <f t="shared" si="2"/>
        <v>16581</v>
      </c>
      <c r="T8" s="75">
        <f t="shared" si="2"/>
        <v>13140</v>
      </c>
      <c r="U8" s="75">
        <f t="shared" si="2"/>
        <v>8115</v>
      </c>
      <c r="V8" s="75">
        <f t="shared" si="2"/>
        <v>3668</v>
      </c>
      <c r="W8" s="75">
        <f t="shared" si="2"/>
        <v>1061</v>
      </c>
      <c r="X8" s="77">
        <f t="shared" si="2"/>
        <v>2</v>
      </c>
    </row>
    <row r="9" spans="2:24" s="62" customFormat="1" ht="6" customHeight="1">
      <c r="B9" s="72"/>
      <c r="C9" s="73"/>
      <c r="D9" s="74"/>
      <c r="E9" s="78"/>
      <c r="F9" s="78"/>
      <c r="G9" s="78"/>
      <c r="H9" s="79"/>
      <c r="I9" s="79"/>
      <c r="J9" s="78"/>
      <c r="K9" s="79"/>
      <c r="L9" s="78"/>
      <c r="M9" s="78"/>
      <c r="N9" s="78"/>
      <c r="O9" s="79"/>
      <c r="P9" s="78"/>
      <c r="Q9" s="79"/>
      <c r="R9" s="78"/>
      <c r="S9" s="78"/>
      <c r="T9" s="78"/>
      <c r="U9" s="78"/>
      <c r="V9" s="78"/>
      <c r="W9" s="78"/>
      <c r="X9" s="80"/>
    </row>
    <row r="10" spans="2:24" s="62" customFormat="1" ht="13.5" customHeight="1">
      <c r="B10" s="1292" t="s">
        <v>1180</v>
      </c>
      <c r="C10" s="1293"/>
      <c r="D10" s="74">
        <f>+D15+D20+D21+D22+D24+D25+D26+D28+D29+D30+D31+D32+D33+D34</f>
        <v>574785</v>
      </c>
      <c r="E10" s="75">
        <f aca="true" t="shared" si="3" ref="E10:X10">SUM(E15,E20,E21,E22,E24,E25,E26,E28,E29,E30,E31,E32,E33,E34)</f>
        <v>32344</v>
      </c>
      <c r="F10" s="75">
        <f t="shared" si="3"/>
        <v>36424</v>
      </c>
      <c r="G10" s="75">
        <f t="shared" si="3"/>
        <v>40247</v>
      </c>
      <c r="H10" s="76">
        <f t="shared" si="3"/>
        <v>38755</v>
      </c>
      <c r="I10" s="76">
        <f t="shared" si="3"/>
        <v>30346</v>
      </c>
      <c r="J10" s="75">
        <f t="shared" si="3"/>
        <v>32885</v>
      </c>
      <c r="K10" s="76">
        <f t="shared" si="3"/>
        <v>37011</v>
      </c>
      <c r="L10" s="75">
        <f t="shared" si="3"/>
        <v>44964</v>
      </c>
      <c r="M10" s="75">
        <f t="shared" si="3"/>
        <v>41577</v>
      </c>
      <c r="N10" s="75">
        <f t="shared" si="3"/>
        <v>37000</v>
      </c>
      <c r="O10" s="76">
        <f t="shared" si="3"/>
        <v>37242</v>
      </c>
      <c r="P10" s="75">
        <f t="shared" si="3"/>
        <v>40574</v>
      </c>
      <c r="Q10" s="76">
        <f t="shared" si="3"/>
        <v>38969</v>
      </c>
      <c r="R10" s="75">
        <f t="shared" si="3"/>
        <v>29724</v>
      </c>
      <c r="S10" s="75">
        <f t="shared" si="3"/>
        <v>21980</v>
      </c>
      <c r="T10" s="75">
        <f t="shared" si="3"/>
        <v>17529</v>
      </c>
      <c r="U10" s="75">
        <f t="shared" si="3"/>
        <v>10686</v>
      </c>
      <c r="V10" s="75">
        <f t="shared" si="3"/>
        <v>4925</v>
      </c>
      <c r="W10" s="75">
        <f t="shared" si="3"/>
        <v>1564</v>
      </c>
      <c r="X10" s="77">
        <f t="shared" si="3"/>
        <v>39</v>
      </c>
    </row>
    <row r="11" spans="2:24" s="62" customFormat="1" ht="13.5" customHeight="1">
      <c r="B11" s="1292" t="s">
        <v>1181</v>
      </c>
      <c r="C11" s="1293"/>
      <c r="D11" s="74">
        <f>+D19+D35+D36+D37+D38+D39+D40+D41</f>
        <v>102495</v>
      </c>
      <c r="E11" s="75">
        <f aca="true" t="shared" si="4" ref="E11:W11">SUM(E19,E35,E36,E37,E38,E39,E40,E41)</f>
        <v>6108</v>
      </c>
      <c r="F11" s="75">
        <f t="shared" si="4"/>
        <v>6803</v>
      </c>
      <c r="G11" s="75">
        <f t="shared" si="4"/>
        <v>7610</v>
      </c>
      <c r="H11" s="75">
        <f t="shared" si="4"/>
        <v>6369</v>
      </c>
      <c r="I11" s="76">
        <f t="shared" si="4"/>
        <v>4091</v>
      </c>
      <c r="J11" s="75">
        <f t="shared" si="4"/>
        <v>5718</v>
      </c>
      <c r="K11" s="76">
        <f t="shared" si="4"/>
        <v>7047</v>
      </c>
      <c r="L11" s="75">
        <f t="shared" si="4"/>
        <v>8090</v>
      </c>
      <c r="M11" s="75">
        <f t="shared" si="4"/>
        <v>6650</v>
      </c>
      <c r="N11" s="75">
        <f t="shared" si="4"/>
        <v>6038</v>
      </c>
      <c r="O11" s="76">
        <f t="shared" si="4"/>
        <v>6824</v>
      </c>
      <c r="P11" s="75">
        <f t="shared" si="4"/>
        <v>7787</v>
      </c>
      <c r="Q11" s="76">
        <f t="shared" si="4"/>
        <v>7664</v>
      </c>
      <c r="R11" s="75">
        <f t="shared" si="4"/>
        <v>5776</v>
      </c>
      <c r="S11" s="75">
        <f t="shared" si="4"/>
        <v>4158</v>
      </c>
      <c r="T11" s="75">
        <f t="shared" si="4"/>
        <v>3042</v>
      </c>
      <c r="U11" s="75">
        <f t="shared" si="4"/>
        <v>1752</v>
      </c>
      <c r="V11" s="75">
        <f t="shared" si="4"/>
        <v>728</v>
      </c>
      <c r="W11" s="75">
        <f t="shared" si="4"/>
        <v>240</v>
      </c>
      <c r="X11" s="77" t="s">
        <v>1168</v>
      </c>
    </row>
    <row r="12" spans="2:24" s="62" customFormat="1" ht="13.5" customHeight="1">
      <c r="B12" s="1292" t="s">
        <v>1182</v>
      </c>
      <c r="C12" s="1293"/>
      <c r="D12" s="74">
        <f>+D16+D23+D27+D42+D43+D44+D45+D46</f>
        <v>253761</v>
      </c>
      <c r="E12" s="75">
        <f aca="true" t="shared" si="5" ref="E12:X12">SUM(E16,E23,E27,E42,E43,E44,E45,E46)</f>
        <v>14332</v>
      </c>
      <c r="F12" s="75">
        <f t="shared" si="5"/>
        <v>16078</v>
      </c>
      <c r="G12" s="75">
        <f t="shared" si="5"/>
        <v>17107</v>
      </c>
      <c r="H12" s="75">
        <f t="shared" si="5"/>
        <v>16232</v>
      </c>
      <c r="I12" s="76">
        <f t="shared" si="5"/>
        <v>13034</v>
      </c>
      <c r="J12" s="75">
        <f t="shared" si="5"/>
        <v>14105</v>
      </c>
      <c r="K12" s="76">
        <f t="shared" si="5"/>
        <v>16141</v>
      </c>
      <c r="L12" s="75">
        <f t="shared" si="5"/>
        <v>19450</v>
      </c>
      <c r="M12" s="75">
        <f t="shared" si="5"/>
        <v>16822</v>
      </c>
      <c r="N12" s="75">
        <f t="shared" si="5"/>
        <v>15402</v>
      </c>
      <c r="O12" s="76">
        <f t="shared" si="5"/>
        <v>16641</v>
      </c>
      <c r="P12" s="75">
        <f t="shared" si="5"/>
        <v>18336</v>
      </c>
      <c r="Q12" s="76">
        <f t="shared" si="5"/>
        <v>18803</v>
      </c>
      <c r="R12" s="75">
        <f t="shared" si="5"/>
        <v>14732</v>
      </c>
      <c r="S12" s="75">
        <f t="shared" si="5"/>
        <v>10386</v>
      </c>
      <c r="T12" s="75">
        <f t="shared" si="5"/>
        <v>8121</v>
      </c>
      <c r="U12" s="75">
        <f t="shared" si="5"/>
        <v>4995</v>
      </c>
      <c r="V12" s="75">
        <f t="shared" si="5"/>
        <v>2366</v>
      </c>
      <c r="W12" s="75">
        <f t="shared" si="5"/>
        <v>653</v>
      </c>
      <c r="X12" s="77">
        <f t="shared" si="5"/>
        <v>25</v>
      </c>
    </row>
    <row r="13" spans="2:24" s="62" customFormat="1" ht="13.5" customHeight="1">
      <c r="B13" s="1292" t="s">
        <v>1183</v>
      </c>
      <c r="C13" s="1293"/>
      <c r="D13" s="74">
        <f>+D17+D18+D47+D48+D49+D50+D51+D52+D53+D54+D55+D56+D57+D58</f>
        <v>329169</v>
      </c>
      <c r="E13" s="75">
        <f aca="true" t="shared" si="6" ref="E13:X13">SUM(E17,E18,E47,E48,E49,E50,E51,E52,E53,E54,E55,E56,E57,E58)</f>
        <v>18092</v>
      </c>
      <c r="F13" s="75">
        <f t="shared" si="6"/>
        <v>20729</v>
      </c>
      <c r="G13" s="75">
        <f t="shared" si="6"/>
        <v>23202</v>
      </c>
      <c r="H13" s="75">
        <f t="shared" si="6"/>
        <v>21816</v>
      </c>
      <c r="I13" s="76">
        <f t="shared" si="6"/>
        <v>13386</v>
      </c>
      <c r="J13" s="75">
        <f t="shared" si="6"/>
        <v>17132</v>
      </c>
      <c r="K13" s="75">
        <f t="shared" si="6"/>
        <v>20966</v>
      </c>
      <c r="L13" s="75">
        <f t="shared" si="6"/>
        <v>25845</v>
      </c>
      <c r="M13" s="75">
        <f t="shared" si="6"/>
        <v>23424</v>
      </c>
      <c r="N13" s="75">
        <f t="shared" si="6"/>
        <v>20921</v>
      </c>
      <c r="O13" s="76">
        <f t="shared" si="6"/>
        <v>22711</v>
      </c>
      <c r="P13" s="75">
        <f t="shared" si="6"/>
        <v>24709</v>
      </c>
      <c r="Q13" s="75">
        <f t="shared" si="6"/>
        <v>23537</v>
      </c>
      <c r="R13" s="75">
        <f t="shared" si="6"/>
        <v>18127</v>
      </c>
      <c r="S13" s="75">
        <f t="shared" si="6"/>
        <v>13734</v>
      </c>
      <c r="T13" s="75">
        <f t="shared" si="6"/>
        <v>10788</v>
      </c>
      <c r="U13" s="75">
        <f t="shared" si="6"/>
        <v>6500</v>
      </c>
      <c r="V13" s="75">
        <f t="shared" si="6"/>
        <v>2741</v>
      </c>
      <c r="W13" s="75">
        <f t="shared" si="6"/>
        <v>808</v>
      </c>
      <c r="X13" s="77">
        <f t="shared" si="6"/>
        <v>1</v>
      </c>
    </row>
    <row r="14" spans="2:24" ht="6" customHeight="1">
      <c r="B14" s="81"/>
      <c r="C14" s="32"/>
      <c r="D14" s="40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3"/>
    </row>
    <row r="15" spans="2:26" ht="15" customHeight="1">
      <c r="B15" s="81"/>
      <c r="C15" s="84" t="s">
        <v>1115</v>
      </c>
      <c r="D15" s="85">
        <f aca="true" t="shared" si="7" ref="D15:D58">SUM(E15:X15)</f>
        <v>248910</v>
      </c>
      <c r="E15" s="86">
        <v>13911</v>
      </c>
      <c r="F15" s="86">
        <v>15719</v>
      </c>
      <c r="G15" s="86">
        <v>17433</v>
      </c>
      <c r="H15" s="86">
        <v>18144</v>
      </c>
      <c r="I15" s="86">
        <v>15709</v>
      </c>
      <c r="J15" s="86">
        <v>15737</v>
      </c>
      <c r="K15" s="86">
        <v>16716</v>
      </c>
      <c r="L15" s="86">
        <v>19475</v>
      </c>
      <c r="M15" s="86">
        <v>19121</v>
      </c>
      <c r="N15" s="86">
        <v>17160</v>
      </c>
      <c r="O15" s="86">
        <v>15628</v>
      </c>
      <c r="P15" s="86">
        <v>16097</v>
      </c>
      <c r="Q15" s="86">
        <v>15128</v>
      </c>
      <c r="R15" s="86">
        <v>11620</v>
      </c>
      <c r="S15" s="86">
        <v>8294</v>
      </c>
      <c r="T15" s="86">
        <v>6530</v>
      </c>
      <c r="U15" s="86">
        <v>3927</v>
      </c>
      <c r="V15" s="86">
        <v>1883</v>
      </c>
      <c r="W15" s="86">
        <v>642</v>
      </c>
      <c r="X15" s="87">
        <v>36</v>
      </c>
      <c r="Z15" s="88"/>
    </row>
    <row r="16" spans="2:26" ht="15" customHeight="1">
      <c r="B16" s="81"/>
      <c r="C16" s="84" t="s">
        <v>1117</v>
      </c>
      <c r="D16" s="85">
        <f t="shared" si="7"/>
        <v>94214</v>
      </c>
      <c r="E16" s="86">
        <v>5264</v>
      </c>
      <c r="F16" s="86">
        <v>5649</v>
      </c>
      <c r="G16" s="86">
        <v>6356</v>
      </c>
      <c r="H16" s="86">
        <v>6520</v>
      </c>
      <c r="I16" s="86">
        <v>6561</v>
      </c>
      <c r="J16" s="86">
        <v>5811</v>
      </c>
      <c r="K16" s="86">
        <v>5807</v>
      </c>
      <c r="L16" s="86">
        <v>7009</v>
      </c>
      <c r="M16" s="86">
        <v>6386</v>
      </c>
      <c r="N16" s="86">
        <v>6028</v>
      </c>
      <c r="O16" s="86">
        <v>6176</v>
      </c>
      <c r="P16" s="86">
        <v>6316</v>
      </c>
      <c r="Q16" s="86">
        <v>6372</v>
      </c>
      <c r="R16" s="86">
        <v>5038</v>
      </c>
      <c r="S16" s="86">
        <v>3607</v>
      </c>
      <c r="T16" s="86">
        <v>2689</v>
      </c>
      <c r="U16" s="86">
        <v>1580</v>
      </c>
      <c r="V16" s="86">
        <v>777</v>
      </c>
      <c r="W16" s="86">
        <v>255</v>
      </c>
      <c r="X16" s="87">
        <v>13</v>
      </c>
      <c r="Z16" s="88"/>
    </row>
    <row r="17" spans="2:26" ht="15" customHeight="1">
      <c r="B17" s="81"/>
      <c r="C17" s="84" t="s">
        <v>1118</v>
      </c>
      <c r="D17" s="85">
        <f t="shared" si="7"/>
        <v>99790</v>
      </c>
      <c r="E17" s="86">
        <v>5530</v>
      </c>
      <c r="F17" s="86">
        <v>6290</v>
      </c>
      <c r="G17" s="86">
        <v>6880</v>
      </c>
      <c r="H17" s="86">
        <v>7215</v>
      </c>
      <c r="I17" s="86">
        <v>4471</v>
      </c>
      <c r="J17" s="86">
        <v>5455</v>
      </c>
      <c r="K17" s="86">
        <v>6388</v>
      </c>
      <c r="L17" s="86">
        <v>7613</v>
      </c>
      <c r="M17" s="86">
        <v>7193</v>
      </c>
      <c r="N17" s="86">
        <v>6632</v>
      </c>
      <c r="O17" s="86">
        <v>6836</v>
      </c>
      <c r="P17" s="86">
        <v>7322</v>
      </c>
      <c r="Q17" s="86">
        <v>6635</v>
      </c>
      <c r="R17" s="86">
        <v>5186</v>
      </c>
      <c r="S17" s="86">
        <v>3971</v>
      </c>
      <c r="T17" s="86">
        <v>3195</v>
      </c>
      <c r="U17" s="86">
        <v>1946</v>
      </c>
      <c r="V17" s="86">
        <v>801</v>
      </c>
      <c r="W17" s="86">
        <v>230</v>
      </c>
      <c r="X17" s="89">
        <v>1</v>
      </c>
      <c r="Z17" s="88"/>
    </row>
    <row r="18" spans="2:26" ht="15" customHeight="1">
      <c r="B18" s="81"/>
      <c r="C18" s="84" t="s">
        <v>1120</v>
      </c>
      <c r="D18" s="85">
        <f t="shared" si="7"/>
        <v>101096</v>
      </c>
      <c r="E18" s="86">
        <v>5519</v>
      </c>
      <c r="F18" s="86">
        <v>6324</v>
      </c>
      <c r="G18" s="86">
        <v>7354</v>
      </c>
      <c r="H18" s="86">
        <v>6960</v>
      </c>
      <c r="I18" s="86">
        <v>4060</v>
      </c>
      <c r="J18" s="86">
        <v>5332</v>
      </c>
      <c r="K18" s="86">
        <v>6434</v>
      </c>
      <c r="L18" s="86">
        <v>8122</v>
      </c>
      <c r="M18" s="86">
        <v>7820</v>
      </c>
      <c r="N18" s="86">
        <v>6887</v>
      </c>
      <c r="O18" s="86">
        <v>7159</v>
      </c>
      <c r="P18" s="86">
        <v>7487</v>
      </c>
      <c r="Q18" s="86">
        <v>6993</v>
      </c>
      <c r="R18" s="86">
        <v>5283</v>
      </c>
      <c r="S18" s="86">
        <v>3934</v>
      </c>
      <c r="T18" s="86">
        <v>2911</v>
      </c>
      <c r="U18" s="86">
        <v>1618</v>
      </c>
      <c r="V18" s="86">
        <v>683</v>
      </c>
      <c r="W18" s="86">
        <v>216</v>
      </c>
      <c r="X18" s="89">
        <v>0</v>
      </c>
      <c r="Z18" s="88"/>
    </row>
    <row r="19" spans="2:26" ht="15" customHeight="1">
      <c r="B19" s="81"/>
      <c r="C19" s="84" t="s">
        <v>1123</v>
      </c>
      <c r="D19" s="85">
        <f t="shared" si="7"/>
        <v>42898</v>
      </c>
      <c r="E19" s="86">
        <v>2558</v>
      </c>
      <c r="F19" s="86">
        <v>2832</v>
      </c>
      <c r="G19" s="86">
        <v>3193</v>
      </c>
      <c r="H19" s="86">
        <v>2941</v>
      </c>
      <c r="I19" s="86">
        <v>1919</v>
      </c>
      <c r="J19" s="86">
        <v>2541</v>
      </c>
      <c r="K19" s="86">
        <v>2976</v>
      </c>
      <c r="L19" s="86">
        <v>3339</v>
      </c>
      <c r="M19" s="86">
        <v>3028</v>
      </c>
      <c r="N19" s="86">
        <v>2768</v>
      </c>
      <c r="O19" s="86">
        <v>2885</v>
      </c>
      <c r="P19" s="86">
        <v>3102</v>
      </c>
      <c r="Q19" s="86">
        <v>2948</v>
      </c>
      <c r="R19" s="86">
        <v>2114</v>
      </c>
      <c r="S19" s="86">
        <v>1579</v>
      </c>
      <c r="T19" s="86">
        <v>1172</v>
      </c>
      <c r="U19" s="86">
        <v>658</v>
      </c>
      <c r="V19" s="86">
        <v>259</v>
      </c>
      <c r="W19" s="86">
        <v>86</v>
      </c>
      <c r="X19" s="89">
        <v>0</v>
      </c>
      <c r="Z19" s="88"/>
    </row>
    <row r="20" spans="2:26" ht="15" customHeight="1">
      <c r="B20" s="81"/>
      <c r="C20" s="84" t="s">
        <v>1125</v>
      </c>
      <c r="D20" s="85">
        <f t="shared" si="7"/>
        <v>42099</v>
      </c>
      <c r="E20" s="86">
        <v>2556</v>
      </c>
      <c r="F20" s="86">
        <v>2772</v>
      </c>
      <c r="G20" s="86">
        <v>2967</v>
      </c>
      <c r="H20" s="86">
        <v>2598</v>
      </c>
      <c r="I20" s="86">
        <v>1844</v>
      </c>
      <c r="J20" s="86">
        <v>2258</v>
      </c>
      <c r="K20" s="86">
        <v>2805</v>
      </c>
      <c r="L20" s="86">
        <v>3304</v>
      </c>
      <c r="M20" s="86">
        <v>2922</v>
      </c>
      <c r="N20" s="86">
        <v>2630</v>
      </c>
      <c r="O20" s="86">
        <v>2793</v>
      </c>
      <c r="P20" s="86">
        <v>3136</v>
      </c>
      <c r="Q20" s="86">
        <v>2999</v>
      </c>
      <c r="R20" s="86">
        <v>2190</v>
      </c>
      <c r="S20" s="86">
        <v>1668</v>
      </c>
      <c r="T20" s="86">
        <v>1288</v>
      </c>
      <c r="U20" s="86">
        <v>818</v>
      </c>
      <c r="V20" s="86">
        <v>415</v>
      </c>
      <c r="W20" s="86">
        <v>135</v>
      </c>
      <c r="X20" s="89">
        <v>1</v>
      </c>
      <c r="Z20" s="88"/>
    </row>
    <row r="21" spans="2:26" ht="15" customHeight="1">
      <c r="B21" s="81"/>
      <c r="C21" s="84" t="s">
        <v>1127</v>
      </c>
      <c r="D21" s="85">
        <f t="shared" si="7"/>
        <v>38348</v>
      </c>
      <c r="E21" s="86">
        <v>1898</v>
      </c>
      <c r="F21" s="86">
        <v>2160</v>
      </c>
      <c r="G21" s="86">
        <v>2689</v>
      </c>
      <c r="H21" s="86">
        <v>2660</v>
      </c>
      <c r="I21" s="86">
        <v>1812</v>
      </c>
      <c r="J21" s="86">
        <v>1866</v>
      </c>
      <c r="K21" s="86">
        <v>2196</v>
      </c>
      <c r="L21" s="86">
        <v>2885</v>
      </c>
      <c r="M21" s="86">
        <v>2643</v>
      </c>
      <c r="N21" s="86">
        <v>2510</v>
      </c>
      <c r="O21" s="86">
        <v>2613</v>
      </c>
      <c r="P21" s="86">
        <v>2869</v>
      </c>
      <c r="Q21" s="86">
        <v>3040</v>
      </c>
      <c r="R21" s="86">
        <v>2264</v>
      </c>
      <c r="S21" s="86">
        <v>1623</v>
      </c>
      <c r="T21" s="86">
        <v>1344</v>
      </c>
      <c r="U21" s="86">
        <v>794</v>
      </c>
      <c r="V21" s="86">
        <v>363</v>
      </c>
      <c r="W21" s="86">
        <v>119</v>
      </c>
      <c r="X21" s="87">
        <v>0</v>
      </c>
      <c r="Z21" s="88"/>
    </row>
    <row r="22" spans="2:26" ht="15" customHeight="1">
      <c r="B22" s="81"/>
      <c r="C22" s="84" t="s">
        <v>1128</v>
      </c>
      <c r="D22" s="85">
        <f t="shared" si="7"/>
        <v>31875</v>
      </c>
      <c r="E22" s="86">
        <v>1824</v>
      </c>
      <c r="F22" s="86">
        <v>1982</v>
      </c>
      <c r="G22" s="86">
        <v>2133</v>
      </c>
      <c r="H22" s="86">
        <v>1867</v>
      </c>
      <c r="I22" s="86">
        <v>1315</v>
      </c>
      <c r="J22" s="86">
        <v>1560</v>
      </c>
      <c r="K22" s="86">
        <v>1967</v>
      </c>
      <c r="L22" s="86">
        <v>2439</v>
      </c>
      <c r="M22" s="86">
        <v>1966</v>
      </c>
      <c r="N22" s="86">
        <v>1805</v>
      </c>
      <c r="O22" s="86">
        <v>2051</v>
      </c>
      <c r="P22" s="86">
        <v>2706</v>
      </c>
      <c r="Q22" s="86">
        <v>2567</v>
      </c>
      <c r="R22" s="86">
        <v>1833</v>
      </c>
      <c r="S22" s="86">
        <v>1467</v>
      </c>
      <c r="T22" s="86">
        <v>1213</v>
      </c>
      <c r="U22" s="86">
        <v>763</v>
      </c>
      <c r="V22" s="86">
        <v>343</v>
      </c>
      <c r="W22" s="86">
        <v>74</v>
      </c>
      <c r="X22" s="89">
        <v>0</v>
      </c>
      <c r="Z22" s="88"/>
    </row>
    <row r="23" spans="2:26" ht="15" customHeight="1">
      <c r="B23" s="81"/>
      <c r="C23" s="84" t="s">
        <v>1131</v>
      </c>
      <c r="D23" s="85">
        <f t="shared" si="7"/>
        <v>33369</v>
      </c>
      <c r="E23" s="86">
        <v>1839</v>
      </c>
      <c r="F23" s="86">
        <v>2113</v>
      </c>
      <c r="G23" s="86">
        <v>2208</v>
      </c>
      <c r="H23" s="86">
        <v>2143</v>
      </c>
      <c r="I23" s="86">
        <v>1452</v>
      </c>
      <c r="J23" s="86">
        <v>1769</v>
      </c>
      <c r="K23" s="86">
        <v>2089</v>
      </c>
      <c r="L23" s="86">
        <v>2574</v>
      </c>
      <c r="M23" s="86">
        <v>2251</v>
      </c>
      <c r="N23" s="86">
        <v>2152</v>
      </c>
      <c r="O23" s="86">
        <v>2292</v>
      </c>
      <c r="P23" s="86">
        <v>2488</v>
      </c>
      <c r="Q23" s="86">
        <v>2481</v>
      </c>
      <c r="R23" s="86">
        <v>1978</v>
      </c>
      <c r="S23" s="86">
        <v>1361</v>
      </c>
      <c r="T23" s="86">
        <v>1119</v>
      </c>
      <c r="U23" s="86">
        <v>674</v>
      </c>
      <c r="V23" s="86">
        <v>313</v>
      </c>
      <c r="W23" s="86">
        <v>73</v>
      </c>
      <c r="X23" s="89">
        <v>0</v>
      </c>
      <c r="Z23" s="88"/>
    </row>
    <row r="24" spans="2:26" ht="15" customHeight="1">
      <c r="B24" s="81"/>
      <c r="C24" s="84" t="s">
        <v>1133</v>
      </c>
      <c r="D24" s="85">
        <f t="shared" si="7"/>
        <v>56727</v>
      </c>
      <c r="E24" s="86">
        <v>3302</v>
      </c>
      <c r="F24" s="86">
        <v>3727</v>
      </c>
      <c r="G24" s="86">
        <v>4188</v>
      </c>
      <c r="H24" s="86">
        <v>3912</v>
      </c>
      <c r="I24" s="86">
        <v>2806</v>
      </c>
      <c r="J24" s="86">
        <v>3254</v>
      </c>
      <c r="K24" s="86">
        <v>3634</v>
      </c>
      <c r="L24" s="86">
        <v>4733</v>
      </c>
      <c r="M24" s="86">
        <v>4524</v>
      </c>
      <c r="N24" s="86">
        <v>3802</v>
      </c>
      <c r="O24" s="86">
        <v>3750</v>
      </c>
      <c r="P24" s="86">
        <v>3771</v>
      </c>
      <c r="Q24" s="86">
        <v>3532</v>
      </c>
      <c r="R24" s="86">
        <v>2782</v>
      </c>
      <c r="S24" s="86">
        <v>2012</v>
      </c>
      <c r="T24" s="86">
        <v>1538</v>
      </c>
      <c r="U24" s="86">
        <v>962</v>
      </c>
      <c r="V24" s="86">
        <v>386</v>
      </c>
      <c r="W24" s="86">
        <v>112</v>
      </c>
      <c r="X24" s="89" t="s">
        <v>1184</v>
      </c>
      <c r="Z24" s="88"/>
    </row>
    <row r="25" spans="2:26" ht="15" customHeight="1">
      <c r="B25" s="81"/>
      <c r="C25" s="84" t="s">
        <v>1135</v>
      </c>
      <c r="D25" s="85">
        <f t="shared" si="7"/>
        <v>42606</v>
      </c>
      <c r="E25" s="86">
        <v>2473</v>
      </c>
      <c r="F25" s="86">
        <v>2703</v>
      </c>
      <c r="G25" s="86">
        <v>2960</v>
      </c>
      <c r="H25" s="86">
        <v>2914</v>
      </c>
      <c r="I25" s="86">
        <v>2609</v>
      </c>
      <c r="J25" s="86">
        <v>2570</v>
      </c>
      <c r="K25" s="86">
        <v>2692</v>
      </c>
      <c r="L25" s="86">
        <v>3355</v>
      </c>
      <c r="M25" s="86">
        <v>2831</v>
      </c>
      <c r="N25" s="86">
        <v>2680</v>
      </c>
      <c r="O25" s="86">
        <v>2846</v>
      </c>
      <c r="P25" s="86">
        <v>3133</v>
      </c>
      <c r="Q25" s="86">
        <v>2805</v>
      </c>
      <c r="R25" s="86">
        <v>2011</v>
      </c>
      <c r="S25" s="86">
        <v>1537</v>
      </c>
      <c r="T25" s="86">
        <v>1337</v>
      </c>
      <c r="U25" s="86">
        <v>777</v>
      </c>
      <c r="V25" s="86">
        <v>280</v>
      </c>
      <c r="W25" s="86">
        <v>91</v>
      </c>
      <c r="X25" s="89">
        <v>2</v>
      </c>
      <c r="Z25" s="88"/>
    </row>
    <row r="26" spans="2:26" ht="15" customHeight="1">
      <c r="B26" s="81"/>
      <c r="C26" s="84" t="s">
        <v>1137</v>
      </c>
      <c r="D26" s="85">
        <f t="shared" si="7"/>
        <v>24231</v>
      </c>
      <c r="E26" s="86">
        <v>1352</v>
      </c>
      <c r="F26" s="86">
        <v>1590</v>
      </c>
      <c r="G26" s="86">
        <v>1670</v>
      </c>
      <c r="H26" s="86">
        <v>1366</v>
      </c>
      <c r="I26" s="86">
        <v>761</v>
      </c>
      <c r="J26" s="86">
        <v>1247</v>
      </c>
      <c r="K26" s="86">
        <v>1539</v>
      </c>
      <c r="L26" s="86">
        <v>1888</v>
      </c>
      <c r="M26" s="86">
        <v>1561</v>
      </c>
      <c r="N26" s="86">
        <v>1333</v>
      </c>
      <c r="O26" s="86">
        <v>1690</v>
      </c>
      <c r="P26" s="86">
        <v>2070</v>
      </c>
      <c r="Q26" s="86">
        <v>1926</v>
      </c>
      <c r="R26" s="86">
        <v>1469</v>
      </c>
      <c r="S26" s="86">
        <v>1119</v>
      </c>
      <c r="T26" s="86">
        <v>826</v>
      </c>
      <c r="U26" s="86">
        <v>506</v>
      </c>
      <c r="V26" s="86">
        <v>238</v>
      </c>
      <c r="W26" s="86">
        <v>80</v>
      </c>
      <c r="X26" s="89" t="s">
        <v>1184</v>
      </c>
      <c r="Z26" s="88"/>
    </row>
    <row r="27" spans="2:26" ht="15" customHeight="1">
      <c r="B27" s="81"/>
      <c r="C27" s="84" t="s">
        <v>1139</v>
      </c>
      <c r="D27" s="85">
        <f t="shared" si="7"/>
        <v>37094</v>
      </c>
      <c r="E27" s="86">
        <v>2190</v>
      </c>
      <c r="F27" s="86">
        <v>2415</v>
      </c>
      <c r="G27" s="86">
        <v>2505</v>
      </c>
      <c r="H27" s="86">
        <v>2384</v>
      </c>
      <c r="I27" s="86">
        <v>1600</v>
      </c>
      <c r="J27" s="86">
        <v>1991</v>
      </c>
      <c r="K27" s="86">
        <v>2389</v>
      </c>
      <c r="L27" s="86">
        <v>2788</v>
      </c>
      <c r="M27" s="86">
        <v>2520</v>
      </c>
      <c r="N27" s="86">
        <v>2308</v>
      </c>
      <c r="O27" s="86">
        <v>2411</v>
      </c>
      <c r="P27" s="86">
        <v>2710</v>
      </c>
      <c r="Q27" s="86">
        <v>2775</v>
      </c>
      <c r="R27" s="86">
        <v>2178</v>
      </c>
      <c r="S27" s="86">
        <v>1505</v>
      </c>
      <c r="T27" s="86">
        <v>1178</v>
      </c>
      <c r="U27" s="86">
        <v>795</v>
      </c>
      <c r="V27" s="86">
        <v>351</v>
      </c>
      <c r="W27" s="86">
        <v>91</v>
      </c>
      <c r="X27" s="89">
        <v>10</v>
      </c>
      <c r="Z27" s="88"/>
    </row>
    <row r="28" spans="2:26" ht="15" customHeight="1">
      <c r="B28" s="81"/>
      <c r="C28" s="84" t="s">
        <v>1142</v>
      </c>
      <c r="D28" s="85">
        <f t="shared" si="7"/>
        <v>14914</v>
      </c>
      <c r="E28" s="86">
        <v>886</v>
      </c>
      <c r="F28" s="86">
        <v>941</v>
      </c>
      <c r="G28" s="86">
        <v>1019</v>
      </c>
      <c r="H28" s="86">
        <v>975</v>
      </c>
      <c r="I28" s="86">
        <v>728</v>
      </c>
      <c r="J28" s="86">
        <v>833</v>
      </c>
      <c r="K28" s="86">
        <v>911</v>
      </c>
      <c r="L28" s="86">
        <v>1160</v>
      </c>
      <c r="M28" s="86">
        <v>1069</v>
      </c>
      <c r="N28" s="86">
        <v>890</v>
      </c>
      <c r="O28" s="86">
        <v>930</v>
      </c>
      <c r="P28" s="86">
        <v>1075</v>
      </c>
      <c r="Q28" s="86">
        <v>1047</v>
      </c>
      <c r="R28" s="86">
        <v>854</v>
      </c>
      <c r="S28" s="86">
        <v>603</v>
      </c>
      <c r="T28" s="86">
        <v>472</v>
      </c>
      <c r="U28" s="86">
        <v>319</v>
      </c>
      <c r="V28" s="86">
        <v>162</v>
      </c>
      <c r="W28" s="86">
        <v>40</v>
      </c>
      <c r="X28" s="87">
        <v>0</v>
      </c>
      <c r="Z28" s="88"/>
    </row>
    <row r="29" spans="2:26" ht="15" customHeight="1">
      <c r="B29" s="81"/>
      <c r="C29" s="84" t="s">
        <v>1144</v>
      </c>
      <c r="D29" s="85">
        <f t="shared" si="7"/>
        <v>11885</v>
      </c>
      <c r="E29" s="86">
        <v>638</v>
      </c>
      <c r="F29" s="86">
        <v>806</v>
      </c>
      <c r="G29" s="86">
        <v>861</v>
      </c>
      <c r="H29" s="86">
        <v>692</v>
      </c>
      <c r="I29" s="86">
        <v>527</v>
      </c>
      <c r="J29" s="86">
        <v>605</v>
      </c>
      <c r="K29" s="86">
        <v>749</v>
      </c>
      <c r="L29" s="86">
        <v>940</v>
      </c>
      <c r="M29" s="86">
        <v>824</v>
      </c>
      <c r="N29" s="86">
        <v>718</v>
      </c>
      <c r="O29" s="86">
        <v>748</v>
      </c>
      <c r="P29" s="86">
        <v>820</v>
      </c>
      <c r="Q29" s="86">
        <v>919</v>
      </c>
      <c r="R29" s="86">
        <v>667</v>
      </c>
      <c r="S29" s="86">
        <v>525</v>
      </c>
      <c r="T29" s="86">
        <v>429</v>
      </c>
      <c r="U29" s="86">
        <v>249</v>
      </c>
      <c r="V29" s="86">
        <v>131</v>
      </c>
      <c r="W29" s="86">
        <v>37</v>
      </c>
      <c r="X29" s="89">
        <v>0</v>
      </c>
      <c r="Z29" s="88"/>
    </row>
    <row r="30" spans="2:26" ht="15" customHeight="1">
      <c r="B30" s="81"/>
      <c r="C30" s="84" t="s">
        <v>1098</v>
      </c>
      <c r="D30" s="85">
        <f t="shared" si="7"/>
        <v>22222</v>
      </c>
      <c r="E30" s="86">
        <v>1278</v>
      </c>
      <c r="F30" s="86">
        <v>1520</v>
      </c>
      <c r="G30" s="86">
        <v>1527</v>
      </c>
      <c r="H30" s="86">
        <v>1257</v>
      </c>
      <c r="I30" s="86">
        <v>849</v>
      </c>
      <c r="J30" s="86">
        <v>1066</v>
      </c>
      <c r="K30" s="86">
        <v>1415</v>
      </c>
      <c r="L30" s="86">
        <v>1689</v>
      </c>
      <c r="M30" s="86">
        <v>1529</v>
      </c>
      <c r="N30" s="86">
        <v>1291</v>
      </c>
      <c r="O30" s="86">
        <v>1460</v>
      </c>
      <c r="P30" s="86">
        <v>1657</v>
      </c>
      <c r="Q30" s="86">
        <v>1625</v>
      </c>
      <c r="R30" s="86">
        <v>1288</v>
      </c>
      <c r="S30" s="86">
        <v>1061</v>
      </c>
      <c r="T30" s="86">
        <v>861</v>
      </c>
      <c r="U30" s="86">
        <v>522</v>
      </c>
      <c r="V30" s="86">
        <v>249</v>
      </c>
      <c r="W30" s="86">
        <v>78</v>
      </c>
      <c r="X30" s="89">
        <v>0</v>
      </c>
      <c r="Z30" s="88"/>
    </row>
    <row r="31" spans="2:26" ht="15" customHeight="1">
      <c r="B31" s="81"/>
      <c r="C31" s="84" t="s">
        <v>1099</v>
      </c>
      <c r="D31" s="85">
        <f t="shared" si="7"/>
        <v>9112</v>
      </c>
      <c r="E31" s="86">
        <v>448</v>
      </c>
      <c r="F31" s="86">
        <v>518</v>
      </c>
      <c r="G31" s="86">
        <v>566</v>
      </c>
      <c r="H31" s="86">
        <v>444</v>
      </c>
      <c r="I31" s="86">
        <v>305</v>
      </c>
      <c r="J31" s="86">
        <v>459</v>
      </c>
      <c r="K31" s="86">
        <v>521</v>
      </c>
      <c r="L31" s="86">
        <v>679</v>
      </c>
      <c r="M31" s="86">
        <v>569</v>
      </c>
      <c r="N31" s="86">
        <v>519</v>
      </c>
      <c r="O31" s="86">
        <v>700</v>
      </c>
      <c r="P31" s="86">
        <v>774</v>
      </c>
      <c r="Q31" s="86">
        <v>776</v>
      </c>
      <c r="R31" s="86">
        <v>590</v>
      </c>
      <c r="S31" s="86">
        <v>474</v>
      </c>
      <c r="T31" s="86">
        <v>388</v>
      </c>
      <c r="U31" s="86">
        <v>235</v>
      </c>
      <c r="V31" s="86">
        <v>117</v>
      </c>
      <c r="W31" s="86">
        <v>30</v>
      </c>
      <c r="X31" s="89">
        <v>0</v>
      </c>
      <c r="Z31" s="88"/>
    </row>
    <row r="32" spans="2:26" ht="15" customHeight="1">
      <c r="B32" s="81"/>
      <c r="C32" s="84" t="s">
        <v>1100</v>
      </c>
      <c r="D32" s="85">
        <f t="shared" si="7"/>
        <v>10614</v>
      </c>
      <c r="E32" s="86">
        <v>593</v>
      </c>
      <c r="F32" s="86">
        <v>640</v>
      </c>
      <c r="G32" s="86">
        <v>721</v>
      </c>
      <c r="H32" s="86">
        <v>618</v>
      </c>
      <c r="I32" s="86">
        <v>343</v>
      </c>
      <c r="J32" s="86">
        <v>482</v>
      </c>
      <c r="K32" s="86">
        <v>596</v>
      </c>
      <c r="L32" s="86">
        <v>750</v>
      </c>
      <c r="M32" s="86">
        <v>627</v>
      </c>
      <c r="N32" s="86">
        <v>593</v>
      </c>
      <c r="O32" s="86">
        <v>697</v>
      </c>
      <c r="P32" s="86">
        <v>833</v>
      </c>
      <c r="Q32" s="86">
        <v>884</v>
      </c>
      <c r="R32" s="86">
        <v>729</v>
      </c>
      <c r="S32" s="86">
        <v>534</v>
      </c>
      <c r="T32" s="86">
        <v>481</v>
      </c>
      <c r="U32" s="86">
        <v>308</v>
      </c>
      <c r="V32" s="86">
        <v>129</v>
      </c>
      <c r="W32" s="86">
        <v>56</v>
      </c>
      <c r="X32" s="89">
        <v>0</v>
      </c>
      <c r="Z32" s="88"/>
    </row>
    <row r="33" spans="2:26" ht="15" customHeight="1">
      <c r="B33" s="81"/>
      <c r="C33" s="84" t="s">
        <v>1102</v>
      </c>
      <c r="D33" s="85">
        <f t="shared" si="7"/>
        <v>10787</v>
      </c>
      <c r="E33" s="86">
        <v>592</v>
      </c>
      <c r="F33" s="86">
        <v>622</v>
      </c>
      <c r="G33" s="86">
        <v>757</v>
      </c>
      <c r="H33" s="86">
        <v>670</v>
      </c>
      <c r="I33" s="86">
        <v>369</v>
      </c>
      <c r="J33" s="86">
        <v>498</v>
      </c>
      <c r="K33" s="86">
        <v>613</v>
      </c>
      <c r="L33" s="86">
        <v>822</v>
      </c>
      <c r="M33" s="86">
        <v>700</v>
      </c>
      <c r="N33" s="86">
        <v>536</v>
      </c>
      <c r="O33" s="86">
        <v>736</v>
      </c>
      <c r="P33" s="86">
        <v>813</v>
      </c>
      <c r="Q33" s="86">
        <v>840</v>
      </c>
      <c r="R33" s="86">
        <v>745</v>
      </c>
      <c r="S33" s="86">
        <v>581</v>
      </c>
      <c r="T33" s="86">
        <v>445</v>
      </c>
      <c r="U33" s="86">
        <v>281</v>
      </c>
      <c r="V33" s="86">
        <v>133</v>
      </c>
      <c r="W33" s="86">
        <v>34</v>
      </c>
      <c r="X33" s="89">
        <v>0</v>
      </c>
      <c r="Z33" s="88"/>
    </row>
    <row r="34" spans="2:26" ht="15" customHeight="1">
      <c r="B34" s="81"/>
      <c r="C34" s="84" t="s">
        <v>1104</v>
      </c>
      <c r="D34" s="85">
        <f t="shared" si="7"/>
        <v>10455</v>
      </c>
      <c r="E34" s="86">
        <v>593</v>
      </c>
      <c r="F34" s="86">
        <v>724</v>
      </c>
      <c r="G34" s="86">
        <v>756</v>
      </c>
      <c r="H34" s="86">
        <v>638</v>
      </c>
      <c r="I34" s="86">
        <v>369</v>
      </c>
      <c r="J34" s="86">
        <v>450</v>
      </c>
      <c r="K34" s="86">
        <v>657</v>
      </c>
      <c r="L34" s="86">
        <v>845</v>
      </c>
      <c r="M34" s="86">
        <v>691</v>
      </c>
      <c r="N34" s="86">
        <v>533</v>
      </c>
      <c r="O34" s="86">
        <v>600</v>
      </c>
      <c r="P34" s="86">
        <v>820</v>
      </c>
      <c r="Q34" s="86">
        <v>881</v>
      </c>
      <c r="R34" s="86">
        <v>682</v>
      </c>
      <c r="S34" s="86">
        <v>482</v>
      </c>
      <c r="T34" s="86">
        <v>377</v>
      </c>
      <c r="U34" s="86">
        <v>225</v>
      </c>
      <c r="V34" s="86">
        <v>96</v>
      </c>
      <c r="W34" s="86">
        <v>36</v>
      </c>
      <c r="X34" s="89">
        <v>0</v>
      </c>
      <c r="Z34" s="88"/>
    </row>
    <row r="35" spans="2:26" ht="15" customHeight="1">
      <c r="B35" s="81"/>
      <c r="C35" s="84" t="s">
        <v>1105</v>
      </c>
      <c r="D35" s="85">
        <f t="shared" si="7"/>
        <v>7837</v>
      </c>
      <c r="E35" s="86">
        <v>510</v>
      </c>
      <c r="F35" s="86">
        <v>534</v>
      </c>
      <c r="G35" s="86">
        <v>612</v>
      </c>
      <c r="H35" s="86">
        <v>445</v>
      </c>
      <c r="I35" s="86">
        <v>301</v>
      </c>
      <c r="J35" s="86">
        <v>454</v>
      </c>
      <c r="K35" s="86">
        <v>513</v>
      </c>
      <c r="L35" s="86">
        <v>619</v>
      </c>
      <c r="M35" s="86">
        <v>512</v>
      </c>
      <c r="N35" s="86">
        <v>416</v>
      </c>
      <c r="O35" s="86">
        <v>473</v>
      </c>
      <c r="P35" s="86">
        <v>594</v>
      </c>
      <c r="Q35" s="86">
        <v>597</v>
      </c>
      <c r="R35" s="86">
        <v>485</v>
      </c>
      <c r="S35" s="86">
        <v>343</v>
      </c>
      <c r="T35" s="86">
        <v>225</v>
      </c>
      <c r="U35" s="86">
        <v>135</v>
      </c>
      <c r="V35" s="86">
        <v>55</v>
      </c>
      <c r="W35" s="86">
        <v>14</v>
      </c>
      <c r="X35" s="89">
        <v>0</v>
      </c>
      <c r="Z35" s="88"/>
    </row>
    <row r="36" spans="2:26" ht="15" customHeight="1">
      <c r="B36" s="81"/>
      <c r="C36" s="84" t="s">
        <v>1107</v>
      </c>
      <c r="D36" s="85">
        <f t="shared" si="7"/>
        <v>12768</v>
      </c>
      <c r="E36" s="86">
        <v>754</v>
      </c>
      <c r="F36" s="86">
        <v>894</v>
      </c>
      <c r="G36" s="86">
        <v>911</v>
      </c>
      <c r="H36" s="86">
        <v>754</v>
      </c>
      <c r="I36" s="86">
        <v>398</v>
      </c>
      <c r="J36" s="86">
        <v>681</v>
      </c>
      <c r="K36" s="86">
        <v>893</v>
      </c>
      <c r="L36" s="86">
        <v>1054</v>
      </c>
      <c r="M36" s="86">
        <v>748</v>
      </c>
      <c r="N36" s="86">
        <v>708</v>
      </c>
      <c r="O36" s="86">
        <v>822</v>
      </c>
      <c r="P36" s="86">
        <v>1010</v>
      </c>
      <c r="Q36" s="86">
        <v>980</v>
      </c>
      <c r="R36" s="86">
        <v>782</v>
      </c>
      <c r="S36" s="86">
        <v>562</v>
      </c>
      <c r="T36" s="86">
        <v>414</v>
      </c>
      <c r="U36" s="86">
        <v>252</v>
      </c>
      <c r="V36" s="86">
        <v>101</v>
      </c>
      <c r="W36" s="86">
        <v>50</v>
      </c>
      <c r="X36" s="89">
        <v>0</v>
      </c>
      <c r="Z36" s="88"/>
    </row>
    <row r="37" spans="2:26" ht="15" customHeight="1">
      <c r="B37" s="81"/>
      <c r="C37" s="84" t="s">
        <v>1109</v>
      </c>
      <c r="D37" s="85">
        <f t="shared" si="7"/>
        <v>7887</v>
      </c>
      <c r="E37" s="86">
        <v>495</v>
      </c>
      <c r="F37" s="86">
        <v>543</v>
      </c>
      <c r="G37" s="86">
        <v>557</v>
      </c>
      <c r="H37" s="86">
        <v>407</v>
      </c>
      <c r="I37" s="86">
        <v>286</v>
      </c>
      <c r="J37" s="86">
        <v>422</v>
      </c>
      <c r="K37" s="86">
        <v>560</v>
      </c>
      <c r="L37" s="86">
        <v>668</v>
      </c>
      <c r="M37" s="86">
        <v>452</v>
      </c>
      <c r="N37" s="86">
        <v>431</v>
      </c>
      <c r="O37" s="86">
        <v>512</v>
      </c>
      <c r="P37" s="86">
        <v>619</v>
      </c>
      <c r="Q37" s="86">
        <v>650</v>
      </c>
      <c r="R37" s="86">
        <v>471</v>
      </c>
      <c r="S37" s="86">
        <v>325</v>
      </c>
      <c r="T37" s="86">
        <v>263</v>
      </c>
      <c r="U37" s="86">
        <v>161</v>
      </c>
      <c r="V37" s="86">
        <v>46</v>
      </c>
      <c r="W37" s="86">
        <v>19</v>
      </c>
      <c r="X37" s="89">
        <v>0</v>
      </c>
      <c r="Z37" s="88"/>
    </row>
    <row r="38" spans="2:26" ht="15" customHeight="1">
      <c r="B38" s="81"/>
      <c r="C38" s="84" t="s">
        <v>1111</v>
      </c>
      <c r="D38" s="85">
        <f t="shared" si="7"/>
        <v>12234</v>
      </c>
      <c r="E38" s="86">
        <v>655</v>
      </c>
      <c r="F38" s="86">
        <v>774</v>
      </c>
      <c r="G38" s="86">
        <v>915</v>
      </c>
      <c r="H38" s="86">
        <v>746</v>
      </c>
      <c r="I38" s="86">
        <v>486</v>
      </c>
      <c r="J38" s="86">
        <v>586</v>
      </c>
      <c r="K38" s="86">
        <v>791</v>
      </c>
      <c r="L38" s="86">
        <v>972</v>
      </c>
      <c r="M38" s="86">
        <v>769</v>
      </c>
      <c r="N38" s="86">
        <v>712</v>
      </c>
      <c r="O38" s="86">
        <v>822</v>
      </c>
      <c r="P38" s="86">
        <v>1022</v>
      </c>
      <c r="Q38" s="86">
        <v>990</v>
      </c>
      <c r="R38" s="86">
        <v>744</v>
      </c>
      <c r="S38" s="86">
        <v>532</v>
      </c>
      <c r="T38" s="86">
        <v>367</v>
      </c>
      <c r="U38" s="86">
        <v>201</v>
      </c>
      <c r="V38" s="86">
        <v>115</v>
      </c>
      <c r="W38" s="86">
        <v>35</v>
      </c>
      <c r="X38" s="89">
        <v>0</v>
      </c>
      <c r="Z38" s="88"/>
    </row>
    <row r="39" spans="2:26" ht="15" customHeight="1">
      <c r="B39" s="81"/>
      <c r="C39" s="84" t="s">
        <v>1113</v>
      </c>
      <c r="D39" s="85">
        <f t="shared" si="7"/>
        <v>5069</v>
      </c>
      <c r="E39" s="86">
        <v>307</v>
      </c>
      <c r="F39" s="86">
        <v>335</v>
      </c>
      <c r="G39" s="86">
        <v>376</v>
      </c>
      <c r="H39" s="86">
        <v>318</v>
      </c>
      <c r="I39" s="86">
        <v>196</v>
      </c>
      <c r="J39" s="86">
        <v>255</v>
      </c>
      <c r="K39" s="86">
        <v>356</v>
      </c>
      <c r="L39" s="86">
        <v>375</v>
      </c>
      <c r="M39" s="86">
        <v>295</v>
      </c>
      <c r="N39" s="86">
        <v>289</v>
      </c>
      <c r="O39" s="86">
        <v>344</v>
      </c>
      <c r="P39" s="86">
        <v>376</v>
      </c>
      <c r="Q39" s="86">
        <v>381</v>
      </c>
      <c r="R39" s="86">
        <v>337</v>
      </c>
      <c r="S39" s="86">
        <v>221</v>
      </c>
      <c r="T39" s="86">
        <v>156</v>
      </c>
      <c r="U39" s="86">
        <v>96</v>
      </c>
      <c r="V39" s="86">
        <v>39</v>
      </c>
      <c r="W39" s="86">
        <v>17</v>
      </c>
      <c r="X39" s="89">
        <v>0</v>
      </c>
      <c r="Z39" s="88"/>
    </row>
    <row r="40" spans="2:26" ht="15" customHeight="1">
      <c r="B40" s="81"/>
      <c r="C40" s="84" t="s">
        <v>1114</v>
      </c>
      <c r="D40" s="85">
        <f t="shared" si="7"/>
        <v>6485</v>
      </c>
      <c r="E40" s="86">
        <v>368</v>
      </c>
      <c r="F40" s="86">
        <v>415</v>
      </c>
      <c r="G40" s="86">
        <v>491</v>
      </c>
      <c r="H40" s="86">
        <v>354</v>
      </c>
      <c r="I40" s="86">
        <v>214</v>
      </c>
      <c r="J40" s="86">
        <v>359</v>
      </c>
      <c r="K40" s="86">
        <v>472</v>
      </c>
      <c r="L40" s="86">
        <v>510</v>
      </c>
      <c r="M40" s="86">
        <v>417</v>
      </c>
      <c r="N40" s="86">
        <v>339</v>
      </c>
      <c r="O40" s="86">
        <v>440</v>
      </c>
      <c r="P40" s="86">
        <v>513</v>
      </c>
      <c r="Q40" s="86">
        <v>541</v>
      </c>
      <c r="R40" s="86">
        <v>403</v>
      </c>
      <c r="S40" s="86">
        <v>269</v>
      </c>
      <c r="T40" s="86">
        <v>193</v>
      </c>
      <c r="U40" s="86">
        <v>116</v>
      </c>
      <c r="V40" s="86">
        <v>62</v>
      </c>
      <c r="W40" s="86">
        <v>9</v>
      </c>
      <c r="X40" s="89">
        <v>0</v>
      </c>
      <c r="Z40" s="88"/>
    </row>
    <row r="41" spans="2:26" ht="15" customHeight="1">
      <c r="B41" s="81"/>
      <c r="C41" s="84" t="s">
        <v>1116</v>
      </c>
      <c r="D41" s="85">
        <f t="shared" si="7"/>
        <v>7317</v>
      </c>
      <c r="E41" s="86">
        <v>461</v>
      </c>
      <c r="F41" s="86">
        <v>476</v>
      </c>
      <c r="G41" s="86">
        <v>555</v>
      </c>
      <c r="H41" s="86">
        <v>404</v>
      </c>
      <c r="I41" s="86">
        <v>291</v>
      </c>
      <c r="J41" s="86">
        <v>420</v>
      </c>
      <c r="K41" s="86">
        <v>486</v>
      </c>
      <c r="L41" s="86">
        <v>553</v>
      </c>
      <c r="M41" s="86">
        <v>429</v>
      </c>
      <c r="N41" s="86">
        <v>375</v>
      </c>
      <c r="O41" s="86">
        <v>526</v>
      </c>
      <c r="P41" s="86">
        <v>551</v>
      </c>
      <c r="Q41" s="86">
        <v>577</v>
      </c>
      <c r="R41" s="86">
        <v>440</v>
      </c>
      <c r="S41" s="86">
        <v>327</v>
      </c>
      <c r="T41" s="86">
        <v>252</v>
      </c>
      <c r="U41" s="86">
        <v>133</v>
      </c>
      <c r="V41" s="86">
        <v>51</v>
      </c>
      <c r="W41" s="86">
        <v>10</v>
      </c>
      <c r="X41" s="89">
        <v>0</v>
      </c>
      <c r="Z41" s="88"/>
    </row>
    <row r="42" spans="2:26" ht="15" customHeight="1">
      <c r="B42" s="81"/>
      <c r="C42" s="84" t="s">
        <v>1119</v>
      </c>
      <c r="D42" s="85">
        <f t="shared" si="7"/>
        <v>27491</v>
      </c>
      <c r="E42" s="86">
        <v>1615</v>
      </c>
      <c r="F42" s="86">
        <v>1913</v>
      </c>
      <c r="G42" s="86">
        <v>2048</v>
      </c>
      <c r="H42" s="86">
        <v>1739</v>
      </c>
      <c r="I42" s="86">
        <v>1165</v>
      </c>
      <c r="J42" s="86">
        <v>1473</v>
      </c>
      <c r="K42" s="86">
        <v>1776</v>
      </c>
      <c r="L42" s="86">
        <v>2236</v>
      </c>
      <c r="M42" s="86">
        <v>1807</v>
      </c>
      <c r="N42" s="86">
        <v>1521</v>
      </c>
      <c r="O42" s="86">
        <v>1700</v>
      </c>
      <c r="P42" s="86">
        <v>1881</v>
      </c>
      <c r="Q42" s="86">
        <v>2090</v>
      </c>
      <c r="R42" s="86">
        <v>1611</v>
      </c>
      <c r="S42" s="86">
        <v>1105</v>
      </c>
      <c r="T42" s="86">
        <v>880</v>
      </c>
      <c r="U42" s="86">
        <v>587</v>
      </c>
      <c r="V42" s="86">
        <v>281</v>
      </c>
      <c r="W42" s="86">
        <v>63</v>
      </c>
      <c r="X42" s="89">
        <v>0</v>
      </c>
      <c r="Z42" s="88"/>
    </row>
    <row r="43" spans="2:26" ht="15" customHeight="1">
      <c r="B43" s="81"/>
      <c r="C43" s="84" t="s">
        <v>1121</v>
      </c>
      <c r="D43" s="85">
        <f t="shared" si="7"/>
        <v>21779</v>
      </c>
      <c r="E43" s="86">
        <v>1202</v>
      </c>
      <c r="F43" s="86">
        <v>1421</v>
      </c>
      <c r="G43" s="86">
        <v>1458</v>
      </c>
      <c r="H43" s="86">
        <v>1278</v>
      </c>
      <c r="I43" s="86">
        <v>881</v>
      </c>
      <c r="J43" s="86">
        <v>1123</v>
      </c>
      <c r="K43" s="86">
        <v>1565</v>
      </c>
      <c r="L43" s="86">
        <v>1757</v>
      </c>
      <c r="M43" s="86">
        <v>1412</v>
      </c>
      <c r="N43" s="86">
        <v>1119</v>
      </c>
      <c r="O43" s="86">
        <v>1452</v>
      </c>
      <c r="P43" s="86">
        <v>1691</v>
      </c>
      <c r="Q43" s="86">
        <v>1800</v>
      </c>
      <c r="R43" s="86">
        <v>1296</v>
      </c>
      <c r="S43" s="86">
        <v>893</v>
      </c>
      <c r="T43" s="86">
        <v>733</v>
      </c>
      <c r="U43" s="86">
        <v>442</v>
      </c>
      <c r="V43" s="86">
        <v>209</v>
      </c>
      <c r="W43" s="86">
        <v>47</v>
      </c>
      <c r="X43" s="89">
        <v>0</v>
      </c>
      <c r="Z43" s="88"/>
    </row>
    <row r="44" spans="2:26" ht="15" customHeight="1">
      <c r="B44" s="81"/>
      <c r="C44" s="84" t="s">
        <v>1122</v>
      </c>
      <c r="D44" s="85">
        <f t="shared" si="7"/>
        <v>11609</v>
      </c>
      <c r="E44" s="86">
        <v>616</v>
      </c>
      <c r="F44" s="86">
        <v>678</v>
      </c>
      <c r="G44" s="86">
        <v>689</v>
      </c>
      <c r="H44" s="86">
        <v>702</v>
      </c>
      <c r="I44" s="86">
        <v>424</v>
      </c>
      <c r="J44" s="86">
        <v>673</v>
      </c>
      <c r="K44" s="86">
        <v>727</v>
      </c>
      <c r="L44" s="86">
        <v>843</v>
      </c>
      <c r="M44" s="86">
        <v>716</v>
      </c>
      <c r="N44" s="86">
        <v>753</v>
      </c>
      <c r="O44" s="86">
        <v>856</v>
      </c>
      <c r="P44" s="86">
        <v>963</v>
      </c>
      <c r="Q44" s="86">
        <v>898</v>
      </c>
      <c r="R44" s="86">
        <v>710</v>
      </c>
      <c r="S44" s="86">
        <v>578</v>
      </c>
      <c r="T44" s="86">
        <v>420</v>
      </c>
      <c r="U44" s="86">
        <v>225</v>
      </c>
      <c r="V44" s="86">
        <v>111</v>
      </c>
      <c r="W44" s="86">
        <v>27</v>
      </c>
      <c r="X44" s="89">
        <v>0</v>
      </c>
      <c r="Z44" s="88"/>
    </row>
    <row r="45" spans="2:26" ht="15" customHeight="1">
      <c r="B45" s="81"/>
      <c r="C45" s="84" t="s">
        <v>1124</v>
      </c>
      <c r="D45" s="85">
        <f t="shared" si="7"/>
        <v>18285</v>
      </c>
      <c r="E45" s="86">
        <v>1033</v>
      </c>
      <c r="F45" s="86">
        <v>1168</v>
      </c>
      <c r="G45" s="86">
        <v>1197</v>
      </c>
      <c r="H45" s="86">
        <v>1030</v>
      </c>
      <c r="I45" s="86">
        <v>611</v>
      </c>
      <c r="J45" s="86">
        <v>796</v>
      </c>
      <c r="K45" s="86">
        <v>1160</v>
      </c>
      <c r="L45" s="86">
        <v>1431</v>
      </c>
      <c r="M45" s="86">
        <v>1144</v>
      </c>
      <c r="N45" s="86">
        <v>996</v>
      </c>
      <c r="O45" s="86">
        <v>1113</v>
      </c>
      <c r="P45" s="86">
        <v>1465</v>
      </c>
      <c r="Q45" s="86">
        <v>1502</v>
      </c>
      <c r="R45" s="86">
        <v>1224</v>
      </c>
      <c r="S45" s="86">
        <v>856</v>
      </c>
      <c r="T45" s="86">
        <v>748</v>
      </c>
      <c r="U45" s="86">
        <v>502</v>
      </c>
      <c r="V45" s="86">
        <v>230</v>
      </c>
      <c r="W45" s="86">
        <v>77</v>
      </c>
      <c r="X45" s="89">
        <v>2</v>
      </c>
      <c r="Z45" s="88"/>
    </row>
    <row r="46" spans="2:26" ht="15" customHeight="1">
      <c r="B46" s="81"/>
      <c r="C46" s="84" t="s">
        <v>1126</v>
      </c>
      <c r="D46" s="85">
        <f t="shared" si="7"/>
        <v>9920</v>
      </c>
      <c r="E46" s="86">
        <v>573</v>
      </c>
      <c r="F46" s="86">
        <v>721</v>
      </c>
      <c r="G46" s="86">
        <v>646</v>
      </c>
      <c r="H46" s="86">
        <v>436</v>
      </c>
      <c r="I46" s="86">
        <v>340</v>
      </c>
      <c r="J46" s="86">
        <v>469</v>
      </c>
      <c r="K46" s="86">
        <v>628</v>
      </c>
      <c r="L46" s="86">
        <v>812</v>
      </c>
      <c r="M46" s="86">
        <v>586</v>
      </c>
      <c r="N46" s="86">
        <v>525</v>
      </c>
      <c r="O46" s="86">
        <v>641</v>
      </c>
      <c r="P46" s="86">
        <v>822</v>
      </c>
      <c r="Q46" s="86">
        <v>885</v>
      </c>
      <c r="R46" s="86">
        <v>697</v>
      </c>
      <c r="S46" s="86">
        <v>481</v>
      </c>
      <c r="T46" s="86">
        <v>354</v>
      </c>
      <c r="U46" s="86">
        <v>190</v>
      </c>
      <c r="V46" s="86">
        <v>94</v>
      </c>
      <c r="W46" s="86">
        <v>20</v>
      </c>
      <c r="X46" s="89">
        <v>0</v>
      </c>
      <c r="Z46" s="88"/>
    </row>
    <row r="47" spans="2:26" ht="15" customHeight="1">
      <c r="B47" s="81"/>
      <c r="C47" s="84" t="s">
        <v>1129</v>
      </c>
      <c r="D47" s="85">
        <f t="shared" si="7"/>
        <v>7952</v>
      </c>
      <c r="E47" s="86">
        <v>419</v>
      </c>
      <c r="F47" s="86">
        <v>483</v>
      </c>
      <c r="G47" s="86">
        <v>538</v>
      </c>
      <c r="H47" s="86">
        <v>444</v>
      </c>
      <c r="I47" s="86">
        <v>324</v>
      </c>
      <c r="J47" s="86">
        <v>376</v>
      </c>
      <c r="K47" s="86">
        <v>477</v>
      </c>
      <c r="L47" s="86">
        <v>579</v>
      </c>
      <c r="M47" s="86">
        <v>505</v>
      </c>
      <c r="N47" s="86">
        <v>505</v>
      </c>
      <c r="O47" s="86">
        <v>579</v>
      </c>
      <c r="P47" s="86">
        <v>631</v>
      </c>
      <c r="Q47" s="86">
        <v>627</v>
      </c>
      <c r="R47" s="86">
        <v>454</v>
      </c>
      <c r="S47" s="86">
        <v>383</v>
      </c>
      <c r="T47" s="86">
        <v>315</v>
      </c>
      <c r="U47" s="86">
        <v>203</v>
      </c>
      <c r="V47" s="86">
        <v>83</v>
      </c>
      <c r="W47" s="86">
        <v>27</v>
      </c>
      <c r="X47" s="89">
        <v>0</v>
      </c>
      <c r="Z47" s="88"/>
    </row>
    <row r="48" spans="2:26" ht="15" customHeight="1">
      <c r="B48" s="81"/>
      <c r="C48" s="84" t="s">
        <v>1130</v>
      </c>
      <c r="D48" s="85">
        <f t="shared" si="7"/>
        <v>18920</v>
      </c>
      <c r="E48" s="86">
        <v>960</v>
      </c>
      <c r="F48" s="86">
        <v>1204</v>
      </c>
      <c r="G48" s="86">
        <v>1349</v>
      </c>
      <c r="H48" s="86">
        <v>1152</v>
      </c>
      <c r="I48" s="86">
        <v>802</v>
      </c>
      <c r="J48" s="86">
        <v>1034</v>
      </c>
      <c r="K48" s="86">
        <v>1240</v>
      </c>
      <c r="L48" s="86">
        <v>1533</v>
      </c>
      <c r="M48" s="86">
        <v>1306</v>
      </c>
      <c r="N48" s="86">
        <v>1167</v>
      </c>
      <c r="O48" s="86">
        <v>1337</v>
      </c>
      <c r="P48" s="86">
        <v>1512</v>
      </c>
      <c r="Q48" s="86">
        <v>1380</v>
      </c>
      <c r="R48" s="86">
        <v>1045</v>
      </c>
      <c r="S48" s="86">
        <v>751</v>
      </c>
      <c r="T48" s="86">
        <v>597</v>
      </c>
      <c r="U48" s="86">
        <v>375</v>
      </c>
      <c r="V48" s="86">
        <v>146</v>
      </c>
      <c r="W48" s="86">
        <v>30</v>
      </c>
      <c r="X48" s="89">
        <v>0</v>
      </c>
      <c r="Z48" s="88"/>
    </row>
    <row r="49" spans="2:26" ht="15" customHeight="1">
      <c r="B49" s="81"/>
      <c r="C49" s="84" t="s">
        <v>1132</v>
      </c>
      <c r="D49" s="85">
        <f t="shared" si="7"/>
        <v>13085</v>
      </c>
      <c r="E49" s="86">
        <v>729</v>
      </c>
      <c r="F49" s="86">
        <v>856</v>
      </c>
      <c r="G49" s="86">
        <v>945</v>
      </c>
      <c r="H49" s="86">
        <v>888</v>
      </c>
      <c r="I49" s="86">
        <v>479</v>
      </c>
      <c r="J49" s="86">
        <v>649</v>
      </c>
      <c r="K49" s="86">
        <v>840</v>
      </c>
      <c r="L49" s="86">
        <v>1063</v>
      </c>
      <c r="M49" s="86">
        <v>859</v>
      </c>
      <c r="N49" s="86">
        <v>704</v>
      </c>
      <c r="O49" s="86">
        <v>860</v>
      </c>
      <c r="P49" s="86">
        <v>960</v>
      </c>
      <c r="Q49" s="86">
        <v>951</v>
      </c>
      <c r="R49" s="86">
        <v>781</v>
      </c>
      <c r="S49" s="86">
        <v>580</v>
      </c>
      <c r="T49" s="86">
        <v>486</v>
      </c>
      <c r="U49" s="86">
        <v>300</v>
      </c>
      <c r="V49" s="86">
        <v>120</v>
      </c>
      <c r="W49" s="86">
        <v>35</v>
      </c>
      <c r="X49" s="89">
        <v>0</v>
      </c>
      <c r="Z49" s="88"/>
    </row>
    <row r="50" spans="2:26" ht="15" customHeight="1">
      <c r="B50" s="81"/>
      <c r="C50" s="84" t="s">
        <v>1134</v>
      </c>
      <c r="D50" s="85">
        <f t="shared" si="7"/>
        <v>10342</v>
      </c>
      <c r="E50" s="86">
        <v>642</v>
      </c>
      <c r="F50" s="86">
        <v>690</v>
      </c>
      <c r="G50" s="86">
        <v>714</v>
      </c>
      <c r="H50" s="86">
        <v>649</v>
      </c>
      <c r="I50" s="86">
        <v>355</v>
      </c>
      <c r="J50" s="86">
        <v>542</v>
      </c>
      <c r="K50" s="86">
        <v>704</v>
      </c>
      <c r="L50" s="86">
        <v>815</v>
      </c>
      <c r="M50" s="86">
        <v>642</v>
      </c>
      <c r="N50" s="86">
        <v>518</v>
      </c>
      <c r="O50" s="86">
        <v>686</v>
      </c>
      <c r="P50" s="86">
        <v>785</v>
      </c>
      <c r="Q50" s="86">
        <v>778</v>
      </c>
      <c r="R50" s="86">
        <v>635</v>
      </c>
      <c r="S50" s="86">
        <v>465</v>
      </c>
      <c r="T50" s="86">
        <v>368</v>
      </c>
      <c r="U50" s="86">
        <v>212</v>
      </c>
      <c r="V50" s="86">
        <v>100</v>
      </c>
      <c r="W50" s="86">
        <v>42</v>
      </c>
      <c r="X50" s="89">
        <v>0</v>
      </c>
      <c r="Z50" s="88"/>
    </row>
    <row r="51" spans="2:26" ht="15" customHeight="1">
      <c r="B51" s="81"/>
      <c r="C51" s="84" t="s">
        <v>1136</v>
      </c>
      <c r="D51" s="85">
        <f t="shared" si="7"/>
        <v>8734</v>
      </c>
      <c r="E51" s="86">
        <v>523</v>
      </c>
      <c r="F51" s="86">
        <v>613</v>
      </c>
      <c r="G51" s="86">
        <v>650</v>
      </c>
      <c r="H51" s="86">
        <v>426</v>
      </c>
      <c r="I51" s="86">
        <v>364</v>
      </c>
      <c r="J51" s="86">
        <v>466</v>
      </c>
      <c r="K51" s="86">
        <v>581</v>
      </c>
      <c r="L51" s="86">
        <v>720</v>
      </c>
      <c r="M51" s="86">
        <v>514</v>
      </c>
      <c r="N51" s="86">
        <v>504</v>
      </c>
      <c r="O51" s="86">
        <v>577</v>
      </c>
      <c r="P51" s="86">
        <v>683</v>
      </c>
      <c r="Q51" s="86">
        <v>630</v>
      </c>
      <c r="R51" s="86">
        <v>452</v>
      </c>
      <c r="S51" s="86">
        <v>398</v>
      </c>
      <c r="T51" s="86">
        <v>308</v>
      </c>
      <c r="U51" s="86">
        <v>202</v>
      </c>
      <c r="V51" s="86">
        <v>99</v>
      </c>
      <c r="W51" s="86">
        <v>24</v>
      </c>
      <c r="X51" s="89">
        <v>0</v>
      </c>
      <c r="Z51" s="88"/>
    </row>
    <row r="52" spans="2:26" ht="15" customHeight="1">
      <c r="B52" s="81"/>
      <c r="C52" s="84" t="s">
        <v>1138</v>
      </c>
      <c r="D52" s="85">
        <f t="shared" si="7"/>
        <v>8294</v>
      </c>
      <c r="E52" s="86">
        <v>458</v>
      </c>
      <c r="F52" s="86">
        <v>517</v>
      </c>
      <c r="G52" s="86">
        <v>572</v>
      </c>
      <c r="H52" s="86">
        <v>445</v>
      </c>
      <c r="I52" s="86">
        <v>335</v>
      </c>
      <c r="J52" s="86">
        <v>468</v>
      </c>
      <c r="K52" s="86">
        <v>537</v>
      </c>
      <c r="L52" s="86">
        <v>669</v>
      </c>
      <c r="M52" s="86">
        <v>536</v>
      </c>
      <c r="N52" s="86">
        <v>456</v>
      </c>
      <c r="O52" s="86">
        <v>597</v>
      </c>
      <c r="P52" s="86">
        <v>626</v>
      </c>
      <c r="Q52" s="86">
        <v>646</v>
      </c>
      <c r="R52" s="86">
        <v>458</v>
      </c>
      <c r="S52" s="86">
        <v>369</v>
      </c>
      <c r="T52" s="86">
        <v>305</v>
      </c>
      <c r="U52" s="86">
        <v>193</v>
      </c>
      <c r="V52" s="86">
        <v>84</v>
      </c>
      <c r="W52" s="86">
        <v>23</v>
      </c>
      <c r="X52" s="89">
        <v>0</v>
      </c>
      <c r="Z52" s="88"/>
    </row>
    <row r="53" spans="2:26" ht="15" customHeight="1">
      <c r="B53" s="81"/>
      <c r="C53" s="84" t="s">
        <v>1140</v>
      </c>
      <c r="D53" s="85">
        <f t="shared" si="7"/>
        <v>6515</v>
      </c>
      <c r="E53" s="86">
        <v>391</v>
      </c>
      <c r="F53" s="86">
        <v>444</v>
      </c>
      <c r="G53" s="86">
        <v>440</v>
      </c>
      <c r="H53" s="86">
        <v>314</v>
      </c>
      <c r="I53" s="86">
        <v>200</v>
      </c>
      <c r="J53" s="86">
        <v>275</v>
      </c>
      <c r="K53" s="86">
        <v>441</v>
      </c>
      <c r="L53" s="86">
        <v>508</v>
      </c>
      <c r="M53" s="86">
        <v>396</v>
      </c>
      <c r="N53" s="86">
        <v>384</v>
      </c>
      <c r="O53" s="86">
        <v>403</v>
      </c>
      <c r="P53" s="86">
        <v>514</v>
      </c>
      <c r="Q53" s="86">
        <v>534</v>
      </c>
      <c r="R53" s="86">
        <v>412</v>
      </c>
      <c r="S53" s="86">
        <v>310</v>
      </c>
      <c r="T53" s="86">
        <v>276</v>
      </c>
      <c r="U53" s="86">
        <v>184</v>
      </c>
      <c r="V53" s="86">
        <v>68</v>
      </c>
      <c r="W53" s="86">
        <v>21</v>
      </c>
      <c r="X53" s="89">
        <v>0</v>
      </c>
      <c r="Z53" s="88"/>
    </row>
    <row r="54" spans="2:26" ht="15" customHeight="1">
      <c r="B54" s="81"/>
      <c r="C54" s="84" t="s">
        <v>1141</v>
      </c>
      <c r="D54" s="85">
        <f t="shared" si="7"/>
        <v>12536</v>
      </c>
      <c r="E54" s="86">
        <v>640</v>
      </c>
      <c r="F54" s="86">
        <v>739</v>
      </c>
      <c r="G54" s="86">
        <v>921</v>
      </c>
      <c r="H54" s="86">
        <v>810</v>
      </c>
      <c r="I54" s="86">
        <v>414</v>
      </c>
      <c r="J54" s="86">
        <v>468</v>
      </c>
      <c r="K54" s="86">
        <v>679</v>
      </c>
      <c r="L54" s="86">
        <v>896</v>
      </c>
      <c r="M54" s="86">
        <v>822</v>
      </c>
      <c r="N54" s="86">
        <v>762</v>
      </c>
      <c r="O54" s="86">
        <v>864</v>
      </c>
      <c r="P54" s="86">
        <v>955</v>
      </c>
      <c r="Q54" s="86">
        <v>1020</v>
      </c>
      <c r="R54" s="86">
        <v>852</v>
      </c>
      <c r="S54" s="86">
        <v>636</v>
      </c>
      <c r="T54" s="86">
        <v>526</v>
      </c>
      <c r="U54" s="86">
        <v>338</v>
      </c>
      <c r="V54" s="86">
        <v>145</v>
      </c>
      <c r="W54" s="86">
        <v>49</v>
      </c>
      <c r="X54" s="89">
        <v>0</v>
      </c>
      <c r="Z54" s="88"/>
    </row>
    <row r="55" spans="2:26" ht="15" customHeight="1">
      <c r="B55" s="81"/>
      <c r="C55" s="84" t="s">
        <v>1143</v>
      </c>
      <c r="D55" s="85">
        <f t="shared" si="7"/>
        <v>19863</v>
      </c>
      <c r="E55" s="86">
        <v>1088</v>
      </c>
      <c r="F55" s="86">
        <v>1217</v>
      </c>
      <c r="G55" s="86">
        <v>1305</v>
      </c>
      <c r="H55" s="86">
        <v>1266</v>
      </c>
      <c r="I55" s="86">
        <v>767</v>
      </c>
      <c r="J55" s="86">
        <v>1037</v>
      </c>
      <c r="K55" s="86">
        <v>1269</v>
      </c>
      <c r="L55" s="86">
        <v>1542</v>
      </c>
      <c r="M55" s="86">
        <v>1341</v>
      </c>
      <c r="N55" s="86">
        <v>1147</v>
      </c>
      <c r="O55" s="86">
        <v>1375</v>
      </c>
      <c r="P55" s="86">
        <v>1503</v>
      </c>
      <c r="Q55" s="86">
        <v>1578</v>
      </c>
      <c r="R55" s="86">
        <v>1186</v>
      </c>
      <c r="S55" s="86">
        <v>883</v>
      </c>
      <c r="T55" s="86">
        <v>697</v>
      </c>
      <c r="U55" s="86">
        <v>415</v>
      </c>
      <c r="V55" s="86">
        <v>194</v>
      </c>
      <c r="W55" s="86">
        <v>53</v>
      </c>
      <c r="X55" s="89">
        <v>0</v>
      </c>
      <c r="Z55" s="88"/>
    </row>
    <row r="56" spans="2:26" ht="15" customHeight="1">
      <c r="B56" s="81"/>
      <c r="C56" s="84" t="s">
        <v>1145</v>
      </c>
      <c r="D56" s="85">
        <f t="shared" si="7"/>
        <v>8156</v>
      </c>
      <c r="E56" s="86">
        <v>461</v>
      </c>
      <c r="F56" s="86">
        <v>473</v>
      </c>
      <c r="G56" s="86">
        <v>589</v>
      </c>
      <c r="H56" s="86">
        <v>453</v>
      </c>
      <c r="I56" s="86">
        <v>328</v>
      </c>
      <c r="J56" s="86">
        <v>368</v>
      </c>
      <c r="K56" s="86">
        <v>490</v>
      </c>
      <c r="L56" s="86">
        <v>645</v>
      </c>
      <c r="M56" s="86">
        <v>551</v>
      </c>
      <c r="N56" s="86">
        <v>471</v>
      </c>
      <c r="O56" s="86">
        <v>516</v>
      </c>
      <c r="P56" s="86">
        <v>658</v>
      </c>
      <c r="Q56" s="86">
        <v>647</v>
      </c>
      <c r="R56" s="86">
        <v>498</v>
      </c>
      <c r="S56" s="86">
        <v>377</v>
      </c>
      <c r="T56" s="86">
        <v>327</v>
      </c>
      <c r="U56" s="86">
        <v>194</v>
      </c>
      <c r="V56" s="86">
        <v>86</v>
      </c>
      <c r="W56" s="86">
        <v>24</v>
      </c>
      <c r="X56" s="89">
        <v>0</v>
      </c>
      <c r="Z56" s="88"/>
    </row>
    <row r="57" spans="2:26" ht="15" customHeight="1">
      <c r="B57" s="81"/>
      <c r="C57" s="84" t="s">
        <v>1146</v>
      </c>
      <c r="D57" s="85">
        <f t="shared" si="7"/>
        <v>6014</v>
      </c>
      <c r="E57" s="86">
        <v>311</v>
      </c>
      <c r="F57" s="86">
        <v>374</v>
      </c>
      <c r="G57" s="86">
        <v>379</v>
      </c>
      <c r="H57" s="86">
        <v>366</v>
      </c>
      <c r="I57" s="86">
        <v>225</v>
      </c>
      <c r="J57" s="86">
        <v>311</v>
      </c>
      <c r="K57" s="86">
        <v>385</v>
      </c>
      <c r="L57" s="86">
        <v>445</v>
      </c>
      <c r="M57" s="86">
        <v>397</v>
      </c>
      <c r="N57" s="86">
        <v>344</v>
      </c>
      <c r="O57" s="86">
        <v>449</v>
      </c>
      <c r="P57" s="86">
        <v>470</v>
      </c>
      <c r="Q57" s="86">
        <v>484</v>
      </c>
      <c r="R57" s="86">
        <v>378</v>
      </c>
      <c r="S57" s="86">
        <v>270</v>
      </c>
      <c r="T57" s="86">
        <v>225</v>
      </c>
      <c r="U57" s="86">
        <v>138</v>
      </c>
      <c r="V57" s="86">
        <v>51</v>
      </c>
      <c r="W57" s="86">
        <v>12</v>
      </c>
      <c r="X57" s="89" t="s">
        <v>1184</v>
      </c>
      <c r="Z57" s="88"/>
    </row>
    <row r="58" spans="2:26" ht="15" customHeight="1">
      <c r="B58" s="90"/>
      <c r="C58" s="91" t="s">
        <v>1147</v>
      </c>
      <c r="D58" s="92">
        <f t="shared" si="7"/>
        <v>7872</v>
      </c>
      <c r="E58" s="93">
        <v>421</v>
      </c>
      <c r="F58" s="93">
        <v>505</v>
      </c>
      <c r="G58" s="93">
        <v>566</v>
      </c>
      <c r="H58" s="93">
        <v>428</v>
      </c>
      <c r="I58" s="93">
        <v>262</v>
      </c>
      <c r="J58" s="93">
        <v>351</v>
      </c>
      <c r="K58" s="93">
        <v>501</v>
      </c>
      <c r="L58" s="93">
        <v>695</v>
      </c>
      <c r="M58" s="93">
        <v>542</v>
      </c>
      <c r="N58" s="93">
        <v>440</v>
      </c>
      <c r="O58" s="93">
        <v>473</v>
      </c>
      <c r="P58" s="93">
        <v>603</v>
      </c>
      <c r="Q58" s="93">
        <v>634</v>
      </c>
      <c r="R58" s="93">
        <v>507</v>
      </c>
      <c r="S58" s="93">
        <v>407</v>
      </c>
      <c r="T58" s="93">
        <v>252</v>
      </c>
      <c r="U58" s="93">
        <v>182</v>
      </c>
      <c r="V58" s="93">
        <v>81</v>
      </c>
      <c r="W58" s="93">
        <v>22</v>
      </c>
      <c r="X58" s="94">
        <v>0</v>
      </c>
      <c r="Z58" s="88"/>
    </row>
    <row r="59" spans="6:23" ht="15" customHeight="1"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</row>
    <row r="60" spans="6:23" ht="12"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</row>
    <row r="61" spans="6:23" ht="12"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</row>
    <row r="62" spans="6:23" ht="12"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</row>
    <row r="63" spans="6:23" ht="12"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</row>
    <row r="64" spans="6:23" ht="12"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</row>
    <row r="65" spans="6:23" ht="12"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</row>
    <row r="66" spans="6:23" ht="12"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</row>
  </sheetData>
  <mergeCells count="8">
    <mergeCell ref="B10:C10"/>
    <mergeCell ref="B11:C11"/>
    <mergeCell ref="B12:C12"/>
    <mergeCell ref="B13:C13"/>
    <mergeCell ref="B4:C4"/>
    <mergeCell ref="B5:C5"/>
    <mergeCell ref="B7:C7"/>
    <mergeCell ref="B8:C8"/>
  </mergeCells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72"/>
  <sheetViews>
    <sheetView workbookViewId="0" topLeftCell="A1">
      <selection activeCell="A1" sqref="A1"/>
    </sheetView>
  </sheetViews>
  <sheetFormatPr defaultColWidth="9.00390625" defaultRowHeight="13.5"/>
  <cols>
    <col min="1" max="2" width="2.625" style="676" customWidth="1"/>
    <col min="3" max="3" width="20.625" style="676" customWidth="1"/>
    <col min="4" max="12" width="8.125" style="676" customWidth="1"/>
    <col min="13" max="16384" width="9.00390625" style="676" customWidth="1"/>
  </cols>
  <sheetData>
    <row r="2" ht="14.25">
      <c r="B2" s="1084" t="s">
        <v>864</v>
      </c>
    </row>
    <row r="3" spans="2:12" ht="14.25" thickBot="1">
      <c r="B3" s="1085"/>
      <c r="C3" s="679"/>
      <c r="D3" s="679"/>
      <c r="E3" s="679"/>
      <c r="F3" s="679"/>
      <c r="G3" s="679"/>
      <c r="H3" s="679"/>
      <c r="I3" s="679"/>
      <c r="J3" s="679"/>
      <c r="K3" s="679"/>
      <c r="L3" s="1086" t="s">
        <v>692</v>
      </c>
    </row>
    <row r="4" spans="1:12" s="912" customFormat="1" ht="15" customHeight="1" thickTop="1">
      <c r="A4" s="538"/>
      <c r="B4" s="1087"/>
      <c r="C4" s="1088" t="s">
        <v>819</v>
      </c>
      <c r="D4" s="1089" t="s">
        <v>820</v>
      </c>
      <c r="E4" s="1089"/>
      <c r="F4" s="1089"/>
      <c r="G4" s="1089" t="s">
        <v>821</v>
      </c>
      <c r="H4" s="1089"/>
      <c r="I4" s="1089"/>
      <c r="J4" s="917" t="s">
        <v>822</v>
      </c>
      <c r="K4" s="917"/>
      <c r="L4" s="918"/>
    </row>
    <row r="5" spans="1:12" s="912" customFormat="1" ht="15" customHeight="1">
      <c r="A5" s="538"/>
      <c r="B5" s="1090"/>
      <c r="C5" s="1091" t="s">
        <v>823</v>
      </c>
      <c r="D5" s="1092" t="s">
        <v>824</v>
      </c>
      <c r="E5" s="1092" t="s">
        <v>803</v>
      </c>
      <c r="F5" s="1092" t="s">
        <v>804</v>
      </c>
      <c r="G5" s="1092" t="s">
        <v>805</v>
      </c>
      <c r="H5" s="1092" t="s">
        <v>803</v>
      </c>
      <c r="I5" s="1092" t="s">
        <v>804</v>
      </c>
      <c r="J5" s="1092" t="s">
        <v>805</v>
      </c>
      <c r="K5" s="1092" t="s">
        <v>803</v>
      </c>
      <c r="L5" s="1092" t="s">
        <v>804</v>
      </c>
    </row>
    <row r="6" spans="1:12" s="912" customFormat="1" ht="7.5" customHeight="1">
      <c r="A6" s="538"/>
      <c r="B6" s="1093"/>
      <c r="C6" s="538"/>
      <c r="D6" s="1093"/>
      <c r="E6" s="1094"/>
      <c r="F6" s="1094"/>
      <c r="G6" s="1094"/>
      <c r="H6" s="1094"/>
      <c r="I6" s="1094"/>
      <c r="J6" s="1094"/>
      <c r="K6" s="1094"/>
      <c r="L6" s="1095"/>
    </row>
    <row r="7" spans="1:12" s="912" customFormat="1" ht="15" customHeight="1">
      <c r="A7" s="538"/>
      <c r="B7" s="1093"/>
      <c r="C7" s="630" t="s">
        <v>825</v>
      </c>
      <c r="D7" s="554">
        <v>246418</v>
      </c>
      <c r="E7" s="554">
        <v>296713</v>
      </c>
      <c r="F7" s="554">
        <v>177428</v>
      </c>
      <c r="G7" s="554">
        <v>193397</v>
      </c>
      <c r="H7" s="554">
        <v>232425</v>
      </c>
      <c r="I7" s="554">
        <v>139864</v>
      </c>
      <c r="J7" s="554">
        <v>53021</v>
      </c>
      <c r="K7" s="554">
        <v>64288</v>
      </c>
      <c r="L7" s="555">
        <v>37564</v>
      </c>
    </row>
    <row r="8" spans="1:12" s="912" customFormat="1" ht="15" customHeight="1">
      <c r="A8" s="538"/>
      <c r="B8" s="1093"/>
      <c r="C8" s="1096" t="s">
        <v>826</v>
      </c>
      <c r="D8" s="912">
        <v>253570</v>
      </c>
      <c r="E8" s="88">
        <v>309063</v>
      </c>
      <c r="F8" s="88">
        <v>180539</v>
      </c>
      <c r="G8" s="88">
        <v>195881</v>
      </c>
      <c r="H8" s="88">
        <v>237889</v>
      </c>
      <c r="I8" s="88">
        <v>140657</v>
      </c>
      <c r="J8" s="88">
        <v>57689</v>
      </c>
      <c r="K8" s="88">
        <v>71174</v>
      </c>
      <c r="L8" s="538">
        <v>39882</v>
      </c>
    </row>
    <row r="9" spans="1:12" s="940" customFormat="1" ht="15" customHeight="1">
      <c r="A9" s="532"/>
      <c r="B9" s="1097"/>
      <c r="C9" s="1098" t="s">
        <v>827</v>
      </c>
      <c r="D9" s="940">
        <f>AVERAGE(D11:D22)</f>
        <v>265665.0833333333</v>
      </c>
      <c r="E9" s="940">
        <v>319178</v>
      </c>
      <c r="F9" s="940">
        <f aca="true" t="shared" si="0" ref="F9:L9">AVERAGE(F11:F22)</f>
        <v>192591</v>
      </c>
      <c r="G9" s="940">
        <f t="shared" si="0"/>
        <v>205230.16666666666</v>
      </c>
      <c r="H9" s="940">
        <f t="shared" si="0"/>
        <v>246551.5</v>
      </c>
      <c r="I9" s="940">
        <f t="shared" si="0"/>
        <v>148798.66666666666</v>
      </c>
      <c r="J9" s="940">
        <f t="shared" si="0"/>
        <v>60434.916666666664</v>
      </c>
      <c r="K9" s="940">
        <f t="shared" si="0"/>
        <v>72625.75</v>
      </c>
      <c r="L9" s="532">
        <f t="shared" si="0"/>
        <v>43792.333333333336</v>
      </c>
    </row>
    <row r="10" spans="1:12" s="912" customFormat="1" ht="9.75" customHeight="1">
      <c r="A10" s="538"/>
      <c r="B10" s="1099"/>
      <c r="C10" s="1100"/>
      <c r="D10" s="88"/>
      <c r="E10" s="88"/>
      <c r="F10" s="88"/>
      <c r="G10" s="88"/>
      <c r="H10" s="88"/>
      <c r="I10" s="88"/>
      <c r="J10" s="88"/>
      <c r="K10" s="88"/>
      <c r="L10" s="538"/>
    </row>
    <row r="11" spans="1:12" s="912" customFormat="1" ht="17.25" customHeight="1">
      <c r="A11" s="538"/>
      <c r="B11" s="1093" t="s">
        <v>828</v>
      </c>
      <c r="C11" s="555" t="s">
        <v>829</v>
      </c>
      <c r="D11" s="88">
        <f aca="true" t="shared" si="1" ref="D11:D22">SUM(G11,J11)</f>
        <v>228585</v>
      </c>
      <c r="E11" s="88">
        <f aca="true" t="shared" si="2" ref="E11:E22">SUM(H11,K11)</f>
        <v>281067</v>
      </c>
      <c r="F11" s="88">
        <f aca="true" t="shared" si="3" ref="F11:F22">SUM(I11,L11)</f>
        <v>157813</v>
      </c>
      <c r="G11" s="88">
        <v>194119</v>
      </c>
      <c r="H11" s="88">
        <v>234818</v>
      </c>
      <c r="I11" s="88">
        <v>139236</v>
      </c>
      <c r="J11" s="88">
        <v>34466</v>
      </c>
      <c r="K11" s="88">
        <v>46249</v>
      </c>
      <c r="L11" s="538">
        <v>18577</v>
      </c>
    </row>
    <row r="12" spans="1:12" s="912" customFormat="1" ht="17.25" customHeight="1">
      <c r="A12" s="538"/>
      <c r="B12" s="1093"/>
      <c r="C12" s="1101" t="s">
        <v>830</v>
      </c>
      <c r="D12" s="88">
        <f t="shared" si="1"/>
        <v>199008</v>
      </c>
      <c r="E12" s="88">
        <f t="shared" si="2"/>
        <v>240119</v>
      </c>
      <c r="F12" s="88">
        <f t="shared" si="3"/>
        <v>143014</v>
      </c>
      <c r="G12" s="88">
        <v>198465</v>
      </c>
      <c r="H12" s="88">
        <v>239395</v>
      </c>
      <c r="I12" s="88">
        <v>142717</v>
      </c>
      <c r="J12" s="88">
        <v>543</v>
      </c>
      <c r="K12" s="88">
        <v>724</v>
      </c>
      <c r="L12" s="538">
        <v>297</v>
      </c>
    </row>
    <row r="13" spans="1:12" s="912" customFormat="1" ht="17.25" customHeight="1">
      <c r="A13" s="538"/>
      <c r="B13" s="1093" t="s">
        <v>831</v>
      </c>
      <c r="C13" s="1101" t="s">
        <v>806</v>
      </c>
      <c r="D13" s="88">
        <f t="shared" si="1"/>
        <v>222562</v>
      </c>
      <c r="E13" s="88">
        <f t="shared" si="2"/>
        <v>268572</v>
      </c>
      <c r="F13" s="88">
        <f t="shared" si="3"/>
        <v>159589</v>
      </c>
      <c r="G13" s="88">
        <v>199894</v>
      </c>
      <c r="H13" s="88">
        <v>241008</v>
      </c>
      <c r="I13" s="88">
        <v>143623</v>
      </c>
      <c r="J13" s="88">
        <v>22668</v>
      </c>
      <c r="K13" s="88">
        <v>27564</v>
      </c>
      <c r="L13" s="538">
        <v>15966</v>
      </c>
    </row>
    <row r="14" spans="1:12" s="912" customFormat="1" ht="17.25" customHeight="1">
      <c r="A14" s="538"/>
      <c r="B14" s="1093"/>
      <c r="C14" s="1101" t="s">
        <v>807</v>
      </c>
      <c r="D14" s="88">
        <f t="shared" si="1"/>
        <v>210704</v>
      </c>
      <c r="E14" s="88">
        <f t="shared" si="2"/>
        <v>253118</v>
      </c>
      <c r="F14" s="88">
        <f t="shared" si="3"/>
        <v>152059</v>
      </c>
      <c r="G14" s="88">
        <v>205062</v>
      </c>
      <c r="H14" s="88">
        <v>245642</v>
      </c>
      <c r="I14" s="88">
        <v>148953</v>
      </c>
      <c r="J14" s="88">
        <v>5642</v>
      </c>
      <c r="K14" s="88">
        <v>7476</v>
      </c>
      <c r="L14" s="538">
        <v>3106</v>
      </c>
    </row>
    <row r="15" spans="1:12" s="912" customFormat="1" ht="17.25" customHeight="1">
      <c r="A15" s="538"/>
      <c r="B15" s="1093" t="s">
        <v>832</v>
      </c>
      <c r="C15" s="1101" t="s">
        <v>808</v>
      </c>
      <c r="D15" s="88">
        <f t="shared" si="1"/>
        <v>207927</v>
      </c>
      <c r="E15" s="88">
        <f t="shared" si="2"/>
        <v>248991</v>
      </c>
      <c r="F15" s="88">
        <f t="shared" si="3"/>
        <v>151657</v>
      </c>
      <c r="G15" s="88">
        <v>203569</v>
      </c>
      <c r="H15" s="88">
        <v>243462</v>
      </c>
      <c r="I15" s="88">
        <v>148903</v>
      </c>
      <c r="J15" s="88">
        <v>4358</v>
      </c>
      <c r="K15" s="88">
        <v>5529</v>
      </c>
      <c r="L15" s="538">
        <v>2754</v>
      </c>
    </row>
    <row r="16" spans="1:12" s="912" customFormat="1" ht="17.25" customHeight="1">
      <c r="A16" s="538"/>
      <c r="B16" s="1093"/>
      <c r="C16" s="1101" t="s">
        <v>809</v>
      </c>
      <c r="D16" s="88">
        <f t="shared" si="1"/>
        <v>313600</v>
      </c>
      <c r="E16" s="88">
        <f t="shared" si="2"/>
        <v>377649</v>
      </c>
      <c r="F16" s="88">
        <f t="shared" si="3"/>
        <v>227436</v>
      </c>
      <c r="G16" s="88">
        <v>208291</v>
      </c>
      <c r="H16" s="88">
        <v>250588</v>
      </c>
      <c r="I16" s="88">
        <v>151390</v>
      </c>
      <c r="J16" s="88">
        <v>105309</v>
      </c>
      <c r="K16" s="88">
        <v>127061</v>
      </c>
      <c r="L16" s="538">
        <v>76046</v>
      </c>
    </row>
    <row r="17" spans="1:12" s="912" customFormat="1" ht="17.25" customHeight="1">
      <c r="A17" s="538"/>
      <c r="B17" s="1093" t="s">
        <v>833</v>
      </c>
      <c r="C17" s="1101" t="s">
        <v>810</v>
      </c>
      <c r="D17" s="88">
        <f t="shared" si="1"/>
        <v>315327</v>
      </c>
      <c r="E17" s="88">
        <f t="shared" si="2"/>
        <v>376620</v>
      </c>
      <c r="F17" s="88">
        <f t="shared" si="3"/>
        <v>231497</v>
      </c>
      <c r="G17" s="88">
        <v>208170</v>
      </c>
      <c r="H17" s="88">
        <v>248791</v>
      </c>
      <c r="I17" s="88">
        <v>152613</v>
      </c>
      <c r="J17" s="88">
        <v>107157</v>
      </c>
      <c r="K17" s="88">
        <v>127829</v>
      </c>
      <c r="L17" s="538">
        <v>78884</v>
      </c>
    </row>
    <row r="18" spans="1:12" s="912" customFormat="1" ht="17.25" customHeight="1">
      <c r="A18" s="538"/>
      <c r="B18" s="1093"/>
      <c r="C18" s="1101" t="s">
        <v>811</v>
      </c>
      <c r="D18" s="88">
        <f t="shared" si="1"/>
        <v>302580</v>
      </c>
      <c r="E18" s="88">
        <f t="shared" si="2"/>
        <v>364298</v>
      </c>
      <c r="F18" s="88">
        <f t="shared" si="3"/>
        <v>218096</v>
      </c>
      <c r="G18" s="88">
        <v>206003</v>
      </c>
      <c r="H18" s="88">
        <v>246948</v>
      </c>
      <c r="I18" s="88">
        <v>149955</v>
      </c>
      <c r="J18" s="88">
        <v>96577</v>
      </c>
      <c r="K18" s="88">
        <v>117350</v>
      </c>
      <c r="L18" s="538">
        <v>68141</v>
      </c>
    </row>
    <row r="19" spans="1:12" s="912" customFormat="1" ht="17.25" customHeight="1">
      <c r="A19" s="538"/>
      <c r="B19" s="1093" t="s">
        <v>834</v>
      </c>
      <c r="C19" s="1101" t="s">
        <v>812</v>
      </c>
      <c r="D19" s="88">
        <f t="shared" si="1"/>
        <v>211595</v>
      </c>
      <c r="E19" s="88">
        <f t="shared" si="2"/>
        <v>253556</v>
      </c>
      <c r="F19" s="88">
        <f t="shared" si="3"/>
        <v>154144</v>
      </c>
      <c r="G19" s="88">
        <v>208340</v>
      </c>
      <c r="H19" s="88">
        <v>249803</v>
      </c>
      <c r="I19" s="88">
        <v>151571</v>
      </c>
      <c r="J19" s="88">
        <v>3255</v>
      </c>
      <c r="K19" s="88">
        <v>3753</v>
      </c>
      <c r="L19" s="538">
        <v>2573</v>
      </c>
    </row>
    <row r="20" spans="1:12" s="912" customFormat="1" ht="17.25" customHeight="1">
      <c r="A20" s="538"/>
      <c r="B20" s="1093"/>
      <c r="C20" s="1101" t="s">
        <v>835</v>
      </c>
      <c r="D20" s="88">
        <f t="shared" si="1"/>
        <v>211042</v>
      </c>
      <c r="E20" s="88">
        <f t="shared" si="2"/>
        <v>254317</v>
      </c>
      <c r="F20" s="88">
        <f t="shared" si="3"/>
        <v>151907</v>
      </c>
      <c r="G20" s="88">
        <v>208749</v>
      </c>
      <c r="H20" s="88">
        <v>250905</v>
      </c>
      <c r="I20" s="88">
        <v>151143</v>
      </c>
      <c r="J20" s="88">
        <v>2293</v>
      </c>
      <c r="K20" s="88">
        <v>3412</v>
      </c>
      <c r="L20" s="538">
        <v>764</v>
      </c>
    </row>
    <row r="21" spans="1:12" s="912" customFormat="1" ht="17.25" customHeight="1">
      <c r="A21" s="538"/>
      <c r="B21" s="1093"/>
      <c r="C21" s="1101" t="s">
        <v>836</v>
      </c>
      <c r="D21" s="88">
        <f t="shared" si="1"/>
        <v>224085</v>
      </c>
      <c r="E21" s="88">
        <f t="shared" si="2"/>
        <v>267559</v>
      </c>
      <c r="F21" s="88">
        <f t="shared" si="3"/>
        <v>164679</v>
      </c>
      <c r="G21" s="88">
        <v>210473</v>
      </c>
      <c r="H21" s="88">
        <v>252769</v>
      </c>
      <c r="I21" s="88">
        <v>152678</v>
      </c>
      <c r="J21" s="88">
        <v>13612</v>
      </c>
      <c r="K21" s="88">
        <v>14790</v>
      </c>
      <c r="L21" s="538">
        <v>12001</v>
      </c>
    </row>
    <row r="22" spans="1:12" s="912" customFormat="1" ht="17.25" customHeight="1">
      <c r="A22" s="538"/>
      <c r="B22" s="1093"/>
      <c r="C22" s="1101" t="s">
        <v>837</v>
      </c>
      <c r="D22" s="88">
        <f t="shared" si="1"/>
        <v>540966</v>
      </c>
      <c r="E22" s="88">
        <f t="shared" si="2"/>
        <v>644261</v>
      </c>
      <c r="F22" s="88">
        <f t="shared" si="3"/>
        <v>399201</v>
      </c>
      <c r="G22" s="88">
        <v>211627</v>
      </c>
      <c r="H22" s="88">
        <v>254489</v>
      </c>
      <c r="I22" s="88">
        <v>152802</v>
      </c>
      <c r="J22" s="88">
        <v>329339</v>
      </c>
      <c r="K22" s="88">
        <v>389772</v>
      </c>
      <c r="L22" s="538">
        <v>246399</v>
      </c>
    </row>
    <row r="23" spans="1:12" s="940" customFormat="1" ht="9.75" customHeight="1">
      <c r="A23" s="532"/>
      <c r="B23" s="1097"/>
      <c r="C23" s="1098"/>
      <c r="L23" s="532"/>
    </row>
    <row r="24" spans="1:12" s="940" customFormat="1" ht="9.75" customHeight="1">
      <c r="A24" s="532"/>
      <c r="B24" s="1097"/>
      <c r="C24" s="1098"/>
      <c r="F24" s="1605" t="s">
        <v>838</v>
      </c>
      <c r="G24" s="1605"/>
      <c r="H24" s="1605"/>
      <c r="I24" s="1605"/>
      <c r="L24" s="532"/>
    </row>
    <row r="25" spans="1:12" s="912" customFormat="1" ht="9.75" customHeight="1">
      <c r="A25" s="538"/>
      <c r="B25" s="88"/>
      <c r="C25" s="538"/>
      <c r="D25" s="88"/>
      <c r="E25" s="88"/>
      <c r="F25" s="88"/>
      <c r="G25" s="88"/>
      <c r="H25" s="88"/>
      <c r="I25" s="88"/>
      <c r="J25" s="88"/>
      <c r="K25" s="88"/>
      <c r="L25" s="538"/>
    </row>
    <row r="26" spans="1:12" s="912" customFormat="1" ht="17.25" customHeight="1">
      <c r="A26" s="538"/>
      <c r="B26" s="1603" t="s">
        <v>813</v>
      </c>
      <c r="C26" s="1604"/>
      <c r="D26" s="88">
        <f aca="true" t="shared" si="4" ref="D26:D44">SUM(G26,J26)</f>
        <v>229775</v>
      </c>
      <c r="E26" s="88">
        <f aca="true" t="shared" si="5" ref="E26:E44">SUM(H26,K26)</f>
        <v>245215</v>
      </c>
      <c r="F26" s="88">
        <f aca="true" t="shared" si="6" ref="F26:F44">SUM(I26,L26)</f>
        <v>133428</v>
      </c>
      <c r="G26" s="88">
        <v>201839</v>
      </c>
      <c r="H26" s="88">
        <v>215299</v>
      </c>
      <c r="I26" s="88">
        <v>117869</v>
      </c>
      <c r="J26" s="88">
        <v>27936</v>
      </c>
      <c r="K26" s="88">
        <v>29916</v>
      </c>
      <c r="L26" s="538">
        <v>15559</v>
      </c>
    </row>
    <row r="27" spans="1:12" s="912" customFormat="1" ht="17.25" customHeight="1">
      <c r="A27" s="538"/>
      <c r="B27" s="1603" t="s">
        <v>814</v>
      </c>
      <c r="C27" s="1604"/>
      <c r="D27" s="88">
        <f t="shared" si="4"/>
        <v>229766</v>
      </c>
      <c r="E27" s="88">
        <f t="shared" si="5"/>
        <v>295301</v>
      </c>
      <c r="F27" s="88">
        <f t="shared" si="6"/>
        <v>162541</v>
      </c>
      <c r="G27" s="88">
        <v>178884</v>
      </c>
      <c r="H27" s="88">
        <v>228354</v>
      </c>
      <c r="I27" s="88">
        <v>128187</v>
      </c>
      <c r="J27" s="88">
        <v>50882</v>
      </c>
      <c r="K27" s="88">
        <v>66947</v>
      </c>
      <c r="L27" s="538">
        <v>34354</v>
      </c>
    </row>
    <row r="28" spans="1:12" s="912" customFormat="1" ht="17.25" customHeight="1">
      <c r="A28" s="538"/>
      <c r="B28" s="1104"/>
      <c r="C28" s="1103" t="s">
        <v>839</v>
      </c>
      <c r="D28" s="88">
        <f t="shared" si="4"/>
        <v>214163</v>
      </c>
      <c r="E28" s="88">
        <f t="shared" si="5"/>
        <v>291779</v>
      </c>
      <c r="F28" s="88">
        <f t="shared" si="6"/>
        <v>143330</v>
      </c>
      <c r="G28" s="88">
        <v>172100</v>
      </c>
      <c r="H28" s="88">
        <v>231974</v>
      </c>
      <c r="I28" s="88">
        <v>117408</v>
      </c>
      <c r="J28" s="88">
        <v>42063</v>
      </c>
      <c r="K28" s="88">
        <v>59805</v>
      </c>
      <c r="L28" s="538">
        <v>25922</v>
      </c>
    </row>
    <row r="29" spans="1:12" s="912" customFormat="1" ht="17.25" customHeight="1">
      <c r="A29" s="538"/>
      <c r="B29" s="1104"/>
      <c r="C29" s="1103" t="s">
        <v>840</v>
      </c>
      <c r="D29" s="88">
        <f t="shared" si="4"/>
        <v>167479</v>
      </c>
      <c r="E29" s="88">
        <f t="shared" si="5"/>
        <v>239826</v>
      </c>
      <c r="F29" s="88">
        <f t="shared" si="6"/>
        <v>146328</v>
      </c>
      <c r="G29" s="88">
        <v>138277</v>
      </c>
      <c r="H29" s="88">
        <v>199941</v>
      </c>
      <c r="I29" s="88">
        <v>120197</v>
      </c>
      <c r="J29" s="88">
        <v>29202</v>
      </c>
      <c r="K29" s="88">
        <v>39885</v>
      </c>
      <c r="L29" s="538">
        <v>26131</v>
      </c>
    </row>
    <row r="30" spans="1:12" s="912" customFormat="1" ht="17.25" customHeight="1">
      <c r="A30" s="538"/>
      <c r="B30" s="1104"/>
      <c r="C30" s="1103" t="s">
        <v>841</v>
      </c>
      <c r="D30" s="88">
        <f t="shared" si="4"/>
        <v>197585</v>
      </c>
      <c r="E30" s="88">
        <f t="shared" si="5"/>
        <v>222606</v>
      </c>
      <c r="F30" s="88">
        <f t="shared" si="6"/>
        <v>135473</v>
      </c>
      <c r="G30" s="88">
        <v>166190</v>
      </c>
      <c r="H30" s="88">
        <v>187337</v>
      </c>
      <c r="I30" s="88">
        <v>113841</v>
      </c>
      <c r="J30" s="88">
        <v>31395</v>
      </c>
      <c r="K30" s="88">
        <v>35269</v>
      </c>
      <c r="L30" s="538">
        <v>21632</v>
      </c>
    </row>
    <row r="31" spans="1:12" s="912" customFormat="1" ht="17.25" customHeight="1">
      <c r="A31" s="538"/>
      <c r="B31" s="1104"/>
      <c r="C31" s="1103" t="s">
        <v>842</v>
      </c>
      <c r="D31" s="88">
        <f t="shared" si="4"/>
        <v>315039</v>
      </c>
      <c r="E31" s="88">
        <f t="shared" si="5"/>
        <v>340126</v>
      </c>
      <c r="F31" s="88">
        <f t="shared" si="6"/>
        <v>179972</v>
      </c>
      <c r="G31" s="88">
        <v>241398</v>
      </c>
      <c r="H31" s="88">
        <v>260319</v>
      </c>
      <c r="I31" s="88">
        <v>139394</v>
      </c>
      <c r="J31" s="88">
        <v>73641</v>
      </c>
      <c r="K31" s="88">
        <v>79807</v>
      </c>
      <c r="L31" s="538">
        <v>40578</v>
      </c>
    </row>
    <row r="32" spans="1:12" s="912" customFormat="1" ht="17.25" customHeight="1">
      <c r="A32" s="538"/>
      <c r="B32" s="1104"/>
      <c r="C32" s="1103" t="s">
        <v>843</v>
      </c>
      <c r="D32" s="88">
        <f t="shared" si="4"/>
        <v>285658</v>
      </c>
      <c r="E32" s="88">
        <f t="shared" si="5"/>
        <v>301003</v>
      </c>
      <c r="F32" s="88">
        <f t="shared" si="6"/>
        <v>199674</v>
      </c>
      <c r="G32" s="88">
        <v>218921</v>
      </c>
      <c r="H32" s="88">
        <v>229933</v>
      </c>
      <c r="I32" s="88">
        <v>157418</v>
      </c>
      <c r="J32" s="88">
        <v>66737</v>
      </c>
      <c r="K32" s="88">
        <v>71070</v>
      </c>
      <c r="L32" s="538">
        <v>42256</v>
      </c>
    </row>
    <row r="33" spans="1:12" s="912" customFormat="1" ht="17.25" customHeight="1">
      <c r="A33" s="538"/>
      <c r="B33" s="1104"/>
      <c r="C33" s="1103" t="s">
        <v>844</v>
      </c>
      <c r="D33" s="88">
        <f t="shared" si="4"/>
        <v>249965</v>
      </c>
      <c r="E33" s="88">
        <f t="shared" si="5"/>
        <v>279496</v>
      </c>
      <c r="F33" s="88">
        <f t="shared" si="6"/>
        <v>176995</v>
      </c>
      <c r="G33" s="88">
        <v>195713</v>
      </c>
      <c r="H33" s="88">
        <v>218258</v>
      </c>
      <c r="I33" s="88">
        <v>140126</v>
      </c>
      <c r="J33" s="88">
        <v>54252</v>
      </c>
      <c r="K33" s="88">
        <v>61238</v>
      </c>
      <c r="L33" s="538">
        <v>36869</v>
      </c>
    </row>
    <row r="34" spans="1:12" s="912" customFormat="1" ht="17.25" customHeight="1">
      <c r="A34" s="538"/>
      <c r="B34" s="1104"/>
      <c r="C34" s="1103" t="s">
        <v>845</v>
      </c>
      <c r="D34" s="88">
        <f t="shared" si="4"/>
        <v>235409</v>
      </c>
      <c r="E34" s="88">
        <f t="shared" si="5"/>
        <v>300430</v>
      </c>
      <c r="F34" s="88">
        <f t="shared" si="6"/>
        <v>173283</v>
      </c>
      <c r="G34" s="88">
        <v>180614</v>
      </c>
      <c r="H34" s="88">
        <v>230206</v>
      </c>
      <c r="I34" s="88">
        <v>133165</v>
      </c>
      <c r="J34" s="88">
        <v>54795</v>
      </c>
      <c r="K34" s="88">
        <v>70224</v>
      </c>
      <c r="L34" s="538">
        <v>40118</v>
      </c>
    </row>
    <row r="35" spans="1:12" s="912" customFormat="1" ht="17.25" customHeight="1">
      <c r="A35" s="538"/>
      <c r="B35" s="1104"/>
      <c r="C35" s="1103" t="s">
        <v>846</v>
      </c>
      <c r="D35" s="88">
        <f t="shared" si="4"/>
        <v>226430</v>
      </c>
      <c r="E35" s="88">
        <f t="shared" si="5"/>
        <v>295231</v>
      </c>
      <c r="F35" s="88">
        <f t="shared" si="6"/>
        <v>157504</v>
      </c>
      <c r="G35" s="88">
        <v>176485</v>
      </c>
      <c r="H35" s="88">
        <v>227313</v>
      </c>
      <c r="I35" s="554">
        <v>125668</v>
      </c>
      <c r="J35" s="88">
        <v>49945</v>
      </c>
      <c r="K35" s="88">
        <v>67918</v>
      </c>
      <c r="L35" s="538">
        <v>31836</v>
      </c>
    </row>
    <row r="36" spans="1:12" s="912" customFormat="1" ht="17.25" customHeight="1">
      <c r="A36" s="538"/>
      <c r="B36" s="1603" t="s">
        <v>847</v>
      </c>
      <c r="C36" s="1604"/>
      <c r="D36" s="88">
        <f t="shared" si="4"/>
        <v>469580</v>
      </c>
      <c r="E36" s="88">
        <f t="shared" si="5"/>
        <v>487917</v>
      </c>
      <c r="F36" s="88">
        <f t="shared" si="6"/>
        <v>301993</v>
      </c>
      <c r="G36" s="554">
        <v>333235</v>
      </c>
      <c r="H36" s="554">
        <v>346646</v>
      </c>
      <c r="I36" s="88">
        <v>210196</v>
      </c>
      <c r="J36" s="554">
        <v>136345</v>
      </c>
      <c r="K36" s="88">
        <v>141271</v>
      </c>
      <c r="L36" s="555">
        <v>91797</v>
      </c>
    </row>
    <row r="37" spans="1:12" s="912" customFormat="1" ht="17.25" customHeight="1">
      <c r="A37" s="538"/>
      <c r="B37" s="1603" t="s">
        <v>815</v>
      </c>
      <c r="C37" s="1604"/>
      <c r="D37" s="88">
        <f t="shared" si="4"/>
        <v>329803</v>
      </c>
      <c r="E37" s="88">
        <f t="shared" si="5"/>
        <v>332997</v>
      </c>
      <c r="F37" s="88">
        <f t="shared" si="6"/>
        <v>305711</v>
      </c>
      <c r="G37" s="88">
        <v>255126</v>
      </c>
      <c r="H37" s="88">
        <v>260278</v>
      </c>
      <c r="I37" s="88">
        <v>215953</v>
      </c>
      <c r="J37" s="88">
        <v>74677</v>
      </c>
      <c r="K37" s="88">
        <v>72719</v>
      </c>
      <c r="L37" s="538">
        <v>89758</v>
      </c>
    </row>
    <row r="38" spans="1:12" s="912" customFormat="1" ht="17.25" customHeight="1">
      <c r="A38" s="538"/>
      <c r="B38" s="1603" t="s">
        <v>816</v>
      </c>
      <c r="C38" s="1604"/>
      <c r="D38" s="88">
        <f t="shared" si="4"/>
        <v>228024</v>
      </c>
      <c r="E38" s="88">
        <f t="shared" si="5"/>
        <v>287578</v>
      </c>
      <c r="F38" s="88">
        <f t="shared" si="6"/>
        <v>156838</v>
      </c>
      <c r="G38" s="88">
        <v>181061</v>
      </c>
      <c r="H38" s="88">
        <v>224803</v>
      </c>
      <c r="I38" s="88">
        <v>128402</v>
      </c>
      <c r="J38" s="88">
        <v>46963</v>
      </c>
      <c r="K38" s="88">
        <v>62775</v>
      </c>
      <c r="L38" s="538">
        <v>28436</v>
      </c>
    </row>
    <row r="39" spans="1:12" s="912" customFormat="1" ht="17.25" customHeight="1">
      <c r="A39" s="538"/>
      <c r="B39" s="1603" t="s">
        <v>817</v>
      </c>
      <c r="C39" s="1604"/>
      <c r="D39" s="88">
        <f t="shared" si="4"/>
        <v>393695</v>
      </c>
      <c r="E39" s="88">
        <f t="shared" si="5"/>
        <v>471687</v>
      </c>
      <c r="F39" s="88">
        <f t="shared" si="6"/>
        <v>280358</v>
      </c>
      <c r="G39" s="88">
        <v>285065</v>
      </c>
      <c r="H39" s="88">
        <v>342197</v>
      </c>
      <c r="I39" s="88">
        <v>201374</v>
      </c>
      <c r="J39" s="88">
        <v>108630</v>
      </c>
      <c r="K39" s="88">
        <v>129490</v>
      </c>
      <c r="L39" s="538">
        <v>78984</v>
      </c>
    </row>
    <row r="40" spans="1:12" s="912" customFormat="1" ht="17.25" customHeight="1">
      <c r="A40" s="538"/>
      <c r="B40" s="1603" t="s">
        <v>818</v>
      </c>
      <c r="C40" s="1604"/>
      <c r="D40" s="88">
        <f t="shared" si="4"/>
        <v>335034</v>
      </c>
      <c r="E40" s="88">
        <f t="shared" si="5"/>
        <v>397002</v>
      </c>
      <c r="F40" s="88">
        <f t="shared" si="6"/>
        <v>268604</v>
      </c>
      <c r="G40" s="88">
        <v>246584</v>
      </c>
      <c r="H40" s="88">
        <v>290054</v>
      </c>
      <c r="I40" s="88">
        <v>199979</v>
      </c>
      <c r="J40" s="88">
        <v>88450</v>
      </c>
      <c r="K40" s="88">
        <v>106948</v>
      </c>
      <c r="L40" s="538">
        <v>68625</v>
      </c>
    </row>
    <row r="41" spans="1:12" s="912" customFormat="1" ht="17.25" customHeight="1">
      <c r="A41" s="538"/>
      <c r="B41" s="1104"/>
      <c r="C41" s="1103" t="s">
        <v>848</v>
      </c>
      <c r="D41" s="88">
        <f t="shared" si="4"/>
        <v>173621</v>
      </c>
      <c r="E41" s="88">
        <f t="shared" si="5"/>
        <v>224400</v>
      </c>
      <c r="F41" s="88">
        <f t="shared" si="6"/>
        <v>137007</v>
      </c>
      <c r="G41" s="88">
        <v>149209</v>
      </c>
      <c r="H41" s="88">
        <v>189527</v>
      </c>
      <c r="I41" s="88">
        <v>120158</v>
      </c>
      <c r="J41" s="88">
        <v>24412</v>
      </c>
      <c r="K41" s="88">
        <v>34873</v>
      </c>
      <c r="L41" s="538">
        <v>16849</v>
      </c>
    </row>
    <row r="42" spans="1:12" s="912" customFormat="1" ht="17.25" customHeight="1">
      <c r="A42" s="538"/>
      <c r="B42" s="1104"/>
      <c r="C42" s="1103" t="s">
        <v>849</v>
      </c>
      <c r="D42" s="88">
        <f t="shared" si="4"/>
        <v>342867</v>
      </c>
      <c r="E42" s="88">
        <f t="shared" si="5"/>
        <v>471589</v>
      </c>
      <c r="F42" s="88">
        <f t="shared" si="6"/>
        <v>288690</v>
      </c>
      <c r="G42" s="88">
        <v>263626</v>
      </c>
      <c r="H42" s="88">
        <v>374691</v>
      </c>
      <c r="I42" s="88">
        <v>216880</v>
      </c>
      <c r="J42" s="88">
        <v>79241</v>
      </c>
      <c r="K42" s="88">
        <v>96898</v>
      </c>
      <c r="L42" s="538">
        <v>71810</v>
      </c>
    </row>
    <row r="43" spans="1:12" s="912" customFormat="1" ht="17.25" customHeight="1">
      <c r="A43" s="538"/>
      <c r="B43" s="1104"/>
      <c r="C43" s="1103" t="s">
        <v>850</v>
      </c>
      <c r="D43" s="88">
        <f t="shared" si="4"/>
        <v>446069</v>
      </c>
      <c r="E43" s="88">
        <f t="shared" si="5"/>
        <v>465463</v>
      </c>
      <c r="F43" s="88">
        <f t="shared" si="6"/>
        <v>405948</v>
      </c>
      <c r="G43" s="88">
        <v>311180</v>
      </c>
      <c r="H43" s="88">
        <v>324005</v>
      </c>
      <c r="I43" s="88">
        <v>284902</v>
      </c>
      <c r="J43" s="88">
        <v>134889</v>
      </c>
      <c r="K43" s="88">
        <v>141458</v>
      </c>
      <c r="L43" s="538">
        <v>121046</v>
      </c>
    </row>
    <row r="44" spans="1:12" s="912" customFormat="1" ht="17.25" customHeight="1">
      <c r="A44" s="538"/>
      <c r="B44" s="1102"/>
      <c r="C44" s="1103" t="s">
        <v>851</v>
      </c>
      <c r="D44" s="88">
        <f t="shared" si="4"/>
        <v>294468</v>
      </c>
      <c r="E44" s="88">
        <f t="shared" si="5"/>
        <v>349116</v>
      </c>
      <c r="F44" s="88">
        <f t="shared" si="6"/>
        <v>217664</v>
      </c>
      <c r="G44" s="88">
        <v>215625</v>
      </c>
      <c r="H44" s="88">
        <v>252746</v>
      </c>
      <c r="I44" s="88">
        <v>163217</v>
      </c>
      <c r="J44" s="88">
        <v>78843</v>
      </c>
      <c r="K44" s="88">
        <v>96370</v>
      </c>
      <c r="L44" s="538">
        <v>54447</v>
      </c>
    </row>
    <row r="45" spans="1:12" s="940" customFormat="1" ht="9.75" customHeight="1">
      <c r="A45" s="532"/>
      <c r="B45" s="1097"/>
      <c r="C45" s="1098"/>
      <c r="L45" s="532"/>
    </row>
    <row r="46" spans="1:12" s="940" customFormat="1" ht="9.75" customHeight="1">
      <c r="A46" s="532"/>
      <c r="B46" s="1097"/>
      <c r="C46" s="1098"/>
      <c r="F46" s="1605" t="s">
        <v>852</v>
      </c>
      <c r="G46" s="1605"/>
      <c r="H46" s="1605"/>
      <c r="I46" s="1605"/>
      <c r="L46" s="532"/>
    </row>
    <row r="47" spans="1:12" s="912" customFormat="1" ht="9.75" customHeight="1">
      <c r="A47" s="538"/>
      <c r="B47" s="88"/>
      <c r="C47" s="538"/>
      <c r="D47" s="88"/>
      <c r="E47" s="88"/>
      <c r="F47" s="88"/>
      <c r="G47" s="88"/>
      <c r="H47" s="88"/>
      <c r="I47" s="88"/>
      <c r="J47" s="88"/>
      <c r="K47" s="88"/>
      <c r="L47" s="538"/>
    </row>
    <row r="48" spans="1:12" s="912" customFormat="1" ht="17.25" customHeight="1">
      <c r="A48" s="538"/>
      <c r="B48" s="1603" t="s">
        <v>813</v>
      </c>
      <c r="C48" s="1604"/>
      <c r="D48" s="88">
        <f aca="true" t="shared" si="7" ref="D48:D57">SUM(G48,J48)</f>
        <v>182667</v>
      </c>
      <c r="E48" s="88">
        <f aca="true" t="shared" si="8" ref="E48:E57">SUM(H48,K48)</f>
        <v>192778</v>
      </c>
      <c r="F48" s="88">
        <f aca="true" t="shared" si="9" ref="F48:F57">SUM(I48,L48)</f>
        <v>114889</v>
      </c>
      <c r="G48" s="88">
        <v>169596</v>
      </c>
      <c r="H48" s="88">
        <v>178548</v>
      </c>
      <c r="I48" s="88">
        <v>109526</v>
      </c>
      <c r="J48" s="88">
        <v>13071</v>
      </c>
      <c r="K48" s="88">
        <v>14230</v>
      </c>
      <c r="L48" s="538">
        <v>5363</v>
      </c>
    </row>
    <row r="49" spans="1:12" s="912" customFormat="1" ht="17.25" customHeight="1">
      <c r="A49" s="538"/>
      <c r="B49" s="1603" t="s">
        <v>814</v>
      </c>
      <c r="C49" s="1604"/>
      <c r="D49" s="88">
        <f t="shared" si="7"/>
        <v>207605</v>
      </c>
      <c r="E49" s="88">
        <f t="shared" si="8"/>
        <v>268222</v>
      </c>
      <c r="F49" s="88">
        <f t="shared" si="9"/>
        <v>158240</v>
      </c>
      <c r="G49" s="88">
        <v>163231</v>
      </c>
      <c r="H49" s="88">
        <v>209935</v>
      </c>
      <c r="I49" s="88">
        <v>125251</v>
      </c>
      <c r="J49" s="88">
        <v>44374</v>
      </c>
      <c r="K49" s="88">
        <v>58287</v>
      </c>
      <c r="L49" s="538">
        <v>32989</v>
      </c>
    </row>
    <row r="50" spans="1:12" s="912" customFormat="1" ht="17.25" customHeight="1">
      <c r="A50" s="538"/>
      <c r="B50" s="1104"/>
      <c r="C50" s="1103" t="s">
        <v>853</v>
      </c>
      <c r="D50" s="88">
        <f t="shared" si="7"/>
        <v>187792</v>
      </c>
      <c r="E50" s="88">
        <f t="shared" si="8"/>
        <v>262169</v>
      </c>
      <c r="F50" s="88">
        <f t="shared" si="9"/>
        <v>135341</v>
      </c>
      <c r="G50" s="88">
        <v>152338</v>
      </c>
      <c r="H50" s="88">
        <v>210224</v>
      </c>
      <c r="I50" s="88">
        <v>111490</v>
      </c>
      <c r="J50" s="88">
        <v>35454</v>
      </c>
      <c r="K50" s="88">
        <v>51945</v>
      </c>
      <c r="L50" s="538">
        <v>23851</v>
      </c>
    </row>
    <row r="51" spans="1:12" s="912" customFormat="1" ht="17.25" customHeight="1">
      <c r="A51" s="538"/>
      <c r="B51" s="1104"/>
      <c r="C51" s="1103" t="s">
        <v>854</v>
      </c>
      <c r="D51" s="88">
        <f t="shared" si="7"/>
        <v>157976</v>
      </c>
      <c r="E51" s="88">
        <f t="shared" si="8"/>
        <v>218565</v>
      </c>
      <c r="F51" s="88">
        <f t="shared" si="9"/>
        <v>144093</v>
      </c>
      <c r="G51" s="88">
        <v>130590</v>
      </c>
      <c r="H51" s="88">
        <v>182809</v>
      </c>
      <c r="I51" s="88">
        <v>118587</v>
      </c>
      <c r="J51" s="88">
        <v>27386</v>
      </c>
      <c r="K51" s="88">
        <v>35756</v>
      </c>
      <c r="L51" s="538">
        <v>25506</v>
      </c>
    </row>
    <row r="52" spans="1:12" s="912" customFormat="1" ht="17.25" customHeight="1">
      <c r="A52" s="538"/>
      <c r="B52" s="1104"/>
      <c r="C52" s="1103" t="s">
        <v>855</v>
      </c>
      <c r="D52" s="88">
        <f t="shared" si="7"/>
        <v>185325</v>
      </c>
      <c r="E52" s="88">
        <f t="shared" si="8"/>
        <v>207495</v>
      </c>
      <c r="F52" s="88">
        <f t="shared" si="9"/>
        <v>128513</v>
      </c>
      <c r="G52" s="88">
        <v>156197</v>
      </c>
      <c r="H52" s="88">
        <v>174838</v>
      </c>
      <c r="I52" s="88">
        <v>108623</v>
      </c>
      <c r="J52" s="88">
        <v>29128</v>
      </c>
      <c r="K52" s="88">
        <v>32657</v>
      </c>
      <c r="L52" s="538">
        <v>19890</v>
      </c>
    </row>
    <row r="53" spans="1:12" s="912" customFormat="1" ht="17.25" customHeight="1">
      <c r="A53" s="538"/>
      <c r="B53" s="1104"/>
      <c r="C53" s="1103" t="s">
        <v>856</v>
      </c>
      <c r="D53" s="88">
        <f t="shared" si="7"/>
        <v>311072</v>
      </c>
      <c r="E53" s="88">
        <f t="shared" si="8"/>
        <v>333185</v>
      </c>
      <c r="F53" s="88">
        <f t="shared" si="9"/>
        <v>179302</v>
      </c>
      <c r="G53" s="88">
        <v>241450</v>
      </c>
      <c r="H53" s="88">
        <v>258447</v>
      </c>
      <c r="I53" s="88">
        <v>140015</v>
      </c>
      <c r="J53" s="88">
        <v>69622</v>
      </c>
      <c r="K53" s="88">
        <v>74738</v>
      </c>
      <c r="L53" s="538">
        <v>39287</v>
      </c>
    </row>
    <row r="54" spans="1:12" s="912" customFormat="1" ht="17.25" customHeight="1">
      <c r="A54" s="538"/>
      <c r="B54" s="1104"/>
      <c r="C54" s="1103" t="s">
        <v>843</v>
      </c>
      <c r="D54" s="88">
        <f t="shared" si="7"/>
        <v>271631</v>
      </c>
      <c r="E54" s="88">
        <f t="shared" si="8"/>
        <v>283754</v>
      </c>
      <c r="F54" s="88">
        <f t="shared" si="9"/>
        <v>170480</v>
      </c>
      <c r="G54" s="88">
        <v>211382</v>
      </c>
      <c r="H54" s="88">
        <v>220256</v>
      </c>
      <c r="I54" s="88">
        <v>137864</v>
      </c>
      <c r="J54" s="88">
        <v>60249</v>
      </c>
      <c r="K54" s="88">
        <v>63498</v>
      </c>
      <c r="L54" s="538">
        <v>32616</v>
      </c>
    </row>
    <row r="55" spans="1:12" s="912" customFormat="1" ht="17.25" customHeight="1">
      <c r="A55" s="538"/>
      <c r="B55" s="1104"/>
      <c r="C55" s="1103" t="s">
        <v>844</v>
      </c>
      <c r="D55" s="88">
        <f t="shared" si="7"/>
        <v>228871</v>
      </c>
      <c r="E55" s="88">
        <f t="shared" si="8"/>
        <v>254812</v>
      </c>
      <c r="F55" s="88">
        <f t="shared" si="9"/>
        <v>171797</v>
      </c>
      <c r="G55" s="88">
        <v>181000</v>
      </c>
      <c r="H55" s="88">
        <v>201502</v>
      </c>
      <c r="I55" s="88">
        <v>135990</v>
      </c>
      <c r="J55" s="88">
        <v>47871</v>
      </c>
      <c r="K55" s="88">
        <v>53310</v>
      </c>
      <c r="L55" s="538">
        <v>35807</v>
      </c>
    </row>
    <row r="56" spans="1:12" s="912" customFormat="1" ht="17.25" customHeight="1">
      <c r="A56" s="538"/>
      <c r="B56" s="1104"/>
      <c r="C56" s="1103" t="s">
        <v>845</v>
      </c>
      <c r="D56" s="88">
        <f t="shared" si="7"/>
        <v>209419</v>
      </c>
      <c r="E56" s="88">
        <f t="shared" si="8"/>
        <v>265662</v>
      </c>
      <c r="F56" s="88">
        <f t="shared" si="9"/>
        <v>170839</v>
      </c>
      <c r="G56" s="88">
        <v>161921</v>
      </c>
      <c r="H56" s="88">
        <v>206167</v>
      </c>
      <c r="I56" s="88">
        <v>131471</v>
      </c>
      <c r="J56" s="88">
        <v>47498</v>
      </c>
      <c r="K56" s="88">
        <v>59495</v>
      </c>
      <c r="L56" s="538">
        <v>39368</v>
      </c>
    </row>
    <row r="57" spans="1:12" s="912" customFormat="1" ht="17.25" customHeight="1">
      <c r="A57" s="538"/>
      <c r="B57" s="1104"/>
      <c r="C57" s="1103" t="s">
        <v>846</v>
      </c>
      <c r="D57" s="88">
        <f t="shared" si="7"/>
        <v>206856</v>
      </c>
      <c r="E57" s="88">
        <f t="shared" si="8"/>
        <v>270702</v>
      </c>
      <c r="F57" s="88">
        <f t="shared" si="9"/>
        <v>152597</v>
      </c>
      <c r="G57" s="88">
        <v>163024</v>
      </c>
      <c r="H57" s="88">
        <v>210901</v>
      </c>
      <c r="I57" s="554">
        <v>122444</v>
      </c>
      <c r="J57" s="88">
        <v>43832</v>
      </c>
      <c r="K57" s="88">
        <v>59801</v>
      </c>
      <c r="L57" s="538">
        <v>30153</v>
      </c>
    </row>
    <row r="58" spans="1:12" s="940" customFormat="1" ht="9.75" customHeight="1">
      <c r="A58" s="532"/>
      <c r="B58" s="1097"/>
      <c r="C58" s="1098"/>
      <c r="L58" s="532"/>
    </row>
    <row r="59" spans="1:12" s="940" customFormat="1" ht="9.75" customHeight="1">
      <c r="A59" s="532"/>
      <c r="B59" s="1097"/>
      <c r="C59" s="1098"/>
      <c r="F59" s="1605" t="s">
        <v>857</v>
      </c>
      <c r="G59" s="1605"/>
      <c r="H59" s="1605"/>
      <c r="I59" s="1605"/>
      <c r="L59" s="532"/>
    </row>
    <row r="60" spans="1:12" s="912" customFormat="1" ht="9.75" customHeight="1">
      <c r="A60" s="538"/>
      <c r="B60" s="88"/>
      <c r="C60" s="538"/>
      <c r="D60" s="88"/>
      <c r="E60" s="88"/>
      <c r="F60" s="88"/>
      <c r="G60" s="88"/>
      <c r="H60" s="88"/>
      <c r="I60" s="88"/>
      <c r="J60" s="88"/>
      <c r="K60" s="88"/>
      <c r="L60" s="538"/>
    </row>
    <row r="61" spans="1:12" s="912" customFormat="1" ht="17.25" customHeight="1">
      <c r="A61" s="538"/>
      <c r="B61" s="1603" t="s">
        <v>858</v>
      </c>
      <c r="C61" s="1604"/>
      <c r="D61" s="88">
        <f aca="true" t="shared" si="10" ref="D61:D70">SUM(G61,J61)</f>
        <v>301565</v>
      </c>
      <c r="E61" s="88">
        <f aca="true" t="shared" si="11" ref="E61:E70">SUM(H61,K61)</f>
        <v>327153</v>
      </c>
      <c r="F61" s="88">
        <f aca="true" t="shared" si="12" ref="F61:F70">SUM(I61,L61)</f>
        <v>157734</v>
      </c>
      <c r="G61" s="88">
        <v>250368</v>
      </c>
      <c r="H61" s="88">
        <v>272052</v>
      </c>
      <c r="I61" s="88">
        <v>128496</v>
      </c>
      <c r="J61" s="88">
        <v>51197</v>
      </c>
      <c r="K61" s="88">
        <v>55101</v>
      </c>
      <c r="L61" s="538">
        <v>29238</v>
      </c>
    </row>
    <row r="62" spans="1:12" s="912" customFormat="1" ht="17.25" customHeight="1">
      <c r="A62" s="538"/>
      <c r="B62" s="1603" t="s">
        <v>814</v>
      </c>
      <c r="C62" s="1604"/>
      <c r="D62" s="88">
        <f t="shared" si="10"/>
        <v>308224</v>
      </c>
      <c r="E62" s="88">
        <f t="shared" si="11"/>
        <v>355872</v>
      </c>
      <c r="F62" s="88">
        <f t="shared" si="12"/>
        <v>191515</v>
      </c>
      <c r="G62" s="88">
        <v>234309</v>
      </c>
      <c r="H62" s="88">
        <v>269539</v>
      </c>
      <c r="I62" s="88">
        <v>147981</v>
      </c>
      <c r="J62" s="88">
        <v>73915</v>
      </c>
      <c r="K62" s="88">
        <v>86333</v>
      </c>
      <c r="L62" s="538">
        <v>43534</v>
      </c>
    </row>
    <row r="63" spans="1:12" s="912" customFormat="1" ht="17.25" customHeight="1">
      <c r="A63" s="538"/>
      <c r="B63" s="1104"/>
      <c r="C63" s="1103" t="s">
        <v>859</v>
      </c>
      <c r="D63" s="88">
        <f t="shared" si="10"/>
        <v>303573</v>
      </c>
      <c r="E63" s="88">
        <f t="shared" si="11"/>
        <v>351715</v>
      </c>
      <c r="F63" s="88">
        <f t="shared" si="12"/>
        <v>195155</v>
      </c>
      <c r="G63" s="88">
        <v>238951</v>
      </c>
      <c r="H63" s="88">
        <v>275939</v>
      </c>
      <c r="I63" s="88">
        <v>155651</v>
      </c>
      <c r="J63" s="88">
        <v>64622</v>
      </c>
      <c r="K63" s="88">
        <v>75776</v>
      </c>
      <c r="L63" s="538">
        <v>39504</v>
      </c>
    </row>
    <row r="64" spans="1:12" s="912" customFormat="1" ht="17.25" customHeight="1">
      <c r="A64" s="538"/>
      <c r="B64" s="1104"/>
      <c r="C64" s="1103" t="s">
        <v>860</v>
      </c>
      <c r="D64" s="88">
        <f t="shared" si="10"/>
        <v>238651</v>
      </c>
      <c r="E64" s="88">
        <f t="shared" si="11"/>
        <v>296353</v>
      </c>
      <c r="F64" s="88">
        <f t="shared" si="12"/>
        <v>174751</v>
      </c>
      <c r="G64" s="88">
        <v>196260</v>
      </c>
      <c r="H64" s="912">
        <v>245948</v>
      </c>
      <c r="I64" s="88">
        <v>140992</v>
      </c>
      <c r="J64" s="88">
        <v>42391</v>
      </c>
      <c r="K64" s="88">
        <v>50405</v>
      </c>
      <c r="L64" s="538">
        <v>33759</v>
      </c>
    </row>
    <row r="65" spans="1:12" s="912" customFormat="1" ht="17.25" customHeight="1">
      <c r="A65" s="538"/>
      <c r="B65" s="1104"/>
      <c r="C65" s="1103" t="s">
        <v>861</v>
      </c>
      <c r="D65" s="88">
        <f t="shared" si="10"/>
        <v>247362</v>
      </c>
      <c r="E65" s="88">
        <f t="shared" si="11"/>
        <v>286838</v>
      </c>
      <c r="F65" s="88">
        <f t="shared" si="12"/>
        <v>160708</v>
      </c>
      <c r="G65" s="88">
        <v>206810</v>
      </c>
      <c r="H65" s="88">
        <v>240467</v>
      </c>
      <c r="I65" s="88">
        <v>132930</v>
      </c>
      <c r="J65" s="88">
        <v>40552</v>
      </c>
      <c r="K65" s="88">
        <v>46371</v>
      </c>
      <c r="L65" s="538">
        <v>27778</v>
      </c>
    </row>
    <row r="66" spans="1:12" s="912" customFormat="1" ht="17.25" customHeight="1">
      <c r="A66" s="538"/>
      <c r="B66" s="1104"/>
      <c r="C66" s="1103" t="s">
        <v>862</v>
      </c>
      <c r="D66" s="88">
        <f t="shared" si="10"/>
        <v>327736</v>
      </c>
      <c r="E66" s="88">
        <f t="shared" si="11"/>
        <v>363812</v>
      </c>
      <c r="F66" s="88">
        <f t="shared" si="12"/>
        <v>181561</v>
      </c>
      <c r="G66" s="88">
        <v>241220</v>
      </c>
      <c r="H66" s="88">
        <v>266655</v>
      </c>
      <c r="I66" s="88">
        <v>137981</v>
      </c>
      <c r="J66" s="88">
        <v>86516</v>
      </c>
      <c r="K66" s="88">
        <v>97157</v>
      </c>
      <c r="L66" s="538">
        <v>43580</v>
      </c>
    </row>
    <row r="67" spans="1:12" s="912" customFormat="1" ht="17.25" customHeight="1">
      <c r="A67" s="538"/>
      <c r="B67" s="1104"/>
      <c r="C67" s="1103" t="s">
        <v>843</v>
      </c>
      <c r="D67" s="88">
        <f t="shared" si="10"/>
        <v>338546</v>
      </c>
      <c r="E67" s="88">
        <f t="shared" si="11"/>
        <v>386389</v>
      </c>
      <c r="F67" s="88">
        <f t="shared" si="12"/>
        <v>236658</v>
      </c>
      <c r="G67" s="88">
        <v>247358</v>
      </c>
      <c r="H67" s="88">
        <v>277751</v>
      </c>
      <c r="I67" s="88">
        <v>182393</v>
      </c>
      <c r="J67" s="88">
        <v>91188</v>
      </c>
      <c r="K67" s="88">
        <v>108638</v>
      </c>
      <c r="L67" s="538">
        <v>54265</v>
      </c>
    </row>
    <row r="68" spans="1:12" s="912" customFormat="1" ht="17.25" customHeight="1">
      <c r="A68" s="538"/>
      <c r="B68" s="1104"/>
      <c r="C68" s="1103" t="s">
        <v>844</v>
      </c>
      <c r="D68" s="88">
        <f t="shared" si="10"/>
        <v>300194</v>
      </c>
      <c r="E68" s="88">
        <f t="shared" si="11"/>
        <v>332148</v>
      </c>
      <c r="F68" s="88">
        <f t="shared" si="12"/>
        <v>193850</v>
      </c>
      <c r="G68" s="88">
        <v>230647</v>
      </c>
      <c r="H68" s="88">
        <v>253816</v>
      </c>
      <c r="I68" s="88">
        <v>153477</v>
      </c>
      <c r="J68" s="88">
        <v>69547</v>
      </c>
      <c r="K68" s="88">
        <v>78332</v>
      </c>
      <c r="L68" s="538">
        <v>40373</v>
      </c>
    </row>
    <row r="69" spans="1:12" s="912" customFormat="1" ht="17.25" customHeight="1">
      <c r="A69" s="538"/>
      <c r="B69" s="1104"/>
      <c r="C69" s="1103" t="s">
        <v>845</v>
      </c>
      <c r="D69" s="88">
        <f t="shared" si="10"/>
        <v>308737</v>
      </c>
      <c r="E69" s="88">
        <f t="shared" si="11"/>
        <v>356071</v>
      </c>
      <c r="F69" s="88">
        <f t="shared" si="12"/>
        <v>187919</v>
      </c>
      <c r="G69" s="88">
        <v>233321</v>
      </c>
      <c r="H69" s="88">
        <v>268639</v>
      </c>
      <c r="I69" s="88">
        <v>143201</v>
      </c>
      <c r="J69" s="88">
        <v>75416</v>
      </c>
      <c r="K69" s="88">
        <v>87432</v>
      </c>
      <c r="L69" s="538">
        <v>44718</v>
      </c>
    </row>
    <row r="70" spans="1:12" s="912" customFormat="1" ht="17.25" customHeight="1">
      <c r="A70" s="88"/>
      <c r="B70" s="1102"/>
      <c r="C70" s="1103" t="s">
        <v>846</v>
      </c>
      <c r="D70" s="88">
        <f t="shared" si="10"/>
        <v>319366</v>
      </c>
      <c r="E70" s="88">
        <f t="shared" si="11"/>
        <v>372139</v>
      </c>
      <c r="F70" s="88">
        <f t="shared" si="12"/>
        <v>198869</v>
      </c>
      <c r="G70" s="88">
        <v>240356</v>
      </c>
      <c r="H70" s="88">
        <v>278668</v>
      </c>
      <c r="I70" s="554">
        <v>152864</v>
      </c>
      <c r="J70" s="88">
        <v>79010</v>
      </c>
      <c r="K70" s="88">
        <v>93471</v>
      </c>
      <c r="L70" s="538">
        <v>46005</v>
      </c>
    </row>
    <row r="71" spans="1:12" s="912" customFormat="1" ht="9" customHeight="1">
      <c r="A71" s="88"/>
      <c r="B71" s="1105"/>
      <c r="C71" s="1106"/>
      <c r="D71" s="1107"/>
      <c r="E71" s="1107"/>
      <c r="F71" s="1107"/>
      <c r="G71" s="1107"/>
      <c r="H71" s="1107"/>
      <c r="I71" s="1107"/>
      <c r="J71" s="1107"/>
      <c r="K71" s="1107"/>
      <c r="L71" s="1091"/>
    </row>
    <row r="72" ht="12">
      <c r="B72" s="676" t="s">
        <v>863</v>
      </c>
    </row>
  </sheetData>
  <mergeCells count="14">
    <mergeCell ref="B26:C26"/>
    <mergeCell ref="B27:C27"/>
    <mergeCell ref="B36:C36"/>
    <mergeCell ref="B37:C37"/>
    <mergeCell ref="B61:C61"/>
    <mergeCell ref="B62:C62"/>
    <mergeCell ref="F59:I59"/>
    <mergeCell ref="F24:I24"/>
    <mergeCell ref="B48:C48"/>
    <mergeCell ref="B49:C49"/>
    <mergeCell ref="F46:I46"/>
    <mergeCell ref="B38:C38"/>
    <mergeCell ref="B39:C39"/>
    <mergeCell ref="B40:C40"/>
  </mergeCells>
  <printOptions/>
  <pageMargins left="0.75" right="0.75" top="1" bottom="1" header="0.512" footer="0.512"/>
  <pageSetup orientation="portrait" paperSize="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F58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676" customWidth="1"/>
    <col min="2" max="2" width="25.625" style="676" customWidth="1"/>
    <col min="3" max="3" width="6.125" style="676" customWidth="1"/>
    <col min="4" max="5" width="5.625" style="676" customWidth="1"/>
    <col min="6" max="6" width="4.125" style="676" customWidth="1"/>
    <col min="7" max="24" width="5.625" style="676" customWidth="1"/>
    <col min="25" max="25" width="4.125" style="676" customWidth="1"/>
    <col min="26" max="26" width="6.875" style="676" customWidth="1"/>
    <col min="27" max="27" width="8.625" style="676" customWidth="1"/>
    <col min="28" max="28" width="14.25390625" style="676" bestFit="1" customWidth="1"/>
    <col min="29" max="29" width="12.50390625" style="676" customWidth="1"/>
    <col min="30" max="30" width="12.75390625" style="676" customWidth="1"/>
    <col min="31" max="31" width="9.50390625" style="676" customWidth="1"/>
    <col min="32" max="32" width="11.25390625" style="676" customWidth="1"/>
    <col min="33" max="16384" width="9.00390625" style="676" customWidth="1"/>
  </cols>
  <sheetData>
    <row r="2" spans="2:3" ht="14.25">
      <c r="B2" s="1084" t="s">
        <v>953</v>
      </c>
      <c r="C2" s="1084"/>
    </row>
    <row r="3" spans="2:32" ht="12.75" thickBot="1"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679"/>
      <c r="X3" s="679"/>
      <c r="Y3" s="679"/>
      <c r="Z3" s="679"/>
      <c r="AA3" s="679"/>
      <c r="AC3" s="1108"/>
      <c r="AD3" s="1108"/>
      <c r="AF3" s="1109" t="s">
        <v>899</v>
      </c>
    </row>
    <row r="4" spans="1:32" ht="13.5" customHeight="1" thickTop="1">
      <c r="A4" s="1110"/>
      <c r="B4" s="1467" t="s">
        <v>865</v>
      </c>
      <c r="C4" s="1473" t="s">
        <v>900</v>
      </c>
      <c r="D4" s="1610"/>
      <c r="E4" s="1610"/>
      <c r="F4" s="1610"/>
      <c r="G4" s="1610"/>
      <c r="H4" s="1610"/>
      <c r="I4" s="1610"/>
      <c r="J4" s="1610"/>
      <c r="K4" s="1610"/>
      <c r="L4" s="1610"/>
      <c r="M4" s="1610"/>
      <c r="N4" s="1610"/>
      <c r="O4" s="1610"/>
      <c r="P4" s="1610"/>
      <c r="Q4" s="1610"/>
      <c r="R4" s="1610"/>
      <c r="S4" s="1610"/>
      <c r="T4" s="1610"/>
      <c r="U4" s="1610"/>
      <c r="V4" s="1610"/>
      <c r="W4" s="1610"/>
      <c r="X4" s="1611"/>
      <c r="Y4" s="1612" t="s">
        <v>866</v>
      </c>
      <c r="Z4" s="1613"/>
      <c r="AA4" s="1614"/>
      <c r="AB4" s="1617" t="s">
        <v>901</v>
      </c>
      <c r="AC4" s="1618"/>
      <c r="AD4" s="1619" t="s">
        <v>902</v>
      </c>
      <c r="AE4" s="1620"/>
      <c r="AF4" s="1621"/>
    </row>
    <row r="5" spans="1:32" ht="13.5" customHeight="1">
      <c r="A5" s="1110"/>
      <c r="B5" s="1615"/>
      <c r="C5" s="1451" t="s">
        <v>1177</v>
      </c>
      <c r="D5" s="1451" t="s">
        <v>903</v>
      </c>
      <c r="E5" s="1606" t="s">
        <v>904</v>
      </c>
      <c r="F5" s="1460"/>
      <c r="G5" s="1451" t="s">
        <v>905</v>
      </c>
      <c r="H5" s="1451" t="s">
        <v>906</v>
      </c>
      <c r="I5" s="1451" t="s">
        <v>907</v>
      </c>
      <c r="J5" s="694" t="s">
        <v>908</v>
      </c>
      <c r="K5" s="1451" t="s">
        <v>909</v>
      </c>
      <c r="L5" s="1451" t="s">
        <v>910</v>
      </c>
      <c r="M5" s="1451" t="s">
        <v>911</v>
      </c>
      <c r="N5" s="1451" t="s">
        <v>912</v>
      </c>
      <c r="O5" s="1451" t="s">
        <v>913</v>
      </c>
      <c r="P5" s="694" t="s">
        <v>914</v>
      </c>
      <c r="Q5" s="1451" t="s">
        <v>915</v>
      </c>
      <c r="R5" s="694" t="s">
        <v>916</v>
      </c>
      <c r="S5" s="1451" t="s">
        <v>917</v>
      </c>
      <c r="T5" s="1451" t="s">
        <v>918</v>
      </c>
      <c r="U5" s="1451" t="s">
        <v>919</v>
      </c>
      <c r="V5" s="695" t="s">
        <v>920</v>
      </c>
      <c r="W5" s="1451" t="s">
        <v>921</v>
      </c>
      <c r="X5" s="1095" t="s">
        <v>922</v>
      </c>
      <c r="Y5" s="1606" t="s">
        <v>867</v>
      </c>
      <c r="Z5" s="1460"/>
      <c r="AA5" s="694" t="s">
        <v>868</v>
      </c>
      <c r="AB5" s="1622" t="s">
        <v>923</v>
      </c>
      <c r="AC5" s="1608" t="s">
        <v>924</v>
      </c>
      <c r="AD5" s="1457" t="s">
        <v>925</v>
      </c>
      <c r="AE5" s="691" t="s">
        <v>926</v>
      </c>
      <c r="AF5" s="1608" t="s">
        <v>927</v>
      </c>
    </row>
    <row r="6" spans="1:32" ht="12">
      <c r="A6" s="1110"/>
      <c r="B6" s="1616"/>
      <c r="C6" s="1452"/>
      <c r="D6" s="1452"/>
      <c r="E6" s="1607"/>
      <c r="F6" s="1461"/>
      <c r="G6" s="1452"/>
      <c r="H6" s="1452"/>
      <c r="I6" s="1452"/>
      <c r="J6" s="699" t="s">
        <v>869</v>
      </c>
      <c r="K6" s="1452"/>
      <c r="L6" s="1452"/>
      <c r="M6" s="1452"/>
      <c r="N6" s="1452"/>
      <c r="O6" s="1452"/>
      <c r="P6" s="699" t="s">
        <v>870</v>
      </c>
      <c r="Q6" s="1452"/>
      <c r="R6" s="699" t="s">
        <v>871</v>
      </c>
      <c r="S6" s="1452"/>
      <c r="T6" s="1452"/>
      <c r="U6" s="1452"/>
      <c r="V6" s="701" t="s">
        <v>928</v>
      </c>
      <c r="W6" s="1452"/>
      <c r="X6" s="701" t="s">
        <v>929</v>
      </c>
      <c r="Y6" s="1607"/>
      <c r="Z6" s="1461"/>
      <c r="AA6" s="699" t="s">
        <v>872</v>
      </c>
      <c r="AB6" s="1461"/>
      <c r="AC6" s="1609"/>
      <c r="AD6" s="1452"/>
      <c r="AE6" s="1111" t="s">
        <v>930</v>
      </c>
      <c r="AF6" s="1609"/>
    </row>
    <row r="7" spans="1:32" ht="12">
      <c r="A7" s="1110"/>
      <c r="B7" s="630"/>
      <c r="C7" s="1112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1113"/>
      <c r="S7" s="1113"/>
      <c r="T7" s="1113"/>
      <c r="U7" s="1113"/>
      <c r="V7" s="1113"/>
      <c r="W7" s="1113"/>
      <c r="X7" s="1113"/>
      <c r="Y7" s="1113"/>
      <c r="Z7" s="1113"/>
      <c r="AA7" s="1113"/>
      <c r="AB7" s="1113"/>
      <c r="AC7" s="1114"/>
      <c r="AD7" s="1114"/>
      <c r="AE7" s="1114"/>
      <c r="AF7" s="1115"/>
    </row>
    <row r="8" spans="1:32" s="1120" customFormat="1" ht="15" customHeight="1">
      <c r="A8" s="1116"/>
      <c r="B8" s="1117"/>
      <c r="C8" s="1118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76"/>
      <c r="S8" s="447"/>
      <c r="T8" s="76"/>
      <c r="U8" s="76"/>
      <c r="V8" s="76"/>
      <c r="W8" s="76"/>
      <c r="X8" s="76"/>
      <c r="Y8" s="76"/>
      <c r="Z8" s="1119">
        <f>SUM(Y11,Y15,Y29,Y40,Y51)</f>
        <v>49</v>
      </c>
      <c r="AA8" s="447"/>
      <c r="AB8" s="447"/>
      <c r="AC8" s="447"/>
      <c r="AD8" s="447"/>
      <c r="AE8" s="447"/>
      <c r="AF8" s="449"/>
    </row>
    <row r="9" spans="1:32" s="1120" customFormat="1" ht="15" customHeight="1">
      <c r="A9" s="1116"/>
      <c r="B9" s="1117" t="s">
        <v>931</v>
      </c>
      <c r="C9" s="1121">
        <f>SUM(D9:X9)</f>
        <v>145</v>
      </c>
      <c r="D9" s="76">
        <f>SUM(D11+D15+D29+D40+D51+D53)</f>
        <v>24</v>
      </c>
      <c r="E9" s="1122">
        <f>SUM(E11+E15+E29+E40+E51+E53)</f>
        <v>13</v>
      </c>
      <c r="F9" s="1122"/>
      <c r="G9" s="76">
        <f>SUM(G11+G15+G29+G40+G51+G53)</f>
        <v>11</v>
      </c>
      <c r="H9" s="76">
        <v>7</v>
      </c>
      <c r="I9" s="76">
        <f aca="true" t="shared" si="0" ref="I9:T9">SUM(I11+I15+I29+I40+I51+I53)</f>
        <v>7</v>
      </c>
      <c r="J9" s="76">
        <f t="shared" si="0"/>
        <v>4</v>
      </c>
      <c r="K9" s="76">
        <f t="shared" si="0"/>
        <v>7</v>
      </c>
      <c r="L9" s="76">
        <f t="shared" si="0"/>
        <v>1</v>
      </c>
      <c r="M9" s="76">
        <f t="shared" si="0"/>
        <v>8</v>
      </c>
      <c r="N9" s="76">
        <f t="shared" si="0"/>
        <v>3</v>
      </c>
      <c r="O9" s="76">
        <f t="shared" si="0"/>
        <v>4</v>
      </c>
      <c r="P9" s="76">
        <f t="shared" si="0"/>
        <v>4</v>
      </c>
      <c r="Q9" s="76">
        <f t="shared" si="0"/>
        <v>3</v>
      </c>
      <c r="R9" s="76">
        <f t="shared" si="0"/>
        <v>3</v>
      </c>
      <c r="S9" s="76">
        <f t="shared" si="0"/>
        <v>7</v>
      </c>
      <c r="T9" s="76">
        <f t="shared" si="0"/>
        <v>1</v>
      </c>
      <c r="U9" s="76">
        <v>6</v>
      </c>
      <c r="V9" s="76">
        <f>SUM(V11+V15+V29+V40+V51+V53)</f>
        <v>8</v>
      </c>
      <c r="W9" s="76">
        <f>SUM(W11+W15+W29+W40+W51+W53)</f>
        <v>5</v>
      </c>
      <c r="X9" s="76">
        <f>SUM(X11+X15+X29+X40+X51+X53)</f>
        <v>19</v>
      </c>
      <c r="Y9" s="76"/>
      <c r="Z9" s="76">
        <v>6347</v>
      </c>
      <c r="AA9" s="76">
        <v>76283</v>
      </c>
      <c r="AB9" s="76" t="s">
        <v>932</v>
      </c>
      <c r="AC9" s="76" t="s">
        <v>932</v>
      </c>
      <c r="AD9" s="76" t="s">
        <v>932</v>
      </c>
      <c r="AE9" s="76" t="s">
        <v>932</v>
      </c>
      <c r="AF9" s="452" t="s">
        <v>932</v>
      </c>
    </row>
    <row r="10" spans="1:32" s="1120" customFormat="1" ht="15" customHeight="1">
      <c r="A10" s="1116"/>
      <c r="B10" s="1117"/>
      <c r="C10" s="1118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447"/>
      <c r="AC10" s="447"/>
      <c r="AD10" s="447"/>
      <c r="AE10" s="447"/>
      <c r="AF10" s="449"/>
    </row>
    <row r="11" spans="1:32" s="1120" customFormat="1" ht="15" customHeight="1">
      <c r="A11" s="1116"/>
      <c r="B11" s="1117" t="s">
        <v>873</v>
      </c>
      <c r="C11" s="1121">
        <f>SUM(C12:C13)</f>
        <v>4</v>
      </c>
      <c r="D11" s="447">
        <v>0</v>
      </c>
      <c r="E11" s="447">
        <v>0</v>
      </c>
      <c r="F11" s="447"/>
      <c r="G11" s="447">
        <v>0</v>
      </c>
      <c r="H11" s="76">
        <f>SUM(H12:H13)</f>
        <v>1</v>
      </c>
      <c r="I11" s="447">
        <v>0</v>
      </c>
      <c r="J11" s="447">
        <v>0</v>
      </c>
      <c r="K11" s="447">
        <v>0</v>
      </c>
      <c r="L11" s="447">
        <v>0</v>
      </c>
      <c r="M11" s="76">
        <f>SUM(M12:M13)</f>
        <v>1</v>
      </c>
      <c r="N11" s="76">
        <f>SUM(N12:N13)</f>
        <v>1</v>
      </c>
      <c r="O11" s="447">
        <v>0</v>
      </c>
      <c r="P11" s="447">
        <v>0</v>
      </c>
      <c r="Q11" s="447">
        <v>0</v>
      </c>
      <c r="R11" s="447">
        <v>0</v>
      </c>
      <c r="S11" s="76">
        <f>SUM(S12:S13)</f>
        <v>1</v>
      </c>
      <c r="T11" s="447">
        <v>0</v>
      </c>
      <c r="U11" s="447">
        <v>0</v>
      </c>
      <c r="V11" s="447">
        <v>0</v>
      </c>
      <c r="W11" s="447">
        <v>0</v>
      </c>
      <c r="X11" s="447">
        <v>0</v>
      </c>
      <c r="Y11" s="447"/>
      <c r="Z11" s="76">
        <f>SUM(Z12:Z13)</f>
        <v>360</v>
      </c>
      <c r="AA11" s="447">
        <v>0</v>
      </c>
      <c r="AB11" s="447">
        <v>0</v>
      </c>
      <c r="AC11" s="447">
        <v>0</v>
      </c>
      <c r="AD11" s="447">
        <v>0</v>
      </c>
      <c r="AE11" s="447">
        <v>0</v>
      </c>
      <c r="AF11" s="449">
        <v>0</v>
      </c>
    </row>
    <row r="12" spans="1:32" ht="15" customHeight="1">
      <c r="A12" s="1110"/>
      <c r="B12" s="630" t="s">
        <v>933</v>
      </c>
      <c r="C12" s="446">
        <f>SUM(D12:X12)</f>
        <v>3</v>
      </c>
      <c r="D12" s="447">
        <v>0</v>
      </c>
      <c r="E12" s="447">
        <v>0</v>
      </c>
      <c r="F12" s="447"/>
      <c r="G12" s="447">
        <v>0</v>
      </c>
      <c r="H12" s="447">
        <v>0</v>
      </c>
      <c r="I12" s="447">
        <v>0</v>
      </c>
      <c r="J12" s="447">
        <v>0</v>
      </c>
      <c r="K12" s="447">
        <v>0</v>
      </c>
      <c r="L12" s="447">
        <v>0</v>
      </c>
      <c r="M12" s="447">
        <v>1</v>
      </c>
      <c r="N12" s="447">
        <v>1</v>
      </c>
      <c r="O12" s="447">
        <v>0</v>
      </c>
      <c r="P12" s="447">
        <v>0</v>
      </c>
      <c r="Q12" s="447">
        <v>0</v>
      </c>
      <c r="R12" s="447">
        <v>0</v>
      </c>
      <c r="S12" s="447">
        <v>1</v>
      </c>
      <c r="T12" s="447">
        <v>0</v>
      </c>
      <c r="U12" s="447">
        <v>0</v>
      </c>
      <c r="V12" s="447">
        <v>0</v>
      </c>
      <c r="W12" s="447">
        <v>0</v>
      </c>
      <c r="X12" s="447">
        <v>0</v>
      </c>
      <c r="Y12" s="447"/>
      <c r="Z12" s="447">
        <v>310</v>
      </c>
      <c r="AA12" s="447">
        <v>0</v>
      </c>
      <c r="AB12" s="447">
        <v>0</v>
      </c>
      <c r="AC12" s="447">
        <v>0</v>
      </c>
      <c r="AD12" s="447">
        <v>0</v>
      </c>
      <c r="AE12" s="447">
        <v>0</v>
      </c>
      <c r="AF12" s="449">
        <v>0</v>
      </c>
    </row>
    <row r="13" spans="1:32" ht="15" customHeight="1">
      <c r="A13" s="1110"/>
      <c r="B13" s="630" t="s">
        <v>874</v>
      </c>
      <c r="C13" s="446">
        <f>SUM(D13:X13)</f>
        <v>1</v>
      </c>
      <c r="D13" s="447">
        <v>0</v>
      </c>
      <c r="E13" s="447">
        <v>0</v>
      </c>
      <c r="F13" s="447"/>
      <c r="G13" s="447">
        <v>0</v>
      </c>
      <c r="H13" s="447">
        <v>1</v>
      </c>
      <c r="I13" s="447">
        <v>0</v>
      </c>
      <c r="J13" s="447">
        <v>0</v>
      </c>
      <c r="K13" s="447">
        <v>0</v>
      </c>
      <c r="L13" s="447">
        <v>0</v>
      </c>
      <c r="M13" s="447">
        <v>0</v>
      </c>
      <c r="N13" s="447">
        <v>0</v>
      </c>
      <c r="O13" s="447">
        <v>0</v>
      </c>
      <c r="P13" s="447">
        <v>0</v>
      </c>
      <c r="Q13" s="447">
        <v>0</v>
      </c>
      <c r="R13" s="447">
        <v>0</v>
      </c>
      <c r="S13" s="447">
        <v>0</v>
      </c>
      <c r="T13" s="447">
        <v>0</v>
      </c>
      <c r="U13" s="447">
        <v>0</v>
      </c>
      <c r="V13" s="447">
        <v>0</v>
      </c>
      <c r="W13" s="447">
        <v>0</v>
      </c>
      <c r="X13" s="447">
        <v>0</v>
      </c>
      <c r="Y13" s="447"/>
      <c r="Z13" s="447">
        <v>50</v>
      </c>
      <c r="AA13" s="447">
        <v>0</v>
      </c>
      <c r="AB13" s="447">
        <v>0</v>
      </c>
      <c r="AC13" s="447">
        <v>0</v>
      </c>
      <c r="AD13" s="447">
        <v>0</v>
      </c>
      <c r="AE13" s="447">
        <v>0</v>
      </c>
      <c r="AF13" s="449">
        <v>0</v>
      </c>
    </row>
    <row r="14" spans="1:32" ht="15" customHeight="1">
      <c r="A14" s="1110"/>
      <c r="B14" s="630"/>
      <c r="C14" s="1112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1123"/>
      <c r="AD14" s="1123"/>
      <c r="AE14" s="1123"/>
      <c r="AF14" s="1124"/>
    </row>
    <row r="15" spans="1:32" s="1120" customFormat="1" ht="15" customHeight="1">
      <c r="A15" s="1116"/>
      <c r="B15" s="1117" t="s">
        <v>875</v>
      </c>
      <c r="C15" s="1121">
        <f>SUM(C16:C27)</f>
        <v>31</v>
      </c>
      <c r="D15" s="76">
        <f>SUM(D16:D27)</f>
        <v>6</v>
      </c>
      <c r="E15" s="76">
        <f>SUM(E16:E27)</f>
        <v>5</v>
      </c>
      <c r="F15" s="1125">
        <v>-1</v>
      </c>
      <c r="G15" s="76">
        <f>SUM(G16:G27)</f>
        <v>3</v>
      </c>
      <c r="H15" s="76">
        <f>SUM(H16:H27)</f>
        <v>2</v>
      </c>
      <c r="I15" s="76">
        <f>SUM(I16:I27)</f>
        <v>3</v>
      </c>
      <c r="J15" s="76">
        <f>SUM(J16:J27)</f>
        <v>1</v>
      </c>
      <c r="K15" s="76">
        <f>SUM(K16:K27)</f>
        <v>3</v>
      </c>
      <c r="L15" s="447">
        <v>0</v>
      </c>
      <c r="M15" s="76">
        <f>SUM(M16:M27)</f>
        <v>2</v>
      </c>
      <c r="N15" s="447">
        <v>0</v>
      </c>
      <c r="O15" s="447">
        <v>0</v>
      </c>
      <c r="P15" s="447">
        <v>0</v>
      </c>
      <c r="Q15" s="76">
        <f aca="true" t="shared" si="1" ref="Q15:X15">SUM(Q16:Q27)</f>
        <v>1</v>
      </c>
      <c r="R15" s="76">
        <f t="shared" si="1"/>
        <v>1</v>
      </c>
      <c r="S15" s="76">
        <f t="shared" si="1"/>
        <v>1</v>
      </c>
      <c r="T15" s="76">
        <f t="shared" si="1"/>
        <v>0</v>
      </c>
      <c r="U15" s="76">
        <f t="shared" si="1"/>
        <v>0</v>
      </c>
      <c r="V15" s="76">
        <f t="shared" si="1"/>
        <v>1</v>
      </c>
      <c r="W15" s="76">
        <f t="shared" si="1"/>
        <v>1</v>
      </c>
      <c r="X15" s="76">
        <f t="shared" si="1"/>
        <v>1</v>
      </c>
      <c r="Y15" s="76"/>
      <c r="Z15" s="76">
        <f>SUM(Z16:Z27)</f>
        <v>945</v>
      </c>
      <c r="AA15" s="76">
        <f>SUM(AA16:AA27)</f>
        <v>7808</v>
      </c>
      <c r="AB15" s="76">
        <f>SUM(AB16:AB27)</f>
        <v>1644579922</v>
      </c>
      <c r="AC15" s="76">
        <v>137048322</v>
      </c>
      <c r="AD15" s="76">
        <f>SUM(AD16:AD27)</f>
        <v>81488770</v>
      </c>
      <c r="AE15" s="76">
        <f>SUM(AE16:AE27)</f>
        <v>6937</v>
      </c>
      <c r="AF15" s="452">
        <f>SUM(AF16:AF27)</f>
        <v>146907</v>
      </c>
    </row>
    <row r="16" spans="1:32" ht="15" customHeight="1">
      <c r="A16" s="1110"/>
      <c r="B16" s="630" t="s">
        <v>876</v>
      </c>
      <c r="C16" s="446">
        <f>SUM(D16:X16)</f>
        <v>11</v>
      </c>
      <c r="D16" s="447">
        <v>1</v>
      </c>
      <c r="E16" s="447">
        <v>3</v>
      </c>
      <c r="F16" s="447"/>
      <c r="G16" s="447">
        <v>1</v>
      </c>
      <c r="H16" s="447">
        <v>1</v>
      </c>
      <c r="I16" s="447">
        <v>1</v>
      </c>
      <c r="J16" s="447">
        <v>0</v>
      </c>
      <c r="K16" s="447">
        <v>0</v>
      </c>
      <c r="L16" s="447">
        <v>0</v>
      </c>
      <c r="M16" s="447">
        <v>1</v>
      </c>
      <c r="N16" s="447">
        <v>0</v>
      </c>
      <c r="O16" s="447">
        <v>0</v>
      </c>
      <c r="P16" s="447">
        <v>0</v>
      </c>
      <c r="Q16" s="447">
        <v>1</v>
      </c>
      <c r="R16" s="447">
        <v>0</v>
      </c>
      <c r="S16" s="447">
        <v>0</v>
      </c>
      <c r="T16" s="447">
        <v>0</v>
      </c>
      <c r="U16" s="447">
        <v>0</v>
      </c>
      <c r="V16" s="447">
        <v>1</v>
      </c>
      <c r="W16" s="447">
        <v>1</v>
      </c>
      <c r="X16" s="447">
        <v>0</v>
      </c>
      <c r="Y16" s="447"/>
      <c r="Z16" s="447">
        <v>43</v>
      </c>
      <c r="AA16" s="447">
        <v>7</v>
      </c>
      <c r="AB16" s="447">
        <v>2879245</v>
      </c>
      <c r="AC16" s="1123">
        <v>239937</v>
      </c>
      <c r="AD16" s="1123">
        <v>184700</v>
      </c>
      <c r="AE16" s="1123">
        <v>5</v>
      </c>
      <c r="AF16" s="1124">
        <v>36940</v>
      </c>
    </row>
    <row r="17" spans="1:32" ht="15" customHeight="1">
      <c r="A17" s="1110"/>
      <c r="B17" s="630" t="s">
        <v>877</v>
      </c>
      <c r="C17" s="446">
        <f>SUM(D17:X17)</f>
        <v>1</v>
      </c>
      <c r="D17" s="447">
        <v>0</v>
      </c>
      <c r="E17" s="447">
        <v>0</v>
      </c>
      <c r="F17" s="447"/>
      <c r="G17" s="447">
        <v>1</v>
      </c>
      <c r="H17" s="447">
        <v>0</v>
      </c>
      <c r="I17" s="447">
        <v>0</v>
      </c>
      <c r="J17" s="447">
        <v>0</v>
      </c>
      <c r="K17" s="447">
        <v>0</v>
      </c>
      <c r="L17" s="447">
        <v>0</v>
      </c>
      <c r="M17" s="447">
        <v>0</v>
      </c>
      <c r="N17" s="447">
        <v>0</v>
      </c>
      <c r="O17" s="447">
        <v>0</v>
      </c>
      <c r="P17" s="447">
        <v>0</v>
      </c>
      <c r="Q17" s="447">
        <v>0</v>
      </c>
      <c r="R17" s="447">
        <v>0</v>
      </c>
      <c r="S17" s="447">
        <v>0</v>
      </c>
      <c r="T17" s="447">
        <v>0</v>
      </c>
      <c r="U17" s="447">
        <v>0</v>
      </c>
      <c r="V17" s="447">
        <v>0</v>
      </c>
      <c r="W17" s="447">
        <v>0</v>
      </c>
      <c r="X17" s="447">
        <v>0</v>
      </c>
      <c r="Y17" s="447"/>
      <c r="Z17" s="447">
        <v>30</v>
      </c>
      <c r="AA17" s="447">
        <v>132</v>
      </c>
      <c r="AB17" s="1123">
        <v>64445883</v>
      </c>
      <c r="AC17" s="1123">
        <v>5370490</v>
      </c>
      <c r="AD17" s="447">
        <v>1103160</v>
      </c>
      <c r="AE17" s="447">
        <v>118</v>
      </c>
      <c r="AF17" s="449">
        <v>9348</v>
      </c>
    </row>
    <row r="18" spans="1:32" ht="15" customHeight="1">
      <c r="A18" s="1110"/>
      <c r="B18" s="630" t="s">
        <v>934</v>
      </c>
      <c r="C18" s="446">
        <f>SUM(D18:X18)</f>
        <v>3</v>
      </c>
      <c r="D18" s="447">
        <v>2</v>
      </c>
      <c r="E18" s="447">
        <v>0</v>
      </c>
      <c r="F18" s="447"/>
      <c r="G18" s="447">
        <v>0</v>
      </c>
      <c r="H18" s="447">
        <v>0</v>
      </c>
      <c r="I18" s="447">
        <v>0</v>
      </c>
      <c r="J18" s="447">
        <v>0</v>
      </c>
      <c r="K18" s="447">
        <v>0</v>
      </c>
      <c r="L18" s="447">
        <v>0</v>
      </c>
      <c r="M18" s="447">
        <v>0</v>
      </c>
      <c r="N18" s="447">
        <v>0</v>
      </c>
      <c r="O18" s="447">
        <v>0</v>
      </c>
      <c r="P18" s="447">
        <v>0</v>
      </c>
      <c r="Q18" s="447">
        <v>0</v>
      </c>
      <c r="R18" s="447">
        <v>1</v>
      </c>
      <c r="S18" s="447">
        <v>0</v>
      </c>
      <c r="T18" s="447">
        <v>0</v>
      </c>
      <c r="U18" s="447">
        <v>0</v>
      </c>
      <c r="V18" s="447">
        <v>0</v>
      </c>
      <c r="W18" s="447">
        <v>0</v>
      </c>
      <c r="X18" s="447">
        <v>0</v>
      </c>
      <c r="Y18" s="447"/>
      <c r="Z18" s="447">
        <v>34</v>
      </c>
      <c r="AA18" s="447">
        <v>192</v>
      </c>
      <c r="AB18" s="1123">
        <v>21953466</v>
      </c>
      <c r="AC18" s="1123">
        <v>1829455</v>
      </c>
      <c r="AD18" s="447">
        <v>26400</v>
      </c>
      <c r="AE18" s="447">
        <v>12</v>
      </c>
      <c r="AF18" s="449">
        <v>2200</v>
      </c>
    </row>
    <row r="19" spans="1:32" ht="15" customHeight="1">
      <c r="A19" s="1110"/>
      <c r="B19" s="630" t="s">
        <v>935</v>
      </c>
      <c r="C19" s="446">
        <f>SUM(D19:X19)</f>
        <v>5</v>
      </c>
      <c r="D19" s="447">
        <v>1</v>
      </c>
      <c r="E19" s="447">
        <v>1</v>
      </c>
      <c r="F19" s="447"/>
      <c r="G19" s="447">
        <v>1</v>
      </c>
      <c r="H19" s="447">
        <v>0</v>
      </c>
      <c r="I19" s="447">
        <v>1</v>
      </c>
      <c r="J19" s="447">
        <v>1</v>
      </c>
      <c r="K19" s="447">
        <v>0</v>
      </c>
      <c r="L19" s="447">
        <v>0</v>
      </c>
      <c r="M19" s="447">
        <v>0</v>
      </c>
      <c r="N19" s="447">
        <v>0</v>
      </c>
      <c r="O19" s="447">
        <v>0</v>
      </c>
      <c r="P19" s="447">
        <v>0</v>
      </c>
      <c r="Q19" s="447">
        <v>0</v>
      </c>
      <c r="R19" s="447">
        <v>0</v>
      </c>
      <c r="S19" s="447">
        <v>0</v>
      </c>
      <c r="T19" s="447">
        <v>0</v>
      </c>
      <c r="U19" s="447">
        <v>0</v>
      </c>
      <c r="V19" s="447">
        <v>0</v>
      </c>
      <c r="W19" s="447">
        <v>0</v>
      </c>
      <c r="X19" s="447">
        <v>0</v>
      </c>
      <c r="Y19" s="447"/>
      <c r="Z19" s="447">
        <v>263</v>
      </c>
      <c r="AA19" s="447">
        <v>2333</v>
      </c>
      <c r="AB19" s="1123">
        <v>432485266</v>
      </c>
      <c r="AC19" s="1123">
        <v>36040438</v>
      </c>
      <c r="AD19" s="447">
        <v>6889492</v>
      </c>
      <c r="AE19" s="447">
        <v>1088</v>
      </c>
      <c r="AF19" s="449">
        <v>6332</v>
      </c>
    </row>
    <row r="20" spans="1:32" ht="15" customHeight="1">
      <c r="A20" s="1110"/>
      <c r="B20" s="630" t="s">
        <v>936</v>
      </c>
      <c r="C20" s="446">
        <v>3</v>
      </c>
      <c r="D20" s="447">
        <v>0</v>
      </c>
      <c r="E20" s="447">
        <v>0</v>
      </c>
      <c r="F20" s="447"/>
      <c r="G20" s="447">
        <v>0</v>
      </c>
      <c r="H20" s="447">
        <v>0</v>
      </c>
      <c r="I20" s="447">
        <v>1</v>
      </c>
      <c r="J20" s="447">
        <v>0</v>
      </c>
      <c r="K20" s="447">
        <v>0</v>
      </c>
      <c r="L20" s="447">
        <v>0</v>
      </c>
      <c r="M20" s="447">
        <v>0</v>
      </c>
      <c r="N20" s="447">
        <v>0</v>
      </c>
      <c r="O20" s="447">
        <v>0</v>
      </c>
      <c r="P20" s="447">
        <v>0</v>
      </c>
      <c r="Q20" s="447">
        <v>0</v>
      </c>
      <c r="R20" s="447">
        <v>0</v>
      </c>
      <c r="S20" s="447">
        <v>0</v>
      </c>
      <c r="T20" s="447">
        <v>0</v>
      </c>
      <c r="U20" s="447">
        <v>0</v>
      </c>
      <c r="V20" s="447">
        <v>0</v>
      </c>
      <c r="W20" s="447">
        <v>0</v>
      </c>
      <c r="X20" s="447">
        <v>1</v>
      </c>
      <c r="Y20" s="447"/>
      <c r="Z20" s="447">
        <v>270</v>
      </c>
      <c r="AA20" s="447">
        <v>1340</v>
      </c>
      <c r="AB20" s="1123">
        <v>348827323</v>
      </c>
      <c r="AC20" s="1123">
        <v>29068943</v>
      </c>
      <c r="AD20" s="447">
        <v>15405800</v>
      </c>
      <c r="AE20" s="447">
        <v>1318</v>
      </c>
      <c r="AF20" s="449">
        <v>11688</v>
      </c>
    </row>
    <row r="21" spans="1:32" ht="15" customHeight="1">
      <c r="A21" s="1110"/>
      <c r="B21" s="630" t="s">
        <v>937</v>
      </c>
      <c r="C21" s="446">
        <v>3</v>
      </c>
      <c r="D21" s="447">
        <v>1</v>
      </c>
      <c r="E21" s="447">
        <v>0</v>
      </c>
      <c r="F21" s="447"/>
      <c r="G21" s="447">
        <v>0</v>
      </c>
      <c r="H21" s="447">
        <v>1</v>
      </c>
      <c r="I21" s="447">
        <v>0</v>
      </c>
      <c r="J21" s="447">
        <v>0</v>
      </c>
      <c r="K21" s="447">
        <v>1</v>
      </c>
      <c r="L21" s="447">
        <v>0</v>
      </c>
      <c r="M21" s="447">
        <v>1</v>
      </c>
      <c r="N21" s="447">
        <v>0</v>
      </c>
      <c r="O21" s="447">
        <v>0</v>
      </c>
      <c r="P21" s="447">
        <v>0</v>
      </c>
      <c r="Q21" s="447">
        <v>0</v>
      </c>
      <c r="R21" s="447">
        <v>0</v>
      </c>
      <c r="S21" s="447">
        <v>0</v>
      </c>
      <c r="T21" s="447">
        <v>0</v>
      </c>
      <c r="U21" s="447">
        <v>0</v>
      </c>
      <c r="V21" s="447">
        <v>0</v>
      </c>
      <c r="W21" s="447">
        <v>0</v>
      </c>
      <c r="X21" s="447">
        <v>0</v>
      </c>
      <c r="Y21" s="447"/>
      <c r="Z21" s="447">
        <v>90</v>
      </c>
      <c r="AA21" s="447">
        <v>375</v>
      </c>
      <c r="AB21" s="1123">
        <v>56203086</v>
      </c>
      <c r="AC21" s="1123">
        <v>4683590</v>
      </c>
      <c r="AD21" s="447">
        <v>3090300</v>
      </c>
      <c r="AE21" s="447">
        <v>303</v>
      </c>
      <c r="AF21" s="449">
        <v>10199</v>
      </c>
    </row>
    <row r="22" spans="1:32" ht="15" customHeight="1">
      <c r="A22" s="1110"/>
      <c r="B22" s="630" t="s">
        <v>878</v>
      </c>
      <c r="C22" s="447">
        <v>0</v>
      </c>
      <c r="D22" s="447">
        <v>0</v>
      </c>
      <c r="E22" s="447">
        <v>0</v>
      </c>
      <c r="F22" s="447"/>
      <c r="G22" s="447">
        <v>0</v>
      </c>
      <c r="H22" s="447">
        <v>0</v>
      </c>
      <c r="I22" s="447">
        <v>0</v>
      </c>
      <c r="J22" s="447">
        <v>0</v>
      </c>
      <c r="K22" s="447">
        <v>0</v>
      </c>
      <c r="L22" s="447">
        <v>0</v>
      </c>
      <c r="M22" s="447">
        <v>0</v>
      </c>
      <c r="N22" s="447">
        <v>0</v>
      </c>
      <c r="O22" s="447">
        <v>0</v>
      </c>
      <c r="P22" s="447">
        <v>0</v>
      </c>
      <c r="Q22" s="447">
        <v>0</v>
      </c>
      <c r="R22" s="447">
        <v>0</v>
      </c>
      <c r="S22" s="447">
        <v>0</v>
      </c>
      <c r="T22" s="447">
        <v>0</v>
      </c>
      <c r="U22" s="447">
        <v>0</v>
      </c>
      <c r="V22" s="447">
        <v>0</v>
      </c>
      <c r="W22" s="447">
        <v>0</v>
      </c>
      <c r="X22" s="447">
        <v>0</v>
      </c>
      <c r="Y22" s="447"/>
      <c r="Z22" s="447">
        <v>0</v>
      </c>
      <c r="AA22" s="447">
        <v>0</v>
      </c>
      <c r="AB22" s="447">
        <v>0</v>
      </c>
      <c r="AC22" s="447">
        <v>0</v>
      </c>
      <c r="AD22" s="447">
        <v>0</v>
      </c>
      <c r="AE22" s="447">
        <v>0</v>
      </c>
      <c r="AF22" s="449">
        <v>0</v>
      </c>
    </row>
    <row r="23" spans="1:32" ht="15" customHeight="1">
      <c r="A23" s="1110"/>
      <c r="B23" s="630" t="s">
        <v>879</v>
      </c>
      <c r="C23" s="447">
        <v>0</v>
      </c>
      <c r="D23" s="447">
        <v>0</v>
      </c>
      <c r="E23" s="447">
        <v>0</v>
      </c>
      <c r="F23" s="447"/>
      <c r="G23" s="447">
        <v>0</v>
      </c>
      <c r="H23" s="447">
        <v>0</v>
      </c>
      <c r="I23" s="447">
        <v>0</v>
      </c>
      <c r="J23" s="447">
        <v>0</v>
      </c>
      <c r="K23" s="447">
        <v>0</v>
      </c>
      <c r="L23" s="447">
        <v>0</v>
      </c>
      <c r="M23" s="447">
        <v>0</v>
      </c>
      <c r="N23" s="447">
        <v>0</v>
      </c>
      <c r="O23" s="447">
        <v>0</v>
      </c>
      <c r="P23" s="447">
        <v>0</v>
      </c>
      <c r="Q23" s="447">
        <v>0</v>
      </c>
      <c r="R23" s="447">
        <v>0</v>
      </c>
      <c r="S23" s="447">
        <v>0</v>
      </c>
      <c r="T23" s="447">
        <v>0</v>
      </c>
      <c r="U23" s="447">
        <v>0</v>
      </c>
      <c r="V23" s="447">
        <v>0</v>
      </c>
      <c r="W23" s="447">
        <v>0</v>
      </c>
      <c r="X23" s="447">
        <v>0</v>
      </c>
      <c r="Y23" s="447"/>
      <c r="Z23" s="447">
        <v>0</v>
      </c>
      <c r="AA23" s="447">
        <v>0</v>
      </c>
      <c r="AB23" s="447">
        <v>0</v>
      </c>
      <c r="AC23" s="447">
        <v>0</v>
      </c>
      <c r="AD23" s="447">
        <v>0</v>
      </c>
      <c r="AE23" s="447">
        <v>0</v>
      </c>
      <c r="AF23" s="449">
        <v>0</v>
      </c>
    </row>
    <row r="24" spans="1:32" ht="15" customHeight="1">
      <c r="A24" s="1110"/>
      <c r="B24" s="630" t="s">
        <v>880</v>
      </c>
      <c r="C24" s="446">
        <f>SUM(D24:X24)</f>
        <v>1</v>
      </c>
      <c r="D24" s="447">
        <v>0</v>
      </c>
      <c r="E24" s="447">
        <v>0</v>
      </c>
      <c r="F24" s="447"/>
      <c r="G24" s="447">
        <v>0</v>
      </c>
      <c r="H24" s="447">
        <v>0</v>
      </c>
      <c r="I24" s="447">
        <v>0</v>
      </c>
      <c r="J24" s="447">
        <v>0</v>
      </c>
      <c r="K24" s="447">
        <v>1</v>
      </c>
      <c r="L24" s="447">
        <v>0</v>
      </c>
      <c r="M24" s="447">
        <v>0</v>
      </c>
      <c r="N24" s="447">
        <v>0</v>
      </c>
      <c r="O24" s="447">
        <v>0</v>
      </c>
      <c r="P24" s="447">
        <v>0</v>
      </c>
      <c r="Q24" s="447">
        <v>0</v>
      </c>
      <c r="R24" s="447">
        <v>0</v>
      </c>
      <c r="S24" s="447">
        <v>0</v>
      </c>
      <c r="T24" s="447">
        <v>0</v>
      </c>
      <c r="U24" s="447">
        <v>0</v>
      </c>
      <c r="V24" s="447">
        <v>0</v>
      </c>
      <c r="W24" s="447">
        <v>0</v>
      </c>
      <c r="X24" s="447">
        <v>0</v>
      </c>
      <c r="Y24" s="447"/>
      <c r="Z24" s="447">
        <v>30</v>
      </c>
      <c r="AA24" s="447">
        <v>172</v>
      </c>
      <c r="AB24" s="1123">
        <v>34010980</v>
      </c>
      <c r="AC24" s="1123">
        <v>2834248</v>
      </c>
      <c r="AD24" s="447">
        <v>1093200</v>
      </c>
      <c r="AE24" s="447">
        <v>130</v>
      </c>
      <c r="AF24" s="449">
        <v>8409</v>
      </c>
    </row>
    <row r="25" spans="1:32" ht="15" customHeight="1">
      <c r="A25" s="1110"/>
      <c r="B25" s="630" t="s">
        <v>881</v>
      </c>
      <c r="C25" s="446">
        <f>SUM(D25:X25)</f>
        <v>1</v>
      </c>
      <c r="D25" s="447">
        <v>0</v>
      </c>
      <c r="E25" s="447">
        <v>0</v>
      </c>
      <c r="F25" s="447"/>
      <c r="G25" s="447">
        <v>0</v>
      </c>
      <c r="H25" s="447">
        <v>0</v>
      </c>
      <c r="I25" s="447">
        <v>0</v>
      </c>
      <c r="J25" s="447">
        <v>0</v>
      </c>
      <c r="K25" s="447">
        <v>1</v>
      </c>
      <c r="L25" s="447">
        <v>0</v>
      </c>
      <c r="M25" s="447">
        <v>0</v>
      </c>
      <c r="N25" s="447">
        <v>0</v>
      </c>
      <c r="O25" s="447">
        <v>0</v>
      </c>
      <c r="P25" s="447">
        <v>0</v>
      </c>
      <c r="Q25" s="447">
        <v>0</v>
      </c>
      <c r="R25" s="447">
        <v>0</v>
      </c>
      <c r="S25" s="447">
        <v>0</v>
      </c>
      <c r="T25" s="447">
        <v>0</v>
      </c>
      <c r="U25" s="447">
        <v>0</v>
      </c>
      <c r="V25" s="447">
        <v>0</v>
      </c>
      <c r="W25" s="447">
        <v>0</v>
      </c>
      <c r="X25" s="447">
        <v>0</v>
      </c>
      <c r="Y25" s="447"/>
      <c r="Z25" s="447">
        <v>130</v>
      </c>
      <c r="AA25" s="447">
        <v>1080</v>
      </c>
      <c r="AB25" s="1123">
        <v>115982107</v>
      </c>
      <c r="AC25" s="1123">
        <v>9665175</v>
      </c>
      <c r="AD25" s="447">
        <v>14962320</v>
      </c>
      <c r="AE25" s="447">
        <v>1324</v>
      </c>
      <c r="AF25" s="449">
        <v>11300</v>
      </c>
    </row>
    <row r="26" spans="1:32" ht="15" customHeight="1">
      <c r="A26" s="1110"/>
      <c r="B26" s="630" t="s">
        <v>882</v>
      </c>
      <c r="C26" s="446">
        <f>SUM(D26:X26)</f>
        <v>2</v>
      </c>
      <c r="D26" s="447">
        <v>1</v>
      </c>
      <c r="E26" s="447">
        <v>1</v>
      </c>
      <c r="F26" s="447"/>
      <c r="G26" s="447">
        <v>0</v>
      </c>
      <c r="H26" s="447">
        <v>0</v>
      </c>
      <c r="I26" s="447">
        <v>0</v>
      </c>
      <c r="J26" s="447">
        <v>0</v>
      </c>
      <c r="K26" s="447">
        <v>0</v>
      </c>
      <c r="L26" s="447">
        <v>0</v>
      </c>
      <c r="M26" s="447">
        <v>0</v>
      </c>
      <c r="N26" s="447">
        <v>0</v>
      </c>
      <c r="O26" s="447">
        <v>0</v>
      </c>
      <c r="P26" s="447">
        <v>0</v>
      </c>
      <c r="Q26" s="447">
        <v>0</v>
      </c>
      <c r="R26" s="447">
        <v>0</v>
      </c>
      <c r="S26" s="447">
        <v>0</v>
      </c>
      <c r="T26" s="447">
        <v>0</v>
      </c>
      <c r="U26" s="447">
        <v>0</v>
      </c>
      <c r="V26" s="447">
        <v>0</v>
      </c>
      <c r="W26" s="447">
        <v>0</v>
      </c>
      <c r="X26" s="447">
        <v>0</v>
      </c>
      <c r="Y26" s="447"/>
      <c r="Z26" s="447">
        <v>0</v>
      </c>
      <c r="AA26" s="447">
        <v>2096</v>
      </c>
      <c r="AB26" s="1123">
        <v>543435547</v>
      </c>
      <c r="AC26" s="1123">
        <v>45286295</v>
      </c>
      <c r="AD26" s="447">
        <v>36848473</v>
      </c>
      <c r="AE26" s="447">
        <v>2587</v>
      </c>
      <c r="AF26" s="449">
        <v>14243</v>
      </c>
    </row>
    <row r="27" spans="1:32" ht="15" customHeight="1">
      <c r="A27" s="1110"/>
      <c r="B27" s="630" t="s">
        <v>938</v>
      </c>
      <c r="C27" s="446">
        <f>SUM(D27:X27)</f>
        <v>1</v>
      </c>
      <c r="D27" s="447">
        <v>0</v>
      </c>
      <c r="E27" s="447">
        <v>0</v>
      </c>
      <c r="F27" s="447"/>
      <c r="G27" s="447">
        <v>0</v>
      </c>
      <c r="H27" s="447">
        <v>0</v>
      </c>
      <c r="I27" s="447">
        <v>0</v>
      </c>
      <c r="J27" s="447">
        <v>0</v>
      </c>
      <c r="K27" s="447">
        <v>0</v>
      </c>
      <c r="L27" s="447">
        <v>0</v>
      </c>
      <c r="M27" s="447">
        <v>0</v>
      </c>
      <c r="N27" s="447">
        <v>0</v>
      </c>
      <c r="O27" s="447">
        <v>0</v>
      </c>
      <c r="P27" s="447">
        <v>0</v>
      </c>
      <c r="Q27" s="447">
        <v>0</v>
      </c>
      <c r="R27" s="447">
        <v>0</v>
      </c>
      <c r="S27" s="447">
        <v>1</v>
      </c>
      <c r="T27" s="447">
        <v>0</v>
      </c>
      <c r="U27" s="447">
        <v>0</v>
      </c>
      <c r="V27" s="447">
        <v>0</v>
      </c>
      <c r="W27" s="447">
        <v>0</v>
      </c>
      <c r="X27" s="447">
        <v>0</v>
      </c>
      <c r="Y27" s="447"/>
      <c r="Z27" s="447">
        <v>55</v>
      </c>
      <c r="AA27" s="447">
        <v>81</v>
      </c>
      <c r="AB27" s="1123">
        <v>24357019</v>
      </c>
      <c r="AC27" s="1123">
        <v>2029751</v>
      </c>
      <c r="AD27" s="447">
        <v>1884925</v>
      </c>
      <c r="AE27" s="447">
        <v>52</v>
      </c>
      <c r="AF27" s="449">
        <v>36248</v>
      </c>
    </row>
    <row r="28" spans="1:32" ht="15" customHeight="1">
      <c r="A28" s="1110"/>
      <c r="B28" s="630"/>
      <c r="C28" s="1112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1123"/>
      <c r="AD28" s="1123"/>
      <c r="AE28" s="1123"/>
      <c r="AF28" s="1124"/>
    </row>
    <row r="29" spans="1:32" s="1120" customFormat="1" ht="15" customHeight="1">
      <c r="A29" s="1116"/>
      <c r="B29" s="1117" t="s">
        <v>883</v>
      </c>
      <c r="C29" s="1121">
        <f>SUM(C30:C36)</f>
        <v>77</v>
      </c>
      <c r="D29" s="76">
        <f>SUM(D30:D37)</f>
        <v>9</v>
      </c>
      <c r="E29" s="76">
        <f>SUM(E30:E37)</f>
        <v>5</v>
      </c>
      <c r="F29" s="76"/>
      <c r="G29" s="76">
        <f aca="true" t="shared" si="2" ref="G29:X29">SUM(G30:G37)</f>
        <v>5</v>
      </c>
      <c r="H29" s="76">
        <f t="shared" si="2"/>
        <v>3</v>
      </c>
      <c r="I29" s="76">
        <f t="shared" si="2"/>
        <v>3</v>
      </c>
      <c r="J29" s="76">
        <f t="shared" si="2"/>
        <v>2</v>
      </c>
      <c r="K29" s="76">
        <f t="shared" si="2"/>
        <v>3</v>
      </c>
      <c r="L29" s="76">
        <f t="shared" si="2"/>
        <v>1</v>
      </c>
      <c r="M29" s="76">
        <f t="shared" si="2"/>
        <v>5</v>
      </c>
      <c r="N29" s="76">
        <f t="shared" si="2"/>
        <v>1</v>
      </c>
      <c r="O29" s="76">
        <f t="shared" si="2"/>
        <v>2</v>
      </c>
      <c r="P29" s="76">
        <f t="shared" si="2"/>
        <v>3</v>
      </c>
      <c r="Q29" s="76">
        <f t="shared" si="2"/>
        <v>2</v>
      </c>
      <c r="R29" s="76">
        <f t="shared" si="2"/>
        <v>2</v>
      </c>
      <c r="S29" s="76">
        <f t="shared" si="2"/>
        <v>5</v>
      </c>
      <c r="T29" s="76">
        <f t="shared" si="2"/>
        <v>1</v>
      </c>
      <c r="U29" s="76">
        <f t="shared" si="2"/>
        <v>3</v>
      </c>
      <c r="V29" s="76">
        <f t="shared" si="2"/>
        <v>2</v>
      </c>
      <c r="W29" s="76">
        <f t="shared" si="2"/>
        <v>4</v>
      </c>
      <c r="X29" s="76">
        <f t="shared" si="2"/>
        <v>16</v>
      </c>
      <c r="Y29" s="76"/>
      <c r="Z29" s="76">
        <f>SUM(Z30:Z37)</f>
        <v>3250</v>
      </c>
      <c r="AA29" s="76">
        <f>SUM(AA30:AA37)</f>
        <v>39176</v>
      </c>
      <c r="AB29" s="76">
        <f>SUM(AB30:AB37)</f>
        <v>7108499033</v>
      </c>
      <c r="AC29" s="76" t="s">
        <v>939</v>
      </c>
      <c r="AD29" s="76" t="s">
        <v>939</v>
      </c>
      <c r="AE29" s="76" t="s">
        <v>939</v>
      </c>
      <c r="AF29" s="452" t="s">
        <v>939</v>
      </c>
    </row>
    <row r="30" spans="1:32" ht="15" customHeight="1">
      <c r="A30" s="1110"/>
      <c r="B30" s="630" t="s">
        <v>884</v>
      </c>
      <c r="C30" s="446">
        <f>SUM(D30:X30)</f>
        <v>12</v>
      </c>
      <c r="D30" s="447">
        <v>1</v>
      </c>
      <c r="E30" s="447">
        <v>1</v>
      </c>
      <c r="F30" s="447"/>
      <c r="G30" s="447">
        <v>2</v>
      </c>
      <c r="H30" s="447">
        <v>1</v>
      </c>
      <c r="I30" s="447">
        <v>1</v>
      </c>
      <c r="J30" s="447">
        <v>0</v>
      </c>
      <c r="K30" s="447">
        <v>1</v>
      </c>
      <c r="L30" s="447">
        <v>1</v>
      </c>
      <c r="M30" s="447">
        <v>1</v>
      </c>
      <c r="N30" s="447">
        <v>0</v>
      </c>
      <c r="O30" s="447">
        <v>0</v>
      </c>
      <c r="P30" s="447">
        <v>1</v>
      </c>
      <c r="Q30" s="447">
        <v>1</v>
      </c>
      <c r="R30" s="447">
        <v>0</v>
      </c>
      <c r="S30" s="447">
        <v>1</v>
      </c>
      <c r="T30" s="447">
        <v>0</v>
      </c>
      <c r="U30" s="447">
        <v>0</v>
      </c>
      <c r="V30" s="447">
        <v>0</v>
      </c>
      <c r="W30" s="447">
        <v>0</v>
      </c>
      <c r="X30" s="447">
        <v>0</v>
      </c>
      <c r="Y30" s="447"/>
      <c r="Z30" s="447">
        <v>1020</v>
      </c>
      <c r="AA30" s="447">
        <v>12365</v>
      </c>
      <c r="AB30" s="447">
        <v>1578537904</v>
      </c>
      <c r="AC30" s="1123">
        <v>127661</v>
      </c>
      <c r="AD30" s="1123">
        <v>188570422</v>
      </c>
      <c r="AE30" s="706">
        <v>12365</v>
      </c>
      <c r="AF30" s="707">
        <v>15250</v>
      </c>
    </row>
    <row r="31" spans="1:32" ht="15" customHeight="1">
      <c r="A31" s="1110"/>
      <c r="B31" s="630" t="s">
        <v>885</v>
      </c>
      <c r="C31" s="446">
        <f>SUM(D31:X31)</f>
        <v>29</v>
      </c>
      <c r="D31" s="447">
        <v>2</v>
      </c>
      <c r="E31" s="447">
        <v>2</v>
      </c>
      <c r="F31" s="447"/>
      <c r="G31" s="447">
        <v>1</v>
      </c>
      <c r="H31" s="447">
        <v>1</v>
      </c>
      <c r="I31" s="447">
        <v>1</v>
      </c>
      <c r="J31" s="447">
        <v>1</v>
      </c>
      <c r="K31" s="447">
        <v>1</v>
      </c>
      <c r="L31" s="447">
        <v>0</v>
      </c>
      <c r="M31" s="447">
        <v>2</v>
      </c>
      <c r="N31" s="447">
        <v>1</v>
      </c>
      <c r="O31" s="447">
        <v>0</v>
      </c>
      <c r="P31" s="447">
        <v>1</v>
      </c>
      <c r="Q31" s="447">
        <v>1</v>
      </c>
      <c r="R31" s="447">
        <v>1</v>
      </c>
      <c r="S31" s="447">
        <v>2</v>
      </c>
      <c r="T31" s="447">
        <v>1</v>
      </c>
      <c r="U31" s="447">
        <v>2</v>
      </c>
      <c r="V31" s="447">
        <v>1</v>
      </c>
      <c r="W31" s="447">
        <v>2</v>
      </c>
      <c r="X31" s="447">
        <v>6</v>
      </c>
      <c r="Y31" s="447"/>
      <c r="Z31" s="447">
        <v>2180</v>
      </c>
      <c r="AA31" s="447">
        <v>26211</v>
      </c>
      <c r="AB31" s="447">
        <v>5483079929</v>
      </c>
      <c r="AC31" s="1123">
        <v>209190</v>
      </c>
      <c r="AD31" s="1123">
        <v>716238107</v>
      </c>
      <c r="AE31" s="706">
        <v>26211</v>
      </c>
      <c r="AF31" s="707">
        <v>27325</v>
      </c>
    </row>
    <row r="32" spans="1:32" ht="15" customHeight="1">
      <c r="A32" s="1110"/>
      <c r="B32" s="630" t="s">
        <v>886</v>
      </c>
      <c r="C32" s="446">
        <f>SUM(D32:X32)</f>
        <v>2</v>
      </c>
      <c r="D32" s="447">
        <v>0</v>
      </c>
      <c r="E32" s="447">
        <v>1</v>
      </c>
      <c r="F32" s="447"/>
      <c r="G32" s="447">
        <v>0</v>
      </c>
      <c r="H32" s="447">
        <v>0</v>
      </c>
      <c r="I32" s="447">
        <v>0</v>
      </c>
      <c r="J32" s="447">
        <v>0</v>
      </c>
      <c r="K32" s="447">
        <v>0</v>
      </c>
      <c r="L32" s="447">
        <v>0</v>
      </c>
      <c r="M32" s="447">
        <v>0</v>
      </c>
      <c r="N32" s="447">
        <v>0</v>
      </c>
      <c r="O32" s="447">
        <v>1</v>
      </c>
      <c r="P32" s="447">
        <v>0</v>
      </c>
      <c r="Q32" s="447">
        <v>0</v>
      </c>
      <c r="R32" s="447">
        <v>0</v>
      </c>
      <c r="S32" s="447">
        <v>0</v>
      </c>
      <c r="T32" s="447">
        <v>0</v>
      </c>
      <c r="U32" s="447">
        <v>0</v>
      </c>
      <c r="V32" s="447">
        <v>0</v>
      </c>
      <c r="W32" s="447">
        <v>0</v>
      </c>
      <c r="X32" s="447">
        <v>0</v>
      </c>
      <c r="Y32" s="447"/>
      <c r="Z32" s="447">
        <v>0</v>
      </c>
      <c r="AA32" s="447">
        <v>0</v>
      </c>
      <c r="AB32" s="447">
        <v>0</v>
      </c>
      <c r="AC32" s="447">
        <v>0</v>
      </c>
      <c r="AD32" s="447">
        <v>0</v>
      </c>
      <c r="AE32" s="447">
        <v>0</v>
      </c>
      <c r="AF32" s="449">
        <v>0</v>
      </c>
    </row>
    <row r="33" spans="1:32" ht="15" customHeight="1">
      <c r="A33" s="1110"/>
      <c r="B33" s="630" t="s">
        <v>887</v>
      </c>
      <c r="C33" s="446">
        <f>SUM(D33:X33)</f>
        <v>28</v>
      </c>
      <c r="D33" s="447">
        <v>4</v>
      </c>
      <c r="E33" s="447">
        <v>1</v>
      </c>
      <c r="F33" s="447"/>
      <c r="G33" s="447">
        <v>2</v>
      </c>
      <c r="H33" s="447">
        <v>1</v>
      </c>
      <c r="I33" s="447">
        <v>1</v>
      </c>
      <c r="J33" s="447">
        <v>1</v>
      </c>
      <c r="K33" s="447">
        <v>1</v>
      </c>
      <c r="L33" s="447">
        <v>0</v>
      </c>
      <c r="M33" s="447">
        <v>1</v>
      </c>
      <c r="N33" s="447">
        <v>0</v>
      </c>
      <c r="O33" s="447">
        <v>1</v>
      </c>
      <c r="P33" s="447">
        <v>1</v>
      </c>
      <c r="Q33" s="447">
        <v>0</v>
      </c>
      <c r="R33" s="447">
        <v>0</v>
      </c>
      <c r="S33" s="447">
        <v>2</v>
      </c>
      <c r="T33" s="447">
        <v>0</v>
      </c>
      <c r="U33" s="447">
        <v>1</v>
      </c>
      <c r="V33" s="447">
        <v>1</v>
      </c>
      <c r="W33" s="447">
        <v>2</v>
      </c>
      <c r="X33" s="447">
        <v>8</v>
      </c>
      <c r="Y33" s="447"/>
      <c r="Z33" s="447">
        <v>0</v>
      </c>
      <c r="AA33" s="447">
        <v>0</v>
      </c>
      <c r="AB33" s="447">
        <v>0</v>
      </c>
      <c r="AC33" s="447">
        <v>0</v>
      </c>
      <c r="AD33" s="447">
        <v>0</v>
      </c>
      <c r="AE33" s="447">
        <v>0</v>
      </c>
      <c r="AF33" s="449">
        <v>0</v>
      </c>
    </row>
    <row r="34" spans="1:32" ht="15" customHeight="1">
      <c r="A34" s="1110"/>
      <c r="B34" s="630" t="s">
        <v>888</v>
      </c>
      <c r="C34" s="446">
        <f>SUM(D34:X34)</f>
        <v>1</v>
      </c>
      <c r="D34" s="447">
        <v>1</v>
      </c>
      <c r="E34" s="447">
        <v>0</v>
      </c>
      <c r="F34" s="447"/>
      <c r="G34" s="447">
        <v>0</v>
      </c>
      <c r="H34" s="447">
        <v>0</v>
      </c>
      <c r="I34" s="447">
        <v>0</v>
      </c>
      <c r="J34" s="447">
        <v>0</v>
      </c>
      <c r="K34" s="447">
        <v>0</v>
      </c>
      <c r="L34" s="447">
        <v>0</v>
      </c>
      <c r="M34" s="447">
        <v>0</v>
      </c>
      <c r="N34" s="447">
        <v>0</v>
      </c>
      <c r="O34" s="447">
        <v>0</v>
      </c>
      <c r="P34" s="447">
        <v>0</v>
      </c>
      <c r="Q34" s="447">
        <v>0</v>
      </c>
      <c r="R34" s="447">
        <v>0</v>
      </c>
      <c r="S34" s="447">
        <v>0</v>
      </c>
      <c r="T34" s="447">
        <v>0</v>
      </c>
      <c r="U34" s="447">
        <v>0</v>
      </c>
      <c r="V34" s="447">
        <v>0</v>
      </c>
      <c r="W34" s="447">
        <v>0</v>
      </c>
      <c r="X34" s="447">
        <v>0</v>
      </c>
      <c r="Y34" s="447"/>
      <c r="Z34" s="447">
        <v>50</v>
      </c>
      <c r="AA34" s="447">
        <v>600</v>
      </c>
      <c r="AB34" s="1123">
        <v>46881200</v>
      </c>
      <c r="AC34" s="447">
        <v>78135</v>
      </c>
      <c r="AD34" s="447">
        <v>6790000</v>
      </c>
      <c r="AE34" s="1123">
        <v>600</v>
      </c>
      <c r="AF34" s="1124">
        <v>11316</v>
      </c>
    </row>
    <row r="35" spans="1:32" ht="11.25" customHeight="1">
      <c r="A35" s="1110"/>
      <c r="B35" s="630"/>
      <c r="C35" s="446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1126" t="s">
        <v>940</v>
      </c>
      <c r="AC35" s="447"/>
      <c r="AD35" s="1123"/>
      <c r="AE35" s="1123"/>
      <c r="AF35" s="1124"/>
    </row>
    <row r="36" spans="1:32" ht="15" customHeight="1">
      <c r="A36" s="1110"/>
      <c r="B36" s="630" t="s">
        <v>941</v>
      </c>
      <c r="C36" s="446">
        <f>SUM(D36:X36)</f>
        <v>5</v>
      </c>
      <c r="D36" s="447">
        <v>1</v>
      </c>
      <c r="E36" s="447">
        <v>0</v>
      </c>
      <c r="F36" s="447"/>
      <c r="G36" s="447">
        <v>0</v>
      </c>
      <c r="H36" s="447">
        <v>0</v>
      </c>
      <c r="I36" s="447">
        <v>0</v>
      </c>
      <c r="J36" s="447">
        <v>0</v>
      </c>
      <c r="K36" s="447">
        <v>0</v>
      </c>
      <c r="L36" s="447">
        <v>0</v>
      </c>
      <c r="M36" s="447">
        <v>1</v>
      </c>
      <c r="N36" s="447">
        <v>0</v>
      </c>
      <c r="O36" s="447">
        <v>0</v>
      </c>
      <c r="P36" s="447">
        <v>0</v>
      </c>
      <c r="Q36" s="447">
        <v>0</v>
      </c>
      <c r="R36" s="447">
        <v>1</v>
      </c>
      <c r="S36" s="447">
        <v>0</v>
      </c>
      <c r="T36" s="447">
        <v>0</v>
      </c>
      <c r="U36" s="447">
        <v>0</v>
      </c>
      <c r="V36" s="447">
        <v>0</v>
      </c>
      <c r="W36" s="447">
        <v>0</v>
      </c>
      <c r="X36" s="447">
        <v>2</v>
      </c>
      <c r="Y36" s="447"/>
      <c r="Z36" s="447">
        <v>0</v>
      </c>
      <c r="AA36" s="447">
        <v>0</v>
      </c>
      <c r="AB36" s="447">
        <v>0</v>
      </c>
      <c r="AC36" s="76" t="s">
        <v>942</v>
      </c>
      <c r="AD36" s="76" t="s">
        <v>942</v>
      </c>
      <c r="AE36" s="76" t="s">
        <v>942</v>
      </c>
      <c r="AF36" s="452" t="s">
        <v>942</v>
      </c>
    </row>
    <row r="37" spans="1:32" ht="15" customHeight="1">
      <c r="A37" s="1110"/>
      <c r="C37" s="446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9"/>
    </row>
    <row r="38" spans="1:32" ht="15" customHeight="1">
      <c r="A38" s="1110"/>
      <c r="B38" s="630"/>
      <c r="C38" s="1112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1123"/>
      <c r="AD38" s="1123"/>
      <c r="AE38" s="1123"/>
      <c r="AF38" s="1124"/>
    </row>
    <row r="39" spans="1:32" ht="15" customHeight="1">
      <c r="A39" s="1110"/>
      <c r="B39" s="630"/>
      <c r="C39" s="1112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76"/>
      <c r="AB39" s="447"/>
      <c r="AC39" s="1123"/>
      <c r="AD39" s="1123"/>
      <c r="AE39" s="1123"/>
      <c r="AF39" s="1124"/>
    </row>
    <row r="40" spans="1:32" s="1120" customFormat="1" ht="15" customHeight="1">
      <c r="A40" s="1116"/>
      <c r="B40" s="1117" t="s">
        <v>889</v>
      </c>
      <c r="C40" s="1121">
        <f>SUM(C41:C49)</f>
        <v>11</v>
      </c>
      <c r="D40" s="76">
        <f>SUM(D41:D49)</f>
        <v>5</v>
      </c>
      <c r="E40" s="76">
        <f>SUM(E41:E49)</f>
        <v>1</v>
      </c>
      <c r="F40" s="76"/>
      <c r="G40" s="76">
        <v>1</v>
      </c>
      <c r="H40" s="447">
        <v>0</v>
      </c>
      <c r="I40" s="447">
        <v>0</v>
      </c>
      <c r="J40" s="447">
        <v>0</v>
      </c>
      <c r="K40" s="76">
        <f>SUM(K41:K49)</f>
        <v>1</v>
      </c>
      <c r="L40" s="447">
        <v>0</v>
      </c>
      <c r="M40" s="447">
        <v>0</v>
      </c>
      <c r="N40" s="447">
        <v>0</v>
      </c>
      <c r="O40" s="76">
        <f>SUM(O41:O49)</f>
        <v>1</v>
      </c>
      <c r="P40" s="447">
        <v>0</v>
      </c>
      <c r="Q40" s="447">
        <v>0</v>
      </c>
      <c r="R40" s="447">
        <v>0</v>
      </c>
      <c r="S40" s="447">
        <v>0</v>
      </c>
      <c r="T40" s="447">
        <v>0</v>
      </c>
      <c r="U40" s="76">
        <f>SUM(U41:U49)</f>
        <v>1</v>
      </c>
      <c r="V40" s="447">
        <v>0</v>
      </c>
      <c r="W40" s="447">
        <v>0</v>
      </c>
      <c r="X40" s="76">
        <f>SUM(X41:X49)</f>
        <v>1</v>
      </c>
      <c r="Y40" s="1127">
        <f>SUM(Y41:Y49)</f>
        <v>49</v>
      </c>
      <c r="Z40" s="76">
        <f>SUM(Z41:Z49)</f>
        <v>490</v>
      </c>
      <c r="AA40" s="76">
        <f>SUM(AA41:AA49)</f>
        <v>5692</v>
      </c>
      <c r="AB40" s="76">
        <f>SUM(AB41:AB49)</f>
        <v>1163682656</v>
      </c>
      <c r="AC40" s="76">
        <v>204442</v>
      </c>
      <c r="AD40" s="76">
        <v>87412128</v>
      </c>
      <c r="AE40" s="76" t="s">
        <v>942</v>
      </c>
      <c r="AF40" s="452" t="s">
        <v>942</v>
      </c>
    </row>
    <row r="41" spans="1:32" ht="15" customHeight="1">
      <c r="A41" s="1110"/>
      <c r="B41" s="630" t="s">
        <v>890</v>
      </c>
      <c r="C41" s="446">
        <f>SUM(D41:X41)</f>
        <v>1</v>
      </c>
      <c r="D41" s="447">
        <v>0</v>
      </c>
      <c r="E41" s="447">
        <v>0</v>
      </c>
      <c r="F41" s="447"/>
      <c r="G41" s="447">
        <v>0</v>
      </c>
      <c r="H41" s="447">
        <v>0</v>
      </c>
      <c r="I41" s="447">
        <v>0</v>
      </c>
      <c r="J41" s="447">
        <v>0</v>
      </c>
      <c r="K41" s="447">
        <v>1</v>
      </c>
      <c r="L41" s="447">
        <v>0</v>
      </c>
      <c r="M41" s="447">
        <v>0</v>
      </c>
      <c r="N41" s="447">
        <v>0</v>
      </c>
      <c r="O41" s="447">
        <v>0</v>
      </c>
      <c r="P41" s="447">
        <v>0</v>
      </c>
      <c r="Q41" s="447">
        <v>0</v>
      </c>
      <c r="R41" s="447">
        <v>0</v>
      </c>
      <c r="S41" s="447">
        <v>0</v>
      </c>
      <c r="T41" s="447">
        <v>0</v>
      </c>
      <c r="U41" s="447">
        <v>0</v>
      </c>
      <c r="V41" s="447">
        <v>0</v>
      </c>
      <c r="W41" s="447">
        <v>0</v>
      </c>
      <c r="X41" s="447">
        <v>0</v>
      </c>
      <c r="Y41" s="1128">
        <v>5</v>
      </c>
      <c r="Z41" s="447">
        <v>30</v>
      </c>
      <c r="AA41" s="447">
        <v>251</v>
      </c>
      <c r="AB41" s="447">
        <v>44670557</v>
      </c>
      <c r="AC41" s="447">
        <v>177970</v>
      </c>
      <c r="AD41" s="76" t="s">
        <v>942</v>
      </c>
      <c r="AE41" s="76" t="s">
        <v>942</v>
      </c>
      <c r="AF41" s="452" t="s">
        <v>942</v>
      </c>
    </row>
    <row r="42" spans="1:32" ht="15" customHeight="1">
      <c r="A42" s="1110"/>
      <c r="B42" s="630" t="s">
        <v>943</v>
      </c>
      <c r="C42" s="447">
        <v>0</v>
      </c>
      <c r="D42" s="447">
        <v>0</v>
      </c>
      <c r="E42" s="447">
        <v>0</v>
      </c>
      <c r="F42" s="447"/>
      <c r="G42" s="447">
        <v>0</v>
      </c>
      <c r="H42" s="447">
        <v>0</v>
      </c>
      <c r="I42" s="447">
        <v>0</v>
      </c>
      <c r="J42" s="447">
        <v>0</v>
      </c>
      <c r="K42" s="447">
        <v>0</v>
      </c>
      <c r="L42" s="447">
        <v>0</v>
      </c>
      <c r="M42" s="447">
        <v>0</v>
      </c>
      <c r="N42" s="447">
        <v>0</v>
      </c>
      <c r="O42" s="447">
        <v>0</v>
      </c>
      <c r="P42" s="447">
        <v>0</v>
      </c>
      <c r="Q42" s="447">
        <v>0</v>
      </c>
      <c r="R42" s="447">
        <v>0</v>
      </c>
      <c r="S42" s="447">
        <v>0</v>
      </c>
      <c r="T42" s="447">
        <v>0</v>
      </c>
      <c r="U42" s="447">
        <v>0</v>
      </c>
      <c r="V42" s="447">
        <v>0</v>
      </c>
      <c r="W42" s="447">
        <v>0</v>
      </c>
      <c r="X42" s="447">
        <v>0</v>
      </c>
      <c r="Y42" s="1128"/>
      <c r="Z42" s="447">
        <v>0</v>
      </c>
      <c r="AA42" s="447">
        <v>24</v>
      </c>
      <c r="AB42" s="447">
        <v>4264668</v>
      </c>
      <c r="AC42" s="447">
        <v>177695</v>
      </c>
      <c r="AD42" s="76" t="s">
        <v>944</v>
      </c>
      <c r="AE42" s="76" t="s">
        <v>944</v>
      </c>
      <c r="AF42" s="452" t="s">
        <v>944</v>
      </c>
    </row>
    <row r="43" spans="1:32" ht="15" customHeight="1">
      <c r="A43" s="1110"/>
      <c r="B43" s="630" t="s">
        <v>891</v>
      </c>
      <c r="C43" s="446">
        <f>SUM(D43:X43)</f>
        <v>3</v>
      </c>
      <c r="D43" s="447">
        <v>3</v>
      </c>
      <c r="E43" s="447">
        <v>0</v>
      </c>
      <c r="F43" s="447"/>
      <c r="G43" s="447">
        <v>0</v>
      </c>
      <c r="H43" s="447">
        <v>0</v>
      </c>
      <c r="I43" s="447">
        <v>0</v>
      </c>
      <c r="J43" s="447">
        <v>0</v>
      </c>
      <c r="K43" s="447">
        <v>0</v>
      </c>
      <c r="L43" s="447">
        <v>0</v>
      </c>
      <c r="M43" s="447">
        <v>0</v>
      </c>
      <c r="N43" s="447">
        <v>0</v>
      </c>
      <c r="O43" s="447">
        <v>0</v>
      </c>
      <c r="P43" s="447">
        <v>0</v>
      </c>
      <c r="Q43" s="447">
        <v>0</v>
      </c>
      <c r="R43" s="447">
        <v>0</v>
      </c>
      <c r="S43" s="447">
        <v>0</v>
      </c>
      <c r="T43" s="447">
        <v>0</v>
      </c>
      <c r="U43" s="447">
        <v>0</v>
      </c>
      <c r="V43" s="447">
        <v>0</v>
      </c>
      <c r="W43" s="447">
        <v>0</v>
      </c>
      <c r="X43" s="447">
        <v>0</v>
      </c>
      <c r="Y43" s="1128">
        <v>37</v>
      </c>
      <c r="Z43" s="447">
        <v>120</v>
      </c>
      <c r="AA43" s="447">
        <v>1661</v>
      </c>
      <c r="AB43" s="447">
        <v>222678261</v>
      </c>
      <c r="AC43" s="447">
        <v>134063</v>
      </c>
      <c r="AD43" s="76" t="s">
        <v>944</v>
      </c>
      <c r="AE43" s="76" t="s">
        <v>944</v>
      </c>
      <c r="AF43" s="452" t="s">
        <v>944</v>
      </c>
    </row>
    <row r="44" spans="1:32" ht="15" customHeight="1">
      <c r="A44" s="1110"/>
      <c r="B44" s="630" t="s">
        <v>945</v>
      </c>
      <c r="C44" s="446">
        <f>SUM(D44:X44)</f>
        <v>1</v>
      </c>
      <c r="D44" s="447">
        <v>0</v>
      </c>
      <c r="E44" s="447">
        <v>1</v>
      </c>
      <c r="F44" s="447"/>
      <c r="G44" s="447">
        <v>0</v>
      </c>
      <c r="H44" s="447">
        <v>0</v>
      </c>
      <c r="I44" s="447">
        <v>0</v>
      </c>
      <c r="J44" s="447">
        <v>0</v>
      </c>
      <c r="K44" s="447">
        <v>0</v>
      </c>
      <c r="L44" s="447">
        <v>0</v>
      </c>
      <c r="M44" s="447">
        <v>0</v>
      </c>
      <c r="N44" s="447">
        <v>0</v>
      </c>
      <c r="O44" s="447">
        <v>0</v>
      </c>
      <c r="P44" s="447">
        <v>0</v>
      </c>
      <c r="Q44" s="447">
        <v>0</v>
      </c>
      <c r="R44" s="447">
        <v>0</v>
      </c>
      <c r="S44" s="447">
        <v>0</v>
      </c>
      <c r="T44" s="447">
        <v>0</v>
      </c>
      <c r="U44" s="447">
        <v>0</v>
      </c>
      <c r="V44" s="447">
        <v>0</v>
      </c>
      <c r="W44" s="447">
        <v>0</v>
      </c>
      <c r="X44" s="447">
        <v>0</v>
      </c>
      <c r="Y44" s="1128"/>
      <c r="Z44" s="447">
        <v>70</v>
      </c>
      <c r="AA44" s="447">
        <v>884</v>
      </c>
      <c r="AB44" s="447">
        <v>168114142</v>
      </c>
      <c r="AC44" s="447">
        <v>190174</v>
      </c>
      <c r="AD44" s="76" t="s">
        <v>944</v>
      </c>
      <c r="AE44" s="76" t="s">
        <v>944</v>
      </c>
      <c r="AF44" s="452" t="s">
        <v>944</v>
      </c>
    </row>
    <row r="45" spans="1:32" ht="15" customHeight="1">
      <c r="A45" s="1110"/>
      <c r="B45" s="630" t="s">
        <v>892</v>
      </c>
      <c r="C45" s="446">
        <v>1</v>
      </c>
      <c r="D45" s="447">
        <v>0</v>
      </c>
      <c r="E45" s="447">
        <v>0</v>
      </c>
      <c r="F45" s="447"/>
      <c r="G45" s="447">
        <v>0</v>
      </c>
      <c r="H45" s="447">
        <v>0</v>
      </c>
      <c r="I45" s="447">
        <v>0</v>
      </c>
      <c r="J45" s="447">
        <v>0</v>
      </c>
      <c r="K45" s="447">
        <v>0</v>
      </c>
      <c r="L45" s="447">
        <v>0</v>
      </c>
      <c r="M45" s="447">
        <v>0</v>
      </c>
      <c r="N45" s="447">
        <v>0</v>
      </c>
      <c r="O45" s="447">
        <v>0</v>
      </c>
      <c r="P45" s="447">
        <v>0</v>
      </c>
      <c r="Q45" s="447">
        <v>0</v>
      </c>
      <c r="R45" s="447">
        <v>0</v>
      </c>
      <c r="S45" s="447">
        <v>0</v>
      </c>
      <c r="T45" s="447">
        <v>0</v>
      </c>
      <c r="U45" s="447">
        <v>0</v>
      </c>
      <c r="V45" s="447">
        <v>0</v>
      </c>
      <c r="W45" s="447">
        <v>0</v>
      </c>
      <c r="X45" s="447">
        <v>0</v>
      </c>
      <c r="Y45" s="1128">
        <v>7</v>
      </c>
      <c r="Z45" s="447">
        <v>50</v>
      </c>
      <c r="AA45" s="447">
        <v>738</v>
      </c>
      <c r="AB45" s="447">
        <v>119439463</v>
      </c>
      <c r="AC45" s="447">
        <v>161842</v>
      </c>
      <c r="AD45" s="76" t="s">
        <v>944</v>
      </c>
      <c r="AE45" s="76" t="s">
        <v>944</v>
      </c>
      <c r="AF45" s="452" t="s">
        <v>944</v>
      </c>
    </row>
    <row r="46" spans="1:32" ht="15" customHeight="1">
      <c r="A46" s="1110"/>
      <c r="B46" s="630" t="s">
        <v>893</v>
      </c>
      <c r="C46" s="446">
        <f>SUM(D46:X46)</f>
        <v>2</v>
      </c>
      <c r="D46" s="447">
        <v>0</v>
      </c>
      <c r="E46" s="447">
        <v>0</v>
      </c>
      <c r="F46" s="447"/>
      <c r="G46" s="447">
        <v>0</v>
      </c>
      <c r="H46" s="447">
        <v>0</v>
      </c>
      <c r="I46" s="447">
        <v>0</v>
      </c>
      <c r="J46" s="447">
        <v>0</v>
      </c>
      <c r="K46" s="447">
        <v>0</v>
      </c>
      <c r="L46" s="447">
        <v>0</v>
      </c>
      <c r="M46" s="447">
        <v>0</v>
      </c>
      <c r="N46" s="447">
        <v>0</v>
      </c>
      <c r="O46" s="447">
        <v>0</v>
      </c>
      <c r="P46" s="447">
        <v>0</v>
      </c>
      <c r="Q46" s="447">
        <v>0</v>
      </c>
      <c r="R46" s="447">
        <v>0</v>
      </c>
      <c r="S46" s="447">
        <v>0</v>
      </c>
      <c r="T46" s="447">
        <v>0</v>
      </c>
      <c r="U46" s="447">
        <v>1</v>
      </c>
      <c r="V46" s="447">
        <v>0</v>
      </c>
      <c r="W46" s="447">
        <v>0</v>
      </c>
      <c r="X46" s="447">
        <v>1</v>
      </c>
      <c r="Y46" s="1128"/>
      <c r="Z46" s="447">
        <v>170</v>
      </c>
      <c r="AA46" s="447">
        <v>2134</v>
      </c>
      <c r="AB46" s="447">
        <v>604515565</v>
      </c>
      <c r="AC46" s="447">
        <v>283278</v>
      </c>
      <c r="AD46" s="76" t="s">
        <v>944</v>
      </c>
      <c r="AE46" s="76" t="s">
        <v>944</v>
      </c>
      <c r="AF46" s="452" t="s">
        <v>944</v>
      </c>
    </row>
    <row r="47" spans="1:32" ht="15" customHeight="1">
      <c r="A47" s="1110"/>
      <c r="B47" s="630" t="s">
        <v>894</v>
      </c>
      <c r="C47" s="446">
        <f>SUM(D47:X47)</f>
        <v>1</v>
      </c>
      <c r="D47" s="447">
        <v>1</v>
      </c>
      <c r="E47" s="447">
        <v>0</v>
      </c>
      <c r="F47" s="447"/>
      <c r="G47" s="447">
        <v>0</v>
      </c>
      <c r="H47" s="447">
        <v>0</v>
      </c>
      <c r="I47" s="447">
        <v>0</v>
      </c>
      <c r="J47" s="447">
        <v>0</v>
      </c>
      <c r="K47" s="447">
        <v>0</v>
      </c>
      <c r="L47" s="447">
        <v>0</v>
      </c>
      <c r="M47" s="447">
        <v>0</v>
      </c>
      <c r="N47" s="447">
        <v>0</v>
      </c>
      <c r="O47" s="447">
        <v>0</v>
      </c>
      <c r="P47" s="447">
        <v>0</v>
      </c>
      <c r="Q47" s="447">
        <v>0</v>
      </c>
      <c r="R47" s="447">
        <v>0</v>
      </c>
      <c r="S47" s="447">
        <v>0</v>
      </c>
      <c r="T47" s="447">
        <v>0</v>
      </c>
      <c r="U47" s="447">
        <v>0</v>
      </c>
      <c r="V47" s="447">
        <v>0</v>
      </c>
      <c r="W47" s="447">
        <v>0</v>
      </c>
      <c r="X47" s="447">
        <v>0</v>
      </c>
      <c r="Y47" s="1128"/>
      <c r="Z47" s="447">
        <v>50</v>
      </c>
      <c r="AA47" s="447">
        <v>0</v>
      </c>
      <c r="AB47" s="447">
        <v>0</v>
      </c>
      <c r="AC47" s="447">
        <v>0</v>
      </c>
      <c r="AD47" s="76" t="s">
        <v>944</v>
      </c>
      <c r="AE47" s="76" t="s">
        <v>944</v>
      </c>
      <c r="AF47" s="452" t="s">
        <v>944</v>
      </c>
    </row>
    <row r="48" spans="1:32" ht="15" customHeight="1">
      <c r="A48" s="1110"/>
      <c r="B48" s="630" t="s">
        <v>895</v>
      </c>
      <c r="C48" s="446">
        <f>SUM(D48:X48)</f>
        <v>1</v>
      </c>
      <c r="D48" s="447">
        <v>1</v>
      </c>
      <c r="E48" s="447">
        <v>0</v>
      </c>
      <c r="F48" s="447"/>
      <c r="G48" s="447">
        <v>0</v>
      </c>
      <c r="H48" s="447">
        <v>0</v>
      </c>
      <c r="I48" s="447">
        <v>0</v>
      </c>
      <c r="J48" s="447">
        <v>0</v>
      </c>
      <c r="K48" s="447">
        <v>0</v>
      </c>
      <c r="L48" s="447">
        <v>0</v>
      </c>
      <c r="M48" s="447">
        <v>0</v>
      </c>
      <c r="N48" s="447">
        <v>0</v>
      </c>
      <c r="O48" s="447">
        <v>0</v>
      </c>
      <c r="P48" s="447">
        <v>0</v>
      </c>
      <c r="Q48" s="447">
        <v>0</v>
      </c>
      <c r="R48" s="447">
        <v>0</v>
      </c>
      <c r="S48" s="447">
        <v>0</v>
      </c>
      <c r="T48" s="447">
        <v>0</v>
      </c>
      <c r="U48" s="447">
        <v>0</v>
      </c>
      <c r="V48" s="447">
        <v>0</v>
      </c>
      <c r="W48" s="447">
        <v>0</v>
      </c>
      <c r="X48" s="447">
        <v>0</v>
      </c>
      <c r="Y48" s="1128"/>
      <c r="Z48" s="447">
        <v>0</v>
      </c>
      <c r="AA48" s="447">
        <v>0</v>
      </c>
      <c r="AB48" s="447">
        <v>0</v>
      </c>
      <c r="AC48" s="447">
        <v>0</v>
      </c>
      <c r="AD48" s="76" t="s">
        <v>944</v>
      </c>
      <c r="AE48" s="76" t="s">
        <v>944</v>
      </c>
      <c r="AF48" s="452" t="s">
        <v>944</v>
      </c>
    </row>
    <row r="49" spans="1:32" ht="15" customHeight="1">
      <c r="A49" s="1110"/>
      <c r="B49" s="630" t="s">
        <v>946</v>
      </c>
      <c r="C49" s="446">
        <f>SUM(D49:X49)</f>
        <v>1</v>
      </c>
      <c r="D49" s="447">
        <v>0</v>
      </c>
      <c r="E49" s="447">
        <v>0</v>
      </c>
      <c r="F49" s="447"/>
      <c r="G49" s="447">
        <v>0</v>
      </c>
      <c r="H49" s="447">
        <v>0</v>
      </c>
      <c r="I49" s="447">
        <v>0</v>
      </c>
      <c r="J49" s="447">
        <v>0</v>
      </c>
      <c r="K49" s="447">
        <v>0</v>
      </c>
      <c r="L49" s="447">
        <v>0</v>
      </c>
      <c r="M49" s="447">
        <v>0</v>
      </c>
      <c r="N49" s="447">
        <v>0</v>
      </c>
      <c r="O49" s="447">
        <v>1</v>
      </c>
      <c r="P49" s="447">
        <v>0</v>
      </c>
      <c r="Q49" s="447">
        <v>0</v>
      </c>
      <c r="R49" s="447">
        <v>0</v>
      </c>
      <c r="S49" s="447">
        <v>0</v>
      </c>
      <c r="T49" s="447">
        <v>0</v>
      </c>
      <c r="U49" s="447">
        <v>0</v>
      </c>
      <c r="V49" s="447">
        <v>0</v>
      </c>
      <c r="W49" s="447">
        <v>0</v>
      </c>
      <c r="X49" s="447">
        <v>0</v>
      </c>
      <c r="Y49" s="1128"/>
      <c r="Z49" s="447">
        <v>0</v>
      </c>
      <c r="AA49" s="447">
        <v>0</v>
      </c>
      <c r="AB49" s="447">
        <v>0</v>
      </c>
      <c r="AC49" s="447">
        <v>0</v>
      </c>
      <c r="AD49" s="76" t="s">
        <v>947</v>
      </c>
      <c r="AE49" s="76" t="s">
        <v>947</v>
      </c>
      <c r="AF49" s="452" t="s">
        <v>947</v>
      </c>
    </row>
    <row r="50" spans="1:32" ht="15" customHeight="1">
      <c r="A50" s="1110"/>
      <c r="B50" s="630"/>
      <c r="C50" s="1112"/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76"/>
      <c r="AA50" s="76"/>
      <c r="AB50" s="447"/>
      <c r="AC50" s="1123"/>
      <c r="AD50" s="1123"/>
      <c r="AE50" s="1123"/>
      <c r="AF50" s="1124"/>
    </row>
    <row r="51" spans="1:32" s="1120" customFormat="1" ht="15" customHeight="1">
      <c r="A51" s="1116"/>
      <c r="B51" s="1117" t="s">
        <v>948</v>
      </c>
      <c r="C51" s="1121">
        <f>SUM(D51:X51)</f>
        <v>19</v>
      </c>
      <c r="D51" s="76">
        <v>3</v>
      </c>
      <c r="E51" s="76">
        <v>2</v>
      </c>
      <c r="F51" s="76"/>
      <c r="G51" s="76">
        <v>2</v>
      </c>
      <c r="H51" s="76">
        <v>1</v>
      </c>
      <c r="I51" s="76">
        <v>1</v>
      </c>
      <c r="J51" s="76">
        <v>1</v>
      </c>
      <c r="K51" s="76">
        <v>0</v>
      </c>
      <c r="L51" s="447">
        <v>0</v>
      </c>
      <c r="M51" s="447">
        <v>0</v>
      </c>
      <c r="N51" s="76">
        <v>1</v>
      </c>
      <c r="O51" s="447">
        <v>0</v>
      </c>
      <c r="P51" s="76">
        <v>1</v>
      </c>
      <c r="Q51" s="447">
        <v>0</v>
      </c>
      <c r="R51" s="447">
        <v>0</v>
      </c>
      <c r="S51" s="447">
        <v>0</v>
      </c>
      <c r="T51" s="447">
        <v>0</v>
      </c>
      <c r="U51" s="76">
        <v>1</v>
      </c>
      <c r="V51" s="76">
        <v>5</v>
      </c>
      <c r="W51" s="447">
        <v>0</v>
      </c>
      <c r="X51" s="76">
        <v>1</v>
      </c>
      <c r="Y51" s="76"/>
      <c r="Z51" s="76">
        <v>1270</v>
      </c>
      <c r="AA51" s="76">
        <v>15226</v>
      </c>
      <c r="AB51" s="76">
        <v>2958792867</v>
      </c>
      <c r="AC51" s="76">
        <v>194305</v>
      </c>
      <c r="AD51" s="76">
        <v>248517833</v>
      </c>
      <c r="AE51" s="76" t="s">
        <v>949</v>
      </c>
      <c r="AF51" s="452" t="s">
        <v>949</v>
      </c>
    </row>
    <row r="52" spans="1:32" s="1120" customFormat="1" ht="15" customHeight="1">
      <c r="A52" s="1116"/>
      <c r="B52" s="1117"/>
      <c r="C52" s="1118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1129"/>
      <c r="AD52" s="1129"/>
      <c r="AE52" s="447"/>
      <c r="AF52" s="449"/>
    </row>
    <row r="53" spans="1:32" s="1120" customFormat="1" ht="15" customHeight="1">
      <c r="A53" s="1116"/>
      <c r="B53" s="1117" t="s">
        <v>896</v>
      </c>
      <c r="C53" s="1121">
        <f>SUM(C54:C55)</f>
        <v>3</v>
      </c>
      <c r="D53" s="76">
        <f>SUM(D54:D55)</f>
        <v>1</v>
      </c>
      <c r="E53" s="76">
        <v>0</v>
      </c>
      <c r="F53" s="76"/>
      <c r="G53" s="76">
        <v>0</v>
      </c>
      <c r="H53" s="76">
        <f>SUM(H54:H55)</f>
        <v>1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f>SUM(O54:O55)</f>
        <v>1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/>
      <c r="Z53" s="76">
        <v>32</v>
      </c>
      <c r="AA53" s="76">
        <f>SUM(AA54:AA55)</f>
        <v>8381</v>
      </c>
      <c r="AB53" s="76">
        <v>0</v>
      </c>
      <c r="AC53" s="76">
        <v>0</v>
      </c>
      <c r="AD53" s="76">
        <v>0</v>
      </c>
      <c r="AE53" s="76">
        <v>0</v>
      </c>
      <c r="AF53" s="452">
        <v>0</v>
      </c>
    </row>
    <row r="54" spans="1:32" ht="15" customHeight="1">
      <c r="A54" s="1110"/>
      <c r="B54" s="630" t="s">
        <v>897</v>
      </c>
      <c r="C54" s="446">
        <f>SUM(D54:X54)</f>
        <v>2</v>
      </c>
      <c r="D54" s="447">
        <v>1</v>
      </c>
      <c r="E54" s="447">
        <v>0</v>
      </c>
      <c r="F54" s="447"/>
      <c r="G54" s="447">
        <v>0</v>
      </c>
      <c r="H54" s="447">
        <v>1</v>
      </c>
      <c r="I54" s="447">
        <v>0</v>
      </c>
      <c r="J54" s="447">
        <v>0</v>
      </c>
      <c r="K54" s="447">
        <v>0</v>
      </c>
      <c r="L54" s="447">
        <v>0</v>
      </c>
      <c r="M54" s="447">
        <v>0</v>
      </c>
      <c r="N54" s="447">
        <v>0</v>
      </c>
      <c r="O54" s="447">
        <v>0</v>
      </c>
      <c r="P54" s="447">
        <v>0</v>
      </c>
      <c r="Q54" s="447">
        <v>0</v>
      </c>
      <c r="R54" s="447">
        <v>0</v>
      </c>
      <c r="S54" s="447">
        <v>0</v>
      </c>
      <c r="T54" s="447">
        <v>0</v>
      </c>
      <c r="U54" s="447">
        <v>0</v>
      </c>
      <c r="V54" s="447">
        <v>0</v>
      </c>
      <c r="W54" s="447">
        <v>0</v>
      </c>
      <c r="X54" s="447">
        <v>0</v>
      </c>
      <c r="Y54" s="447"/>
      <c r="Z54" s="447">
        <v>0</v>
      </c>
      <c r="AA54" s="447">
        <v>0</v>
      </c>
      <c r="AB54" s="447">
        <v>0</v>
      </c>
      <c r="AC54" s="447">
        <v>0</v>
      </c>
      <c r="AD54" s="447">
        <v>0</v>
      </c>
      <c r="AE54" s="447">
        <v>0</v>
      </c>
      <c r="AF54" s="449">
        <v>0</v>
      </c>
    </row>
    <row r="55" spans="1:32" ht="15" customHeight="1">
      <c r="A55" s="1110"/>
      <c r="B55" s="950" t="s">
        <v>898</v>
      </c>
      <c r="C55" s="456">
        <f>SUM(D55:X55)</f>
        <v>1</v>
      </c>
      <c r="D55" s="457">
        <v>0</v>
      </c>
      <c r="E55" s="457">
        <v>0</v>
      </c>
      <c r="F55" s="457"/>
      <c r="G55" s="457">
        <v>0</v>
      </c>
      <c r="H55" s="457">
        <v>0</v>
      </c>
      <c r="I55" s="457">
        <v>0</v>
      </c>
      <c r="J55" s="457">
        <v>0</v>
      </c>
      <c r="K55" s="457">
        <v>0</v>
      </c>
      <c r="L55" s="457">
        <v>0</v>
      </c>
      <c r="M55" s="457">
        <v>0</v>
      </c>
      <c r="N55" s="457">
        <v>0</v>
      </c>
      <c r="O55" s="457">
        <v>1</v>
      </c>
      <c r="P55" s="457">
        <v>0</v>
      </c>
      <c r="Q55" s="457">
        <v>0</v>
      </c>
      <c r="R55" s="457">
        <v>0</v>
      </c>
      <c r="S55" s="457">
        <v>0</v>
      </c>
      <c r="T55" s="457">
        <v>0</v>
      </c>
      <c r="U55" s="457">
        <v>0</v>
      </c>
      <c r="V55" s="457">
        <v>0</v>
      </c>
      <c r="W55" s="457">
        <v>0</v>
      </c>
      <c r="X55" s="457">
        <v>0</v>
      </c>
      <c r="Y55" s="457"/>
      <c r="Z55" s="457">
        <v>32</v>
      </c>
      <c r="AA55" s="457">
        <v>8381</v>
      </c>
      <c r="AB55" s="457">
        <v>0</v>
      </c>
      <c r="AC55" s="457">
        <v>0</v>
      </c>
      <c r="AD55" s="457">
        <v>0</v>
      </c>
      <c r="AE55" s="457">
        <v>0</v>
      </c>
      <c r="AF55" s="459">
        <v>0</v>
      </c>
    </row>
    <row r="56" ht="15" customHeight="1">
      <c r="B56" s="676" t="s">
        <v>950</v>
      </c>
    </row>
    <row r="57" ht="15" customHeight="1">
      <c r="B57" s="676" t="s">
        <v>951</v>
      </c>
    </row>
    <row r="58" ht="12">
      <c r="B58" s="676" t="s">
        <v>952</v>
      </c>
    </row>
  </sheetData>
  <mergeCells count="26">
    <mergeCell ref="B4:B6"/>
    <mergeCell ref="AB4:AC4"/>
    <mergeCell ref="AD4:AF4"/>
    <mergeCell ref="AB5:AB6"/>
    <mergeCell ref="AC5:AC6"/>
    <mergeCell ref="C5:C6"/>
    <mergeCell ref="D5:D6"/>
    <mergeCell ref="G5:G6"/>
    <mergeCell ref="I5:I6"/>
    <mergeCell ref="K5:K6"/>
    <mergeCell ref="AD5:AD6"/>
    <mergeCell ref="AF5:AF6"/>
    <mergeCell ref="C4:X4"/>
    <mergeCell ref="Y4:AA4"/>
    <mergeCell ref="Y5:Z6"/>
    <mergeCell ref="N5:N6"/>
    <mergeCell ref="O5:O6"/>
    <mergeCell ref="W5:W6"/>
    <mergeCell ref="Q5:Q6"/>
    <mergeCell ref="S5:S6"/>
    <mergeCell ref="H5:H6"/>
    <mergeCell ref="E5:F6"/>
    <mergeCell ref="T5:T6"/>
    <mergeCell ref="U5:U6"/>
    <mergeCell ref="L5:L6"/>
    <mergeCell ref="M5:M6"/>
  </mergeCells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148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9.625" style="17" customWidth="1"/>
    <col min="3" max="4" width="6.75390625" style="17" customWidth="1"/>
    <col min="5" max="5" width="7.50390625" style="17" customWidth="1"/>
    <col min="6" max="6" width="10.125" style="17" customWidth="1"/>
    <col min="7" max="8" width="7.625" style="17" customWidth="1"/>
    <col min="9" max="14" width="6.75390625" style="17" customWidth="1"/>
    <col min="15" max="24" width="7.625" style="17" customWidth="1"/>
    <col min="25" max="16384" width="9.00390625" style="17" customWidth="1"/>
  </cols>
  <sheetData>
    <row r="1" spans="1:10" ht="14.25">
      <c r="A1" s="18" t="s">
        <v>968</v>
      </c>
      <c r="B1" s="1130"/>
      <c r="J1" s="20"/>
    </row>
    <row r="2" spans="1:24" ht="12.7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9"/>
      <c r="X2" s="19" t="s">
        <v>954</v>
      </c>
    </row>
    <row r="3" spans="1:24" ht="13.5" customHeight="1" thickTop="1">
      <c r="A3" s="1628" t="s">
        <v>1149</v>
      </c>
      <c r="B3" s="1629"/>
      <c r="C3" s="1271" t="s">
        <v>955</v>
      </c>
      <c r="D3" s="1636"/>
      <c r="E3" s="1571" t="s">
        <v>956</v>
      </c>
      <c r="F3" s="1342" t="s">
        <v>957</v>
      </c>
      <c r="G3" s="1638"/>
      <c r="H3" s="1638"/>
      <c r="I3" s="1638"/>
      <c r="J3" s="1638"/>
      <c r="K3" s="1638"/>
      <c r="L3" s="1638"/>
      <c r="M3" s="1638"/>
      <c r="N3" s="1638"/>
      <c r="O3" s="1638"/>
      <c r="P3" s="1638"/>
      <c r="Q3" s="1638"/>
      <c r="R3" s="1638"/>
      <c r="S3" s="1638"/>
      <c r="T3" s="1639"/>
      <c r="U3" s="1646" t="s">
        <v>958</v>
      </c>
      <c r="V3" s="1647"/>
      <c r="W3" s="1646" t="s">
        <v>959</v>
      </c>
      <c r="X3" s="1647"/>
    </row>
    <row r="4" spans="1:24" ht="13.5" customHeight="1">
      <c r="A4" s="1630"/>
      <c r="B4" s="1631"/>
      <c r="C4" s="1589"/>
      <c r="D4" s="1637"/>
      <c r="E4" s="1634"/>
      <c r="F4" s="1623" t="s">
        <v>960</v>
      </c>
      <c r="G4" s="1626"/>
      <c r="H4" s="1627"/>
      <c r="I4" s="1339" t="s">
        <v>961</v>
      </c>
      <c r="J4" s="1643"/>
      <c r="K4" s="1623">
        <v>2</v>
      </c>
      <c r="L4" s="1627"/>
      <c r="M4" s="1623">
        <v>3</v>
      </c>
      <c r="N4" s="1627"/>
      <c r="O4" s="1623">
        <v>4</v>
      </c>
      <c r="P4" s="1624"/>
      <c r="Q4" s="1623">
        <v>5</v>
      </c>
      <c r="R4" s="1624"/>
      <c r="S4" s="1623">
        <v>6</v>
      </c>
      <c r="T4" s="1624"/>
      <c r="U4" s="1644" t="s">
        <v>962</v>
      </c>
      <c r="V4" s="1645"/>
      <c r="W4" s="1644" t="s">
        <v>962</v>
      </c>
      <c r="X4" s="1645"/>
    </row>
    <row r="5" spans="1:24" ht="12">
      <c r="A5" s="1632"/>
      <c r="B5" s="1633"/>
      <c r="C5" s="106" t="s">
        <v>963</v>
      </c>
      <c r="D5" s="106" t="s">
        <v>964</v>
      </c>
      <c r="E5" s="1635"/>
      <c r="F5" s="1131" t="s">
        <v>1177</v>
      </c>
      <c r="G5" s="106" t="s">
        <v>803</v>
      </c>
      <c r="H5" s="106" t="s">
        <v>804</v>
      </c>
      <c r="I5" s="106" t="s">
        <v>803</v>
      </c>
      <c r="J5" s="106" t="s">
        <v>804</v>
      </c>
      <c r="K5" s="106" t="s">
        <v>803</v>
      </c>
      <c r="L5" s="106" t="s">
        <v>804</v>
      </c>
      <c r="M5" s="106" t="s">
        <v>803</v>
      </c>
      <c r="N5" s="106" t="s">
        <v>804</v>
      </c>
      <c r="O5" s="106" t="s">
        <v>803</v>
      </c>
      <c r="P5" s="106" t="s">
        <v>804</v>
      </c>
      <c r="Q5" s="106" t="s">
        <v>803</v>
      </c>
      <c r="R5" s="106" t="s">
        <v>804</v>
      </c>
      <c r="S5" s="106" t="s">
        <v>803</v>
      </c>
      <c r="T5" s="106" t="s">
        <v>804</v>
      </c>
      <c r="U5" s="106" t="s">
        <v>803</v>
      </c>
      <c r="V5" s="106" t="s">
        <v>804</v>
      </c>
      <c r="W5" s="106" t="s">
        <v>803</v>
      </c>
      <c r="X5" s="106" t="s">
        <v>804</v>
      </c>
    </row>
    <row r="6" spans="1:24" ht="13.5" customHeight="1">
      <c r="A6" s="1642" t="s">
        <v>965</v>
      </c>
      <c r="B6" s="1424"/>
      <c r="C6" s="1132">
        <v>351</v>
      </c>
      <c r="D6" s="1033">
        <v>61</v>
      </c>
      <c r="E6" s="1033">
        <v>3703</v>
      </c>
      <c r="F6" s="1033">
        <f>SUM(G6:H6)</f>
        <v>102154</v>
      </c>
      <c r="G6" s="1033">
        <f>SUM(I6,K6,M6,O6,Q6,S6)</f>
        <v>52418</v>
      </c>
      <c r="H6" s="1033">
        <f>SUM(J6,L6,N6,P6,R6,T6)</f>
        <v>49736</v>
      </c>
      <c r="I6" s="1033">
        <v>8254</v>
      </c>
      <c r="J6" s="1033">
        <v>7714</v>
      </c>
      <c r="K6" s="1033">
        <v>8320</v>
      </c>
      <c r="L6" s="1033">
        <v>8167</v>
      </c>
      <c r="M6" s="1033">
        <v>8780</v>
      </c>
      <c r="N6" s="1033">
        <v>8320</v>
      </c>
      <c r="O6" s="1033">
        <v>8892</v>
      </c>
      <c r="P6" s="1033">
        <v>8435</v>
      </c>
      <c r="Q6" s="1033">
        <v>9052</v>
      </c>
      <c r="R6" s="1033">
        <v>8566</v>
      </c>
      <c r="S6" s="1033">
        <v>9120</v>
      </c>
      <c r="T6" s="1033">
        <v>8534</v>
      </c>
      <c r="U6" s="1033">
        <v>2369</v>
      </c>
      <c r="V6" s="1033">
        <v>2845</v>
      </c>
      <c r="W6" s="1033">
        <v>419</v>
      </c>
      <c r="X6" s="1035">
        <v>825</v>
      </c>
    </row>
    <row r="7" spans="1:24" s="848" customFormat="1" ht="13.5" customHeight="1">
      <c r="A7" s="1441" t="s">
        <v>966</v>
      </c>
      <c r="B7" s="1640"/>
      <c r="C7" s="1133">
        <f>SUM(C12:C15)</f>
        <v>348</v>
      </c>
      <c r="D7" s="1134">
        <f>SUM(D12:D15)</f>
        <v>58</v>
      </c>
      <c r="E7" s="1134">
        <f>SUM(E12:E15)</f>
        <v>3678</v>
      </c>
      <c r="F7" s="1134">
        <f>SUM(G7:H7)</f>
        <v>100181</v>
      </c>
      <c r="G7" s="1134">
        <f aca="true" t="shared" si="0" ref="G7:S7">SUM(G12:G15)</f>
        <v>51286</v>
      </c>
      <c r="H7" s="1134">
        <f t="shared" si="0"/>
        <v>48895</v>
      </c>
      <c r="I7" s="1134">
        <f t="shared" si="0"/>
        <v>7992</v>
      </c>
      <c r="J7" s="1134">
        <f t="shared" si="0"/>
        <v>7669</v>
      </c>
      <c r="K7" s="1134">
        <f t="shared" si="0"/>
        <v>8278</v>
      </c>
      <c r="L7" s="1134">
        <f t="shared" si="0"/>
        <v>7701</v>
      </c>
      <c r="M7" s="1134">
        <f t="shared" si="0"/>
        <v>8312</v>
      </c>
      <c r="N7" s="1134">
        <f t="shared" si="0"/>
        <v>8165</v>
      </c>
      <c r="O7" s="1134">
        <f t="shared" si="0"/>
        <v>8762</v>
      </c>
      <c r="P7" s="1134">
        <f t="shared" si="0"/>
        <v>8340</v>
      </c>
      <c r="Q7" s="1134">
        <f t="shared" si="0"/>
        <v>8897</v>
      </c>
      <c r="R7" s="1134">
        <f t="shared" si="0"/>
        <v>8449</v>
      </c>
      <c r="S7" s="1134">
        <f t="shared" si="0"/>
        <v>9045</v>
      </c>
      <c r="T7" s="1134">
        <f>SUM(T9:T10)</f>
        <v>8571</v>
      </c>
      <c r="U7" s="1134">
        <f>SUM(U12:U15)</f>
        <v>2329</v>
      </c>
      <c r="V7" s="1134">
        <f>SUM(V12:V15)</f>
        <v>2948</v>
      </c>
      <c r="W7" s="1134">
        <f>SUM(W12:W15)</f>
        <v>421</v>
      </c>
      <c r="X7" s="1135">
        <f>SUM(X12:X15)</f>
        <v>800</v>
      </c>
    </row>
    <row r="8" spans="1:24" s="848" customFormat="1" ht="13.5" customHeight="1">
      <c r="A8" s="26"/>
      <c r="B8" s="851"/>
      <c r="C8" s="1133"/>
      <c r="D8" s="1134"/>
      <c r="E8" s="1134"/>
      <c r="F8" s="1134"/>
      <c r="G8" s="1134"/>
      <c r="H8" s="1134"/>
      <c r="I8" s="1134"/>
      <c r="J8" s="1134"/>
      <c r="K8" s="1134"/>
      <c r="L8" s="1134"/>
      <c r="M8" s="1134"/>
      <c r="N8" s="1134"/>
      <c r="O8" s="1134"/>
      <c r="P8" s="1134"/>
      <c r="Q8" s="1134"/>
      <c r="R8" s="1134"/>
      <c r="S8" s="1134"/>
      <c r="T8" s="1134"/>
      <c r="U8" s="1134"/>
      <c r="V8" s="1134"/>
      <c r="W8" s="1134"/>
      <c r="X8" s="1135"/>
    </row>
    <row r="9" spans="1:24" s="848" customFormat="1" ht="13.5" customHeight="1">
      <c r="A9" s="1441" t="s">
        <v>1178</v>
      </c>
      <c r="B9" s="1641"/>
      <c r="C9" s="1133">
        <f aca="true" t="shared" si="1" ref="C9:S9">SUM(C18:C30)</f>
        <v>185</v>
      </c>
      <c r="D9" s="1134">
        <f t="shared" si="1"/>
        <v>26</v>
      </c>
      <c r="E9" s="1134">
        <f t="shared" si="1"/>
        <v>2349</v>
      </c>
      <c r="F9" s="1134">
        <f t="shared" si="1"/>
        <v>70446</v>
      </c>
      <c r="G9" s="1134">
        <f t="shared" si="1"/>
        <v>36120</v>
      </c>
      <c r="H9" s="1134">
        <f t="shared" si="1"/>
        <v>34326</v>
      </c>
      <c r="I9" s="1134">
        <f t="shared" si="1"/>
        <v>5670</v>
      </c>
      <c r="J9" s="1134">
        <f t="shared" si="1"/>
        <v>5344</v>
      </c>
      <c r="K9" s="1134">
        <f t="shared" si="1"/>
        <v>5802</v>
      </c>
      <c r="L9" s="1134">
        <f t="shared" si="1"/>
        <v>5445</v>
      </c>
      <c r="M9" s="1134">
        <f t="shared" si="1"/>
        <v>5808</v>
      </c>
      <c r="N9" s="1134">
        <f t="shared" si="1"/>
        <v>5721</v>
      </c>
      <c r="O9" s="1134">
        <f t="shared" si="1"/>
        <v>6193</v>
      </c>
      <c r="P9" s="1134">
        <f t="shared" si="1"/>
        <v>5833</v>
      </c>
      <c r="Q9" s="1134">
        <f t="shared" si="1"/>
        <v>6288</v>
      </c>
      <c r="R9" s="1134">
        <f t="shared" si="1"/>
        <v>5895</v>
      </c>
      <c r="S9" s="1134">
        <f t="shared" si="1"/>
        <v>6359</v>
      </c>
      <c r="T9" s="1134">
        <v>6088</v>
      </c>
      <c r="U9" s="1134">
        <f>SUM(U18:U30)</f>
        <v>1361</v>
      </c>
      <c r="V9" s="1134">
        <f>SUM(V18:V30)</f>
        <v>1936</v>
      </c>
      <c r="W9" s="1134">
        <f>SUM(W18:W30)</f>
        <v>281</v>
      </c>
      <c r="X9" s="1135">
        <f>SUM(X18:X30)</f>
        <v>437</v>
      </c>
    </row>
    <row r="10" spans="1:24" s="848" customFormat="1" ht="13.5" customHeight="1">
      <c r="A10" s="1441" t="s">
        <v>1237</v>
      </c>
      <c r="B10" s="1641"/>
      <c r="C10" s="1133">
        <f aca="true" t="shared" si="2" ref="C10:X10">SUM(C31:C61)</f>
        <v>163</v>
      </c>
      <c r="D10" s="1134">
        <f t="shared" si="2"/>
        <v>32</v>
      </c>
      <c r="E10" s="1134">
        <f t="shared" si="2"/>
        <v>1329</v>
      </c>
      <c r="F10" s="1134">
        <f t="shared" si="2"/>
        <v>29735</v>
      </c>
      <c r="G10" s="1134">
        <f t="shared" si="2"/>
        <v>15166</v>
      </c>
      <c r="H10" s="1136">
        <f t="shared" si="2"/>
        <v>14569</v>
      </c>
      <c r="I10" s="1134">
        <f t="shared" si="2"/>
        <v>2322</v>
      </c>
      <c r="J10" s="1134">
        <f t="shared" si="2"/>
        <v>2325</v>
      </c>
      <c r="K10" s="1134">
        <f t="shared" si="2"/>
        <v>2476</v>
      </c>
      <c r="L10" s="1134">
        <f t="shared" si="2"/>
        <v>2256</v>
      </c>
      <c r="M10" s="1134">
        <f t="shared" si="2"/>
        <v>2504</v>
      </c>
      <c r="N10" s="1134">
        <f t="shared" si="2"/>
        <v>2444</v>
      </c>
      <c r="O10" s="1134">
        <f t="shared" si="2"/>
        <v>2569</v>
      </c>
      <c r="P10" s="1134">
        <f t="shared" si="2"/>
        <v>2507</v>
      </c>
      <c r="Q10" s="1134">
        <f t="shared" si="2"/>
        <v>2609</v>
      </c>
      <c r="R10" s="1134">
        <f t="shared" si="2"/>
        <v>2554</v>
      </c>
      <c r="S10" s="1134">
        <f t="shared" si="2"/>
        <v>2686</v>
      </c>
      <c r="T10" s="1134">
        <f t="shared" si="2"/>
        <v>2483</v>
      </c>
      <c r="U10" s="1134">
        <f t="shared" si="2"/>
        <v>968</v>
      </c>
      <c r="V10" s="1134">
        <f t="shared" si="2"/>
        <v>1012</v>
      </c>
      <c r="W10" s="1134">
        <f t="shared" si="2"/>
        <v>140</v>
      </c>
      <c r="X10" s="1135">
        <f t="shared" si="2"/>
        <v>363</v>
      </c>
    </row>
    <row r="11" spans="1:24" s="672" customFormat="1" ht="13.5" customHeight="1">
      <c r="A11" s="38"/>
      <c r="B11" s="592"/>
      <c r="C11" s="1137"/>
      <c r="D11" s="1138"/>
      <c r="E11" s="1138"/>
      <c r="F11" s="1138"/>
      <c r="G11" s="1138"/>
      <c r="H11" s="1138"/>
      <c r="I11" s="1138"/>
      <c r="J11" s="1138"/>
      <c r="K11" s="1138"/>
      <c r="L11" s="1138"/>
      <c r="M11" s="1138"/>
      <c r="N11" s="1138"/>
      <c r="O11" s="1138"/>
      <c r="P11" s="1138"/>
      <c r="Q11" s="1138"/>
      <c r="R11" s="1138"/>
      <c r="S11" s="1138"/>
      <c r="T11" s="1138"/>
      <c r="U11" s="1138"/>
      <c r="V11" s="1138"/>
      <c r="W11" s="1138"/>
      <c r="X11" s="1139"/>
    </row>
    <row r="12" spans="1:24" s="848" customFormat="1" ht="13.5" customHeight="1">
      <c r="A12" s="1441" t="s">
        <v>1106</v>
      </c>
      <c r="B12" s="1625"/>
      <c r="C12" s="1133">
        <f>SUM(C18,C23:C25,C27,C28,C29,C31:C37)</f>
        <v>141</v>
      </c>
      <c r="D12" s="1134">
        <f>SUM(D18,D23:D25,D27,D28,D29,D31:D37)</f>
        <v>16</v>
      </c>
      <c r="E12" s="1134">
        <f>SUM(E18,E23:E25,E27,E28,E29,E31:E37)</f>
        <v>1595</v>
      </c>
      <c r="F12" s="1134">
        <f>SUM(G12:H12)</f>
        <v>45670</v>
      </c>
      <c r="G12" s="1134">
        <f aca="true" t="shared" si="3" ref="G12:N12">SUM(G18,G23:G25,G27,G28,G29,G31:G37)</f>
        <v>23447</v>
      </c>
      <c r="H12" s="1134">
        <f t="shared" si="3"/>
        <v>22223</v>
      </c>
      <c r="I12" s="1134">
        <f t="shared" si="3"/>
        <v>3634</v>
      </c>
      <c r="J12" s="1134">
        <f t="shared" si="3"/>
        <v>3434</v>
      </c>
      <c r="K12" s="1134">
        <f t="shared" si="3"/>
        <v>3742</v>
      </c>
      <c r="L12" s="1134">
        <f t="shared" si="3"/>
        <v>3483</v>
      </c>
      <c r="M12" s="1134">
        <f t="shared" si="3"/>
        <v>3774</v>
      </c>
      <c r="N12" s="1134">
        <f t="shared" si="3"/>
        <v>3685</v>
      </c>
      <c r="O12" s="1134">
        <f aca="true" t="shared" si="4" ref="O12:X12">SUM(O18,O23:O25,O27:O29,O31:O37)</f>
        <v>4016</v>
      </c>
      <c r="P12" s="1134">
        <f t="shared" si="4"/>
        <v>3870</v>
      </c>
      <c r="Q12" s="1134">
        <f t="shared" si="4"/>
        <v>4061</v>
      </c>
      <c r="R12" s="1134">
        <f t="shared" si="4"/>
        <v>3856</v>
      </c>
      <c r="S12" s="1134">
        <f t="shared" si="4"/>
        <v>4220</v>
      </c>
      <c r="T12" s="1134">
        <f t="shared" si="4"/>
        <v>3895</v>
      </c>
      <c r="U12" s="1134">
        <f t="shared" si="4"/>
        <v>942</v>
      </c>
      <c r="V12" s="1134">
        <f t="shared" si="4"/>
        <v>1321</v>
      </c>
      <c r="W12" s="1134">
        <f t="shared" si="4"/>
        <v>186</v>
      </c>
      <c r="X12" s="1135">
        <f t="shared" si="4"/>
        <v>263</v>
      </c>
    </row>
    <row r="13" spans="1:24" s="848" customFormat="1" ht="13.5" customHeight="1">
      <c r="A13" s="1441" t="s">
        <v>1108</v>
      </c>
      <c r="B13" s="1625"/>
      <c r="C13" s="1133">
        <f>SUM(C22,C38:C44)</f>
        <v>48</v>
      </c>
      <c r="D13" s="1134">
        <f>SUM(D22,D38:D44)</f>
        <v>20</v>
      </c>
      <c r="E13" s="1134">
        <f>SUM(E22,E38:E44)</f>
        <v>416</v>
      </c>
      <c r="F13" s="1134">
        <f>SUM(G13:H13)</f>
        <v>8603</v>
      </c>
      <c r="G13" s="1134">
        <f aca="true" t="shared" si="5" ref="G13:X13">SUM(G22,G38:G44)</f>
        <v>4376</v>
      </c>
      <c r="H13" s="1134">
        <f t="shared" si="5"/>
        <v>4227</v>
      </c>
      <c r="I13" s="1134">
        <f t="shared" si="5"/>
        <v>688</v>
      </c>
      <c r="J13" s="1134">
        <f t="shared" si="5"/>
        <v>651</v>
      </c>
      <c r="K13" s="1134">
        <f t="shared" si="5"/>
        <v>759</v>
      </c>
      <c r="L13" s="1134">
        <f t="shared" si="5"/>
        <v>631</v>
      </c>
      <c r="M13" s="1134">
        <f t="shared" si="5"/>
        <v>698</v>
      </c>
      <c r="N13" s="1134">
        <f t="shared" si="5"/>
        <v>714</v>
      </c>
      <c r="O13" s="1134">
        <f t="shared" si="5"/>
        <v>733</v>
      </c>
      <c r="P13" s="1134">
        <f t="shared" si="5"/>
        <v>702</v>
      </c>
      <c r="Q13" s="1134">
        <f t="shared" si="5"/>
        <v>772</v>
      </c>
      <c r="R13" s="1134">
        <f t="shared" si="5"/>
        <v>763</v>
      </c>
      <c r="S13" s="1134">
        <f t="shared" si="5"/>
        <v>726</v>
      </c>
      <c r="T13" s="1134">
        <f t="shared" si="5"/>
        <v>766</v>
      </c>
      <c r="U13" s="1134">
        <f t="shared" si="5"/>
        <v>304</v>
      </c>
      <c r="V13" s="1134">
        <f t="shared" si="5"/>
        <v>309</v>
      </c>
      <c r="W13" s="1134">
        <f t="shared" si="5"/>
        <v>51</v>
      </c>
      <c r="X13" s="1135">
        <f t="shared" si="5"/>
        <v>108</v>
      </c>
    </row>
    <row r="14" spans="1:24" s="848" customFormat="1" ht="13.5" customHeight="1">
      <c r="A14" s="1441" t="s">
        <v>1110</v>
      </c>
      <c r="B14" s="1625"/>
      <c r="C14" s="1133">
        <f>SUM(C19,C26,C30,C45:C49)</f>
        <v>68</v>
      </c>
      <c r="D14" s="1134">
        <f>SUM(D19,D26,D30,D45:D49)</f>
        <v>18</v>
      </c>
      <c r="E14" s="1134">
        <f>SUM(E19,E26,E30,E45:E49)</f>
        <v>745</v>
      </c>
      <c r="F14" s="1134">
        <f>SUM(G14:H14)</f>
        <v>19881</v>
      </c>
      <c r="G14" s="1134">
        <f aca="true" t="shared" si="6" ref="G14:X14">SUM(G19,G26,G30,G45:G49)</f>
        <v>10178</v>
      </c>
      <c r="H14" s="1134">
        <f t="shared" si="6"/>
        <v>9703</v>
      </c>
      <c r="I14" s="1134">
        <f t="shared" si="6"/>
        <v>1635</v>
      </c>
      <c r="J14" s="1134">
        <f t="shared" si="6"/>
        <v>1617</v>
      </c>
      <c r="K14" s="1134">
        <f t="shared" si="6"/>
        <v>1634</v>
      </c>
      <c r="L14" s="1134">
        <f t="shared" si="6"/>
        <v>1543</v>
      </c>
      <c r="M14" s="1134">
        <f t="shared" si="6"/>
        <v>1665</v>
      </c>
      <c r="N14" s="1134">
        <f t="shared" si="6"/>
        <v>1654</v>
      </c>
      <c r="O14" s="1134">
        <f t="shared" si="6"/>
        <v>1740</v>
      </c>
      <c r="P14" s="1134">
        <f t="shared" si="6"/>
        <v>1663</v>
      </c>
      <c r="Q14" s="1134">
        <f t="shared" si="6"/>
        <v>1764</v>
      </c>
      <c r="R14" s="1134">
        <f t="shared" si="6"/>
        <v>1577</v>
      </c>
      <c r="S14" s="1134">
        <f t="shared" si="6"/>
        <v>1740</v>
      </c>
      <c r="T14" s="1134">
        <f t="shared" si="6"/>
        <v>1649</v>
      </c>
      <c r="U14" s="1134">
        <f t="shared" si="6"/>
        <v>473</v>
      </c>
      <c r="V14" s="1134">
        <f t="shared" si="6"/>
        <v>601</v>
      </c>
      <c r="W14" s="1134">
        <f t="shared" si="6"/>
        <v>62</v>
      </c>
      <c r="X14" s="1135">
        <f t="shared" si="6"/>
        <v>217</v>
      </c>
    </row>
    <row r="15" spans="1:24" s="848" customFormat="1" ht="13.5" customHeight="1">
      <c r="A15" s="1441" t="s">
        <v>1112</v>
      </c>
      <c r="B15" s="1625"/>
      <c r="C15" s="1133">
        <f>SUM(C20:C21,C50:C61)</f>
        <v>91</v>
      </c>
      <c r="D15" s="1134">
        <f>SUM(D20:D21,D50:D61)</f>
        <v>4</v>
      </c>
      <c r="E15" s="1134">
        <f>SUM(E20:E21,E50:E61)</f>
        <v>922</v>
      </c>
      <c r="F15" s="1134">
        <f>SUM(G15:H15)</f>
        <v>26027</v>
      </c>
      <c r="G15" s="1134">
        <f>SUM(G20:G21,G50:G61)</f>
        <v>13285</v>
      </c>
      <c r="H15" s="1134">
        <v>12742</v>
      </c>
      <c r="I15" s="1134">
        <f aca="true" t="shared" si="7" ref="I15:S15">SUM(I20:I21,I50:I61)</f>
        <v>2035</v>
      </c>
      <c r="J15" s="1134">
        <f t="shared" si="7"/>
        <v>1967</v>
      </c>
      <c r="K15" s="1134">
        <f t="shared" si="7"/>
        <v>2143</v>
      </c>
      <c r="L15" s="1134">
        <f t="shared" si="7"/>
        <v>2044</v>
      </c>
      <c r="M15" s="1134">
        <f t="shared" si="7"/>
        <v>2175</v>
      </c>
      <c r="N15" s="1134">
        <f t="shared" si="7"/>
        <v>2112</v>
      </c>
      <c r="O15" s="1134">
        <f t="shared" si="7"/>
        <v>2273</v>
      </c>
      <c r="P15" s="1134">
        <f t="shared" si="7"/>
        <v>2105</v>
      </c>
      <c r="Q15" s="1134">
        <f t="shared" si="7"/>
        <v>2300</v>
      </c>
      <c r="R15" s="1134">
        <f t="shared" si="7"/>
        <v>2253</v>
      </c>
      <c r="S15" s="1134">
        <f t="shared" si="7"/>
        <v>2359</v>
      </c>
      <c r="T15" s="1134">
        <v>2261</v>
      </c>
      <c r="U15" s="1134">
        <f>SUM(U20:U21,U50:U61)</f>
        <v>610</v>
      </c>
      <c r="V15" s="1134">
        <f>SUM(V20:V21,V50:V61)</f>
        <v>717</v>
      </c>
      <c r="W15" s="1134">
        <f>SUM(W20:W21,W50:W61)</f>
        <v>122</v>
      </c>
      <c r="X15" s="1135">
        <f>SUM(X20:X21,X50:X61)</f>
        <v>212</v>
      </c>
    </row>
    <row r="16" spans="1:24" ht="9.75" customHeight="1">
      <c r="A16" s="38"/>
      <c r="B16" s="851"/>
      <c r="C16" s="85"/>
      <c r="D16" s="796"/>
      <c r="E16" s="796"/>
      <c r="F16" s="796"/>
      <c r="G16" s="1138"/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9"/>
    </row>
    <row r="17" spans="1:24" ht="9.75" customHeight="1">
      <c r="A17" s="1140"/>
      <c r="B17" s="592"/>
      <c r="C17" s="85"/>
      <c r="D17" s="796"/>
      <c r="E17" s="796"/>
      <c r="F17" s="796"/>
      <c r="G17" s="1138"/>
      <c r="H17" s="1138"/>
      <c r="I17" s="1138"/>
      <c r="J17" s="1138"/>
      <c r="K17" s="1138"/>
      <c r="L17" s="1138"/>
      <c r="M17" s="1138"/>
      <c r="N17" s="1138"/>
      <c r="O17" s="1141"/>
      <c r="P17" s="1141"/>
      <c r="Q17" s="1141"/>
      <c r="R17" s="1141"/>
      <c r="S17" s="1141"/>
      <c r="T17" s="1141"/>
      <c r="U17" s="1141"/>
      <c r="V17" s="1141"/>
      <c r="W17" s="1141"/>
      <c r="X17" s="1142"/>
    </row>
    <row r="18" spans="1:24" ht="13.5" customHeight="1">
      <c r="A18" s="30"/>
      <c r="B18" s="84" t="s">
        <v>1115</v>
      </c>
      <c r="C18" s="1143">
        <v>36</v>
      </c>
      <c r="D18" s="86">
        <v>1</v>
      </c>
      <c r="E18" s="86">
        <v>591</v>
      </c>
      <c r="F18" s="796">
        <f aca="true" t="shared" si="8" ref="F18:F61">SUM(G18:H18)</f>
        <v>19576</v>
      </c>
      <c r="G18" s="796">
        <f aca="true" t="shared" si="9" ref="G18:H20">SUM(I18,K18,M18,O18,Q18,S18)</f>
        <v>10092</v>
      </c>
      <c r="H18" s="796">
        <f t="shared" si="9"/>
        <v>9484</v>
      </c>
      <c r="I18" s="86">
        <v>1557</v>
      </c>
      <c r="J18" s="86">
        <v>1414</v>
      </c>
      <c r="K18" s="796">
        <v>1604</v>
      </c>
      <c r="L18" s="86">
        <v>1534</v>
      </c>
      <c r="M18" s="86">
        <v>1612</v>
      </c>
      <c r="N18" s="86">
        <v>1574</v>
      </c>
      <c r="O18" s="86">
        <v>1774</v>
      </c>
      <c r="P18" s="86">
        <v>1620</v>
      </c>
      <c r="Q18" s="86">
        <v>1782</v>
      </c>
      <c r="R18" s="86">
        <v>1639</v>
      </c>
      <c r="S18" s="86">
        <v>1763</v>
      </c>
      <c r="T18" s="86">
        <v>1703</v>
      </c>
      <c r="U18" s="86">
        <v>306</v>
      </c>
      <c r="V18" s="86">
        <v>498</v>
      </c>
      <c r="W18" s="86">
        <v>77</v>
      </c>
      <c r="X18" s="87">
        <v>40</v>
      </c>
    </row>
    <row r="19" spans="1:24" ht="13.5" customHeight="1">
      <c r="A19" s="30"/>
      <c r="B19" s="84" t="s">
        <v>1117</v>
      </c>
      <c r="C19" s="1143">
        <v>18</v>
      </c>
      <c r="D19" s="86">
        <v>13</v>
      </c>
      <c r="E19" s="86">
        <v>247</v>
      </c>
      <c r="F19" s="796">
        <f t="shared" si="8"/>
        <v>7170</v>
      </c>
      <c r="G19" s="796">
        <f t="shared" si="9"/>
        <v>3678</v>
      </c>
      <c r="H19" s="796">
        <f t="shared" si="9"/>
        <v>3492</v>
      </c>
      <c r="I19" s="86">
        <v>591</v>
      </c>
      <c r="J19" s="86">
        <v>584</v>
      </c>
      <c r="K19" s="86">
        <v>559</v>
      </c>
      <c r="L19" s="86">
        <v>519</v>
      </c>
      <c r="M19" s="86">
        <v>596</v>
      </c>
      <c r="N19" s="86">
        <v>571</v>
      </c>
      <c r="O19" s="86">
        <v>646</v>
      </c>
      <c r="P19" s="86">
        <v>588</v>
      </c>
      <c r="Q19" s="86">
        <v>628</v>
      </c>
      <c r="R19" s="86">
        <v>579</v>
      </c>
      <c r="S19" s="86">
        <v>658</v>
      </c>
      <c r="T19" s="86">
        <v>651</v>
      </c>
      <c r="U19" s="86">
        <v>146</v>
      </c>
      <c r="V19" s="86">
        <v>200</v>
      </c>
      <c r="W19" s="86">
        <v>20</v>
      </c>
      <c r="X19" s="87">
        <v>81</v>
      </c>
    </row>
    <row r="20" spans="1:24" ht="13.5" customHeight="1">
      <c r="A20" s="30"/>
      <c r="B20" s="84" t="s">
        <v>1118</v>
      </c>
      <c r="C20" s="1143">
        <v>21</v>
      </c>
      <c r="D20" s="86">
        <v>1</v>
      </c>
      <c r="E20" s="86">
        <v>264</v>
      </c>
      <c r="F20" s="796">
        <f t="shared" si="8"/>
        <v>7722</v>
      </c>
      <c r="G20" s="796">
        <f t="shared" si="9"/>
        <v>3943</v>
      </c>
      <c r="H20" s="796">
        <f t="shared" si="9"/>
        <v>3779</v>
      </c>
      <c r="I20" s="86">
        <v>627</v>
      </c>
      <c r="J20" s="86">
        <v>612</v>
      </c>
      <c r="K20" s="86">
        <v>637</v>
      </c>
      <c r="L20" s="86">
        <v>624</v>
      </c>
      <c r="M20" s="86">
        <v>635</v>
      </c>
      <c r="N20" s="86">
        <v>594</v>
      </c>
      <c r="O20" s="86">
        <v>692</v>
      </c>
      <c r="P20" s="86">
        <v>629</v>
      </c>
      <c r="Q20" s="86">
        <v>693</v>
      </c>
      <c r="R20" s="86">
        <v>669</v>
      </c>
      <c r="S20" s="86">
        <v>659</v>
      </c>
      <c r="T20" s="86">
        <v>651</v>
      </c>
      <c r="U20" s="86">
        <v>165</v>
      </c>
      <c r="V20" s="86">
        <v>207</v>
      </c>
      <c r="W20" s="86">
        <v>30</v>
      </c>
      <c r="X20" s="87">
        <v>28</v>
      </c>
    </row>
    <row r="21" spans="1:24" ht="13.5" customHeight="1">
      <c r="A21" s="30"/>
      <c r="B21" s="84" t="s">
        <v>1120</v>
      </c>
      <c r="C21" s="1143">
        <v>23</v>
      </c>
      <c r="D21" s="447">
        <v>0</v>
      </c>
      <c r="E21" s="86">
        <v>261</v>
      </c>
      <c r="F21" s="796">
        <f t="shared" si="8"/>
        <v>8064</v>
      </c>
      <c r="G21" s="796">
        <f aca="true" t="shared" si="10" ref="G21:G61">SUM(I21,K21,M21,O21,Q21,S21)</f>
        <v>4120</v>
      </c>
      <c r="H21" s="796">
        <v>3944</v>
      </c>
      <c r="I21" s="86">
        <v>616</v>
      </c>
      <c r="J21" s="86">
        <v>592</v>
      </c>
      <c r="K21" s="86">
        <v>661</v>
      </c>
      <c r="L21" s="86">
        <v>627</v>
      </c>
      <c r="M21" s="86">
        <v>651</v>
      </c>
      <c r="N21" s="86">
        <v>685</v>
      </c>
      <c r="O21" s="86">
        <v>703</v>
      </c>
      <c r="P21" s="86">
        <v>617</v>
      </c>
      <c r="Q21" s="86">
        <v>702</v>
      </c>
      <c r="R21" s="86">
        <v>685</v>
      </c>
      <c r="S21" s="86">
        <v>787</v>
      </c>
      <c r="T21" s="86">
        <v>735</v>
      </c>
      <c r="U21" s="86">
        <v>160</v>
      </c>
      <c r="V21" s="86">
        <v>214</v>
      </c>
      <c r="W21" s="86">
        <v>43</v>
      </c>
      <c r="X21" s="87">
        <v>64</v>
      </c>
    </row>
    <row r="22" spans="1:24" ht="13.5" customHeight="1">
      <c r="A22" s="30"/>
      <c r="B22" s="84" t="s">
        <v>1123</v>
      </c>
      <c r="C22" s="1143">
        <v>11</v>
      </c>
      <c r="D22" s="86">
        <v>4</v>
      </c>
      <c r="E22" s="86">
        <v>134</v>
      </c>
      <c r="F22" s="796">
        <f t="shared" si="8"/>
        <v>3567</v>
      </c>
      <c r="G22" s="796">
        <f t="shared" si="10"/>
        <v>1833</v>
      </c>
      <c r="H22" s="796">
        <f aca="true" t="shared" si="11" ref="H22:H61">SUM(J22,L22,N22,P22,R22,T22)</f>
        <v>1734</v>
      </c>
      <c r="I22" s="86">
        <v>320</v>
      </c>
      <c r="J22" s="86">
        <v>261</v>
      </c>
      <c r="K22" s="86">
        <v>307</v>
      </c>
      <c r="L22" s="86">
        <v>262</v>
      </c>
      <c r="M22" s="86">
        <v>265</v>
      </c>
      <c r="N22" s="86">
        <v>306</v>
      </c>
      <c r="O22" s="86">
        <v>295</v>
      </c>
      <c r="P22" s="86">
        <v>284</v>
      </c>
      <c r="Q22" s="86">
        <v>329</v>
      </c>
      <c r="R22" s="86">
        <v>315</v>
      </c>
      <c r="S22" s="86">
        <v>317</v>
      </c>
      <c r="T22" s="86">
        <v>306</v>
      </c>
      <c r="U22" s="86">
        <v>85</v>
      </c>
      <c r="V22" s="86">
        <v>103</v>
      </c>
      <c r="W22" s="86">
        <v>21</v>
      </c>
      <c r="X22" s="87">
        <v>31</v>
      </c>
    </row>
    <row r="23" spans="1:24" ht="13.5" customHeight="1">
      <c r="A23" s="30"/>
      <c r="B23" s="84" t="s">
        <v>1125</v>
      </c>
      <c r="C23" s="1143">
        <v>11</v>
      </c>
      <c r="D23" s="447">
        <v>0</v>
      </c>
      <c r="E23" s="86">
        <v>120</v>
      </c>
      <c r="F23" s="796">
        <f t="shared" si="8"/>
        <v>3420</v>
      </c>
      <c r="G23" s="796">
        <f t="shared" si="10"/>
        <v>1753</v>
      </c>
      <c r="H23" s="796">
        <f t="shared" si="11"/>
        <v>1667</v>
      </c>
      <c r="I23" s="86">
        <v>284</v>
      </c>
      <c r="J23" s="86">
        <v>273</v>
      </c>
      <c r="K23" s="86">
        <v>282</v>
      </c>
      <c r="L23" s="86">
        <v>275</v>
      </c>
      <c r="M23" s="86">
        <v>290</v>
      </c>
      <c r="N23" s="86">
        <v>270</v>
      </c>
      <c r="O23" s="86">
        <v>285</v>
      </c>
      <c r="P23" s="86">
        <v>288</v>
      </c>
      <c r="Q23" s="86">
        <v>299</v>
      </c>
      <c r="R23" s="86">
        <v>269</v>
      </c>
      <c r="S23" s="86">
        <v>313</v>
      </c>
      <c r="T23" s="86">
        <v>292</v>
      </c>
      <c r="U23" s="86">
        <v>72</v>
      </c>
      <c r="V23" s="86">
        <v>100</v>
      </c>
      <c r="W23" s="86">
        <v>13</v>
      </c>
      <c r="X23" s="87">
        <v>41</v>
      </c>
    </row>
    <row r="24" spans="1:24" ht="13.5" customHeight="1">
      <c r="A24" s="30"/>
      <c r="B24" s="84" t="s">
        <v>1127</v>
      </c>
      <c r="C24" s="1143">
        <v>10</v>
      </c>
      <c r="D24" s="86">
        <v>6</v>
      </c>
      <c r="E24" s="86">
        <v>102</v>
      </c>
      <c r="F24" s="796">
        <f t="shared" si="8"/>
        <v>2849</v>
      </c>
      <c r="G24" s="796">
        <f t="shared" si="10"/>
        <v>1426</v>
      </c>
      <c r="H24" s="796">
        <f t="shared" si="11"/>
        <v>1423</v>
      </c>
      <c r="I24" s="86">
        <v>212</v>
      </c>
      <c r="J24" s="86">
        <v>212</v>
      </c>
      <c r="K24" s="86">
        <v>212</v>
      </c>
      <c r="L24" s="86">
        <v>239</v>
      </c>
      <c r="M24" s="86">
        <v>212</v>
      </c>
      <c r="N24" s="86">
        <v>214</v>
      </c>
      <c r="O24" s="86">
        <v>231</v>
      </c>
      <c r="P24" s="86">
        <v>256</v>
      </c>
      <c r="Q24" s="86">
        <v>248</v>
      </c>
      <c r="R24" s="86">
        <v>270</v>
      </c>
      <c r="S24" s="86">
        <v>311</v>
      </c>
      <c r="T24" s="86">
        <v>232</v>
      </c>
      <c r="U24" s="86">
        <v>59</v>
      </c>
      <c r="V24" s="86">
        <v>91</v>
      </c>
      <c r="W24" s="86">
        <v>13</v>
      </c>
      <c r="X24" s="87">
        <v>24</v>
      </c>
    </row>
    <row r="25" spans="1:24" ht="13.5" customHeight="1">
      <c r="A25" s="30"/>
      <c r="B25" s="84" t="s">
        <v>1128</v>
      </c>
      <c r="C25" s="1143">
        <v>9</v>
      </c>
      <c r="D25" s="447">
        <v>0</v>
      </c>
      <c r="E25" s="86">
        <v>89</v>
      </c>
      <c r="F25" s="796">
        <f t="shared" si="8"/>
        <v>2507</v>
      </c>
      <c r="G25" s="796">
        <f t="shared" si="10"/>
        <v>1294</v>
      </c>
      <c r="H25" s="796">
        <f t="shared" si="11"/>
        <v>1213</v>
      </c>
      <c r="I25" s="86">
        <v>225</v>
      </c>
      <c r="J25" s="86">
        <v>173</v>
      </c>
      <c r="K25" s="86">
        <v>213</v>
      </c>
      <c r="L25" s="86">
        <v>198</v>
      </c>
      <c r="M25" s="86">
        <v>218</v>
      </c>
      <c r="N25" s="86">
        <v>239</v>
      </c>
      <c r="O25" s="86">
        <v>235</v>
      </c>
      <c r="P25" s="86">
        <v>207</v>
      </c>
      <c r="Q25" s="86">
        <v>197</v>
      </c>
      <c r="R25" s="86">
        <v>198</v>
      </c>
      <c r="S25" s="86">
        <v>206</v>
      </c>
      <c r="T25" s="86">
        <v>198</v>
      </c>
      <c r="U25" s="86">
        <v>55</v>
      </c>
      <c r="V25" s="86">
        <v>72</v>
      </c>
      <c r="W25" s="86">
        <v>7</v>
      </c>
      <c r="X25" s="87">
        <v>18</v>
      </c>
    </row>
    <row r="26" spans="1:24" ht="13.5" customHeight="1">
      <c r="A26" s="30"/>
      <c r="B26" s="84" t="s">
        <v>1131</v>
      </c>
      <c r="C26" s="1143">
        <v>6</v>
      </c>
      <c r="D26" s="447">
        <v>0</v>
      </c>
      <c r="E26" s="86">
        <v>87</v>
      </c>
      <c r="F26" s="796">
        <f t="shared" si="8"/>
        <v>2608</v>
      </c>
      <c r="G26" s="796">
        <f t="shared" si="10"/>
        <v>1386</v>
      </c>
      <c r="H26" s="796">
        <f t="shared" si="11"/>
        <v>1222</v>
      </c>
      <c r="I26" s="86">
        <v>225</v>
      </c>
      <c r="J26" s="86">
        <v>215</v>
      </c>
      <c r="K26" s="86">
        <v>221</v>
      </c>
      <c r="L26" s="86">
        <v>197</v>
      </c>
      <c r="M26" s="86">
        <v>233</v>
      </c>
      <c r="N26" s="86">
        <v>212</v>
      </c>
      <c r="O26" s="86">
        <v>218</v>
      </c>
      <c r="P26" s="86">
        <v>211</v>
      </c>
      <c r="Q26" s="86">
        <v>265</v>
      </c>
      <c r="R26" s="86">
        <v>203</v>
      </c>
      <c r="S26" s="86">
        <v>224</v>
      </c>
      <c r="T26" s="86">
        <v>184</v>
      </c>
      <c r="U26" s="86">
        <v>50</v>
      </c>
      <c r="V26" s="86">
        <v>71</v>
      </c>
      <c r="W26" s="86">
        <v>8</v>
      </c>
      <c r="X26" s="87">
        <v>12</v>
      </c>
    </row>
    <row r="27" spans="1:24" ht="13.5" customHeight="1">
      <c r="A27" s="30"/>
      <c r="B27" s="84" t="s">
        <v>1133</v>
      </c>
      <c r="C27" s="1143">
        <v>13</v>
      </c>
      <c r="D27" s="447">
        <v>0</v>
      </c>
      <c r="E27" s="86">
        <v>159</v>
      </c>
      <c r="F27" s="796">
        <f t="shared" si="8"/>
        <v>4670</v>
      </c>
      <c r="G27" s="796">
        <f t="shared" si="10"/>
        <v>2416</v>
      </c>
      <c r="H27" s="796">
        <f t="shared" si="11"/>
        <v>2254</v>
      </c>
      <c r="I27" s="86">
        <v>368</v>
      </c>
      <c r="J27" s="86">
        <v>347</v>
      </c>
      <c r="K27" s="86">
        <v>401</v>
      </c>
      <c r="L27" s="86">
        <v>327</v>
      </c>
      <c r="M27" s="86">
        <v>393</v>
      </c>
      <c r="N27" s="86">
        <v>364</v>
      </c>
      <c r="O27" s="86">
        <v>408</v>
      </c>
      <c r="P27" s="86">
        <v>417</v>
      </c>
      <c r="Q27" s="86">
        <v>432</v>
      </c>
      <c r="R27" s="86">
        <v>394</v>
      </c>
      <c r="S27" s="86">
        <v>414</v>
      </c>
      <c r="T27" s="86">
        <v>405</v>
      </c>
      <c r="U27" s="86">
        <v>87</v>
      </c>
      <c r="V27" s="86">
        <v>141</v>
      </c>
      <c r="W27" s="86">
        <v>22</v>
      </c>
      <c r="X27" s="87">
        <v>15</v>
      </c>
    </row>
    <row r="28" spans="1:24" ht="13.5" customHeight="1">
      <c r="A28" s="30"/>
      <c r="B28" s="84" t="s">
        <v>1135</v>
      </c>
      <c r="C28" s="1143">
        <v>7</v>
      </c>
      <c r="D28" s="447">
        <v>0</v>
      </c>
      <c r="E28" s="86">
        <v>112</v>
      </c>
      <c r="F28" s="796">
        <f t="shared" si="8"/>
        <v>3385</v>
      </c>
      <c r="G28" s="796">
        <f t="shared" si="10"/>
        <v>1716</v>
      </c>
      <c r="H28" s="796">
        <f t="shared" si="11"/>
        <v>1669</v>
      </c>
      <c r="I28" s="86">
        <v>252</v>
      </c>
      <c r="J28" s="86">
        <v>275</v>
      </c>
      <c r="K28" s="86">
        <v>295</v>
      </c>
      <c r="L28" s="86">
        <v>238</v>
      </c>
      <c r="M28" s="86">
        <v>266</v>
      </c>
      <c r="N28" s="86">
        <v>279</v>
      </c>
      <c r="O28" s="86">
        <v>290</v>
      </c>
      <c r="P28" s="86">
        <v>286</v>
      </c>
      <c r="Q28" s="86">
        <v>319</v>
      </c>
      <c r="R28" s="86">
        <v>281</v>
      </c>
      <c r="S28" s="86">
        <v>294</v>
      </c>
      <c r="T28" s="86">
        <v>310</v>
      </c>
      <c r="U28" s="86">
        <v>53</v>
      </c>
      <c r="V28" s="86">
        <v>97</v>
      </c>
      <c r="W28" s="86">
        <v>9</v>
      </c>
      <c r="X28" s="87">
        <v>16</v>
      </c>
    </row>
    <row r="29" spans="1:24" ht="13.5" customHeight="1">
      <c r="A29" s="30"/>
      <c r="B29" s="84" t="s">
        <v>1137</v>
      </c>
      <c r="C29" s="1143">
        <v>12</v>
      </c>
      <c r="D29" s="447">
        <v>0</v>
      </c>
      <c r="E29" s="86">
        <v>83</v>
      </c>
      <c r="F29" s="796">
        <f t="shared" si="8"/>
        <v>1979</v>
      </c>
      <c r="G29" s="796">
        <f t="shared" si="10"/>
        <v>994</v>
      </c>
      <c r="H29" s="796">
        <f t="shared" si="11"/>
        <v>985</v>
      </c>
      <c r="I29" s="86">
        <v>173</v>
      </c>
      <c r="J29" s="86">
        <v>157</v>
      </c>
      <c r="K29" s="86">
        <v>150</v>
      </c>
      <c r="L29" s="86">
        <v>153</v>
      </c>
      <c r="M29" s="86">
        <v>174</v>
      </c>
      <c r="N29" s="86">
        <v>161</v>
      </c>
      <c r="O29" s="86">
        <v>160</v>
      </c>
      <c r="P29" s="86">
        <v>181</v>
      </c>
      <c r="Q29" s="86">
        <v>145</v>
      </c>
      <c r="R29" s="86">
        <v>171</v>
      </c>
      <c r="S29" s="86">
        <v>192</v>
      </c>
      <c r="T29" s="86">
        <v>162</v>
      </c>
      <c r="U29" s="86">
        <v>61</v>
      </c>
      <c r="V29" s="86">
        <v>61</v>
      </c>
      <c r="W29" s="86">
        <v>10</v>
      </c>
      <c r="X29" s="87">
        <v>29</v>
      </c>
    </row>
    <row r="30" spans="1:24" ht="13.5" customHeight="1">
      <c r="A30" s="30"/>
      <c r="B30" s="84" t="s">
        <v>1139</v>
      </c>
      <c r="C30" s="1143">
        <v>8</v>
      </c>
      <c r="D30" s="86">
        <v>1</v>
      </c>
      <c r="E30" s="86">
        <v>100</v>
      </c>
      <c r="F30" s="796">
        <f t="shared" si="8"/>
        <v>2929</v>
      </c>
      <c r="G30" s="796">
        <f t="shared" si="10"/>
        <v>1469</v>
      </c>
      <c r="H30" s="796">
        <f t="shared" si="11"/>
        <v>1460</v>
      </c>
      <c r="I30" s="86">
        <v>220</v>
      </c>
      <c r="J30" s="86">
        <v>229</v>
      </c>
      <c r="K30" s="86">
        <v>260</v>
      </c>
      <c r="L30" s="86">
        <v>252</v>
      </c>
      <c r="M30" s="86">
        <v>263</v>
      </c>
      <c r="N30" s="86">
        <v>252</v>
      </c>
      <c r="O30" s="86">
        <v>256</v>
      </c>
      <c r="P30" s="86">
        <v>249</v>
      </c>
      <c r="Q30" s="86">
        <v>249</v>
      </c>
      <c r="R30" s="86">
        <v>222</v>
      </c>
      <c r="S30" s="86">
        <v>221</v>
      </c>
      <c r="T30" s="86">
        <v>256</v>
      </c>
      <c r="U30" s="86">
        <v>62</v>
      </c>
      <c r="V30" s="86">
        <v>81</v>
      </c>
      <c r="W30" s="86">
        <v>8</v>
      </c>
      <c r="X30" s="87">
        <v>38</v>
      </c>
    </row>
    <row r="31" spans="1:24" ht="13.5" customHeight="1">
      <c r="A31" s="30"/>
      <c r="B31" s="84" t="s">
        <v>1142</v>
      </c>
      <c r="C31" s="1143">
        <v>5</v>
      </c>
      <c r="D31" s="447">
        <v>0</v>
      </c>
      <c r="E31" s="86">
        <v>46</v>
      </c>
      <c r="F31" s="796">
        <f t="shared" si="8"/>
        <v>1184</v>
      </c>
      <c r="G31" s="796">
        <f t="shared" si="10"/>
        <v>619</v>
      </c>
      <c r="H31" s="796">
        <f t="shared" si="11"/>
        <v>565</v>
      </c>
      <c r="I31" s="86">
        <v>87</v>
      </c>
      <c r="J31" s="86">
        <v>94</v>
      </c>
      <c r="K31" s="86">
        <v>106</v>
      </c>
      <c r="L31" s="86">
        <v>88</v>
      </c>
      <c r="M31" s="86">
        <v>108</v>
      </c>
      <c r="N31" s="86">
        <v>95</v>
      </c>
      <c r="O31" s="86">
        <v>98</v>
      </c>
      <c r="P31" s="86">
        <v>100</v>
      </c>
      <c r="Q31" s="86">
        <v>104</v>
      </c>
      <c r="R31" s="86">
        <v>91</v>
      </c>
      <c r="S31" s="86">
        <v>116</v>
      </c>
      <c r="T31" s="86">
        <v>97</v>
      </c>
      <c r="U31" s="86">
        <v>31</v>
      </c>
      <c r="V31" s="86">
        <v>38</v>
      </c>
      <c r="W31" s="86">
        <v>6</v>
      </c>
      <c r="X31" s="87">
        <v>3</v>
      </c>
    </row>
    <row r="32" spans="1:24" ht="13.5" customHeight="1">
      <c r="A32" s="30"/>
      <c r="B32" s="84" t="s">
        <v>1144</v>
      </c>
      <c r="C32" s="1143">
        <v>2</v>
      </c>
      <c r="D32" s="447">
        <v>0</v>
      </c>
      <c r="E32" s="86">
        <v>32</v>
      </c>
      <c r="F32" s="796">
        <f t="shared" si="8"/>
        <v>1008</v>
      </c>
      <c r="G32" s="796">
        <f t="shared" si="10"/>
        <v>501</v>
      </c>
      <c r="H32" s="796">
        <f t="shared" si="11"/>
        <v>507</v>
      </c>
      <c r="I32" s="86">
        <v>74</v>
      </c>
      <c r="J32" s="86">
        <v>83</v>
      </c>
      <c r="K32" s="86">
        <v>76</v>
      </c>
      <c r="L32" s="86">
        <v>76</v>
      </c>
      <c r="M32" s="86">
        <v>82</v>
      </c>
      <c r="N32" s="86">
        <v>82</v>
      </c>
      <c r="O32" s="86">
        <v>72</v>
      </c>
      <c r="P32" s="86">
        <v>86</v>
      </c>
      <c r="Q32" s="86">
        <v>85</v>
      </c>
      <c r="R32" s="86">
        <v>92</v>
      </c>
      <c r="S32" s="86">
        <v>112</v>
      </c>
      <c r="T32" s="86">
        <v>88</v>
      </c>
      <c r="U32" s="86">
        <v>18</v>
      </c>
      <c r="V32" s="86">
        <v>25</v>
      </c>
      <c r="W32" s="86">
        <v>4</v>
      </c>
      <c r="X32" s="87">
        <v>3</v>
      </c>
    </row>
    <row r="33" spans="1:24" ht="13.5" customHeight="1">
      <c r="A33" s="30"/>
      <c r="B33" s="84" t="s">
        <v>1098</v>
      </c>
      <c r="C33" s="1143">
        <v>6</v>
      </c>
      <c r="D33" s="447">
        <v>0</v>
      </c>
      <c r="E33" s="86">
        <v>64</v>
      </c>
      <c r="F33" s="796">
        <f t="shared" si="8"/>
        <v>1840</v>
      </c>
      <c r="G33" s="796">
        <f t="shared" si="10"/>
        <v>947</v>
      </c>
      <c r="H33" s="796">
        <f t="shared" si="11"/>
        <v>893</v>
      </c>
      <c r="I33" s="86">
        <v>147</v>
      </c>
      <c r="J33" s="86">
        <v>147</v>
      </c>
      <c r="K33" s="86">
        <v>150</v>
      </c>
      <c r="L33" s="86">
        <v>139</v>
      </c>
      <c r="M33" s="86">
        <v>143</v>
      </c>
      <c r="N33" s="86">
        <v>158</v>
      </c>
      <c r="O33" s="86">
        <v>175</v>
      </c>
      <c r="P33" s="86">
        <v>146</v>
      </c>
      <c r="Q33" s="86">
        <v>164</v>
      </c>
      <c r="R33" s="86">
        <v>162</v>
      </c>
      <c r="S33" s="86">
        <v>168</v>
      </c>
      <c r="T33" s="86">
        <v>141</v>
      </c>
      <c r="U33" s="86">
        <v>39</v>
      </c>
      <c r="V33" s="86">
        <v>52</v>
      </c>
      <c r="W33" s="86">
        <v>6</v>
      </c>
      <c r="X33" s="87">
        <v>8</v>
      </c>
    </row>
    <row r="34" spans="1:24" ht="13.5" customHeight="1">
      <c r="A34" s="30"/>
      <c r="B34" s="84" t="s">
        <v>1099</v>
      </c>
      <c r="C34" s="1143">
        <v>8</v>
      </c>
      <c r="D34" s="86">
        <v>2</v>
      </c>
      <c r="E34" s="86">
        <v>45</v>
      </c>
      <c r="F34" s="796">
        <f t="shared" si="8"/>
        <v>660</v>
      </c>
      <c r="G34" s="796">
        <f t="shared" si="10"/>
        <v>341</v>
      </c>
      <c r="H34" s="796">
        <f t="shared" si="11"/>
        <v>319</v>
      </c>
      <c r="I34" s="86">
        <v>43</v>
      </c>
      <c r="J34" s="86">
        <v>53</v>
      </c>
      <c r="K34" s="86">
        <v>61</v>
      </c>
      <c r="L34" s="86">
        <v>43</v>
      </c>
      <c r="M34" s="86">
        <v>58</v>
      </c>
      <c r="N34" s="86">
        <v>52</v>
      </c>
      <c r="O34" s="86">
        <v>56</v>
      </c>
      <c r="P34" s="86">
        <v>58</v>
      </c>
      <c r="Q34" s="86">
        <v>52</v>
      </c>
      <c r="R34" s="86">
        <v>65</v>
      </c>
      <c r="S34" s="86">
        <v>71</v>
      </c>
      <c r="T34" s="86">
        <v>48</v>
      </c>
      <c r="U34" s="86">
        <v>39</v>
      </c>
      <c r="V34" s="86">
        <v>33</v>
      </c>
      <c r="W34" s="86">
        <v>4</v>
      </c>
      <c r="X34" s="87">
        <v>15</v>
      </c>
    </row>
    <row r="35" spans="1:24" ht="13.5" customHeight="1">
      <c r="A35" s="30"/>
      <c r="B35" s="84" t="s">
        <v>1100</v>
      </c>
      <c r="C35" s="1143">
        <v>8</v>
      </c>
      <c r="D35" s="86">
        <v>6</v>
      </c>
      <c r="E35" s="86">
        <v>55</v>
      </c>
      <c r="F35" s="796">
        <f t="shared" si="8"/>
        <v>840</v>
      </c>
      <c r="G35" s="796">
        <f t="shared" si="10"/>
        <v>445</v>
      </c>
      <c r="H35" s="796">
        <f t="shared" si="11"/>
        <v>395</v>
      </c>
      <c r="I35" s="86">
        <v>71</v>
      </c>
      <c r="J35" s="86">
        <v>69</v>
      </c>
      <c r="K35" s="86">
        <v>58</v>
      </c>
      <c r="L35" s="86">
        <v>58</v>
      </c>
      <c r="M35" s="86">
        <v>67</v>
      </c>
      <c r="N35" s="86">
        <v>61</v>
      </c>
      <c r="O35" s="86">
        <v>79</v>
      </c>
      <c r="P35" s="86">
        <v>78</v>
      </c>
      <c r="Q35" s="86">
        <v>86</v>
      </c>
      <c r="R35" s="86">
        <v>65</v>
      </c>
      <c r="S35" s="86">
        <v>84</v>
      </c>
      <c r="T35" s="86">
        <v>64</v>
      </c>
      <c r="U35" s="86">
        <v>45</v>
      </c>
      <c r="V35" s="86">
        <v>37</v>
      </c>
      <c r="W35" s="86">
        <v>4</v>
      </c>
      <c r="X35" s="87">
        <v>23</v>
      </c>
    </row>
    <row r="36" spans="1:24" ht="13.5" customHeight="1">
      <c r="A36" s="30"/>
      <c r="B36" s="84" t="s">
        <v>1102</v>
      </c>
      <c r="C36" s="1143">
        <v>6</v>
      </c>
      <c r="D36" s="447">
        <v>1</v>
      </c>
      <c r="E36" s="86">
        <v>44</v>
      </c>
      <c r="F36" s="796">
        <f t="shared" si="8"/>
        <v>832</v>
      </c>
      <c r="G36" s="796">
        <f t="shared" si="10"/>
        <v>415</v>
      </c>
      <c r="H36" s="796">
        <f t="shared" si="11"/>
        <v>417</v>
      </c>
      <c r="I36" s="86">
        <v>59</v>
      </c>
      <c r="J36" s="86">
        <v>64</v>
      </c>
      <c r="K36" s="86">
        <v>51</v>
      </c>
      <c r="L36" s="86">
        <v>58</v>
      </c>
      <c r="M36" s="86">
        <v>75</v>
      </c>
      <c r="N36" s="86">
        <v>64</v>
      </c>
      <c r="O36" s="86">
        <v>71</v>
      </c>
      <c r="P36" s="86">
        <v>74</v>
      </c>
      <c r="Q36" s="86">
        <v>74</v>
      </c>
      <c r="R36" s="86">
        <v>79</v>
      </c>
      <c r="S36" s="86">
        <v>85</v>
      </c>
      <c r="T36" s="86">
        <v>78</v>
      </c>
      <c r="U36" s="86">
        <v>34</v>
      </c>
      <c r="V36" s="86">
        <v>35</v>
      </c>
      <c r="W36" s="86">
        <v>7</v>
      </c>
      <c r="X36" s="87">
        <v>15</v>
      </c>
    </row>
    <row r="37" spans="1:24" ht="13.5" customHeight="1">
      <c r="A37" s="30"/>
      <c r="B37" s="84" t="s">
        <v>1104</v>
      </c>
      <c r="C37" s="1143">
        <v>8</v>
      </c>
      <c r="D37" s="447">
        <v>0</v>
      </c>
      <c r="E37" s="86">
        <v>53</v>
      </c>
      <c r="F37" s="796">
        <f t="shared" si="8"/>
        <v>920</v>
      </c>
      <c r="G37" s="796">
        <f t="shared" si="10"/>
        <v>488</v>
      </c>
      <c r="H37" s="796">
        <f t="shared" si="11"/>
        <v>432</v>
      </c>
      <c r="I37" s="86">
        <v>82</v>
      </c>
      <c r="J37" s="86">
        <v>73</v>
      </c>
      <c r="K37" s="86">
        <v>83</v>
      </c>
      <c r="L37" s="86">
        <v>57</v>
      </c>
      <c r="M37" s="86">
        <v>76</v>
      </c>
      <c r="N37" s="86">
        <v>72</v>
      </c>
      <c r="O37" s="86">
        <v>82</v>
      </c>
      <c r="P37" s="86">
        <v>73</v>
      </c>
      <c r="Q37" s="86">
        <v>74</v>
      </c>
      <c r="R37" s="86">
        <v>80</v>
      </c>
      <c r="S37" s="86">
        <v>91</v>
      </c>
      <c r="T37" s="86">
        <v>77</v>
      </c>
      <c r="U37" s="86">
        <v>43</v>
      </c>
      <c r="V37" s="86">
        <v>41</v>
      </c>
      <c r="W37" s="86">
        <v>4</v>
      </c>
      <c r="X37" s="87">
        <v>13</v>
      </c>
    </row>
    <row r="38" spans="1:24" ht="13.5" customHeight="1">
      <c r="A38" s="30"/>
      <c r="B38" s="84" t="s">
        <v>1105</v>
      </c>
      <c r="C38" s="1143">
        <v>4</v>
      </c>
      <c r="D38" s="86">
        <v>4</v>
      </c>
      <c r="E38" s="86">
        <v>39</v>
      </c>
      <c r="F38" s="796">
        <f t="shared" si="8"/>
        <v>666</v>
      </c>
      <c r="G38" s="796">
        <f t="shared" si="10"/>
        <v>324</v>
      </c>
      <c r="H38" s="796">
        <f t="shared" si="11"/>
        <v>342</v>
      </c>
      <c r="I38" s="86">
        <v>43</v>
      </c>
      <c r="J38" s="86">
        <v>44</v>
      </c>
      <c r="K38" s="86">
        <v>57</v>
      </c>
      <c r="L38" s="86">
        <v>45</v>
      </c>
      <c r="M38" s="86">
        <v>58</v>
      </c>
      <c r="N38" s="86">
        <v>66</v>
      </c>
      <c r="O38" s="86">
        <v>64</v>
      </c>
      <c r="P38" s="86">
        <v>58</v>
      </c>
      <c r="Q38" s="86">
        <v>56</v>
      </c>
      <c r="R38" s="86">
        <v>60</v>
      </c>
      <c r="S38" s="86">
        <v>46</v>
      </c>
      <c r="T38" s="86">
        <v>69</v>
      </c>
      <c r="U38" s="86">
        <v>29</v>
      </c>
      <c r="V38" s="86">
        <v>26</v>
      </c>
      <c r="W38" s="86">
        <v>3</v>
      </c>
      <c r="X38" s="87">
        <v>4</v>
      </c>
    </row>
    <row r="39" spans="1:24" ht="13.5" customHeight="1">
      <c r="A39" s="30"/>
      <c r="B39" s="84" t="s">
        <v>1107</v>
      </c>
      <c r="C39" s="1143">
        <v>8</v>
      </c>
      <c r="D39" s="447">
        <v>2</v>
      </c>
      <c r="E39" s="86">
        <v>58</v>
      </c>
      <c r="F39" s="796">
        <f t="shared" si="8"/>
        <v>1108</v>
      </c>
      <c r="G39" s="796">
        <f t="shared" si="10"/>
        <v>570</v>
      </c>
      <c r="H39" s="796">
        <f t="shared" si="11"/>
        <v>538</v>
      </c>
      <c r="I39" s="86">
        <v>85</v>
      </c>
      <c r="J39" s="86">
        <v>90</v>
      </c>
      <c r="K39" s="86">
        <v>90</v>
      </c>
      <c r="L39" s="86">
        <v>84</v>
      </c>
      <c r="M39" s="86">
        <v>108</v>
      </c>
      <c r="N39" s="86">
        <v>95</v>
      </c>
      <c r="O39" s="86">
        <v>92</v>
      </c>
      <c r="P39" s="86">
        <v>85</v>
      </c>
      <c r="Q39" s="86">
        <v>98</v>
      </c>
      <c r="R39" s="86">
        <v>94</v>
      </c>
      <c r="S39" s="86">
        <v>97</v>
      </c>
      <c r="T39" s="86">
        <v>90</v>
      </c>
      <c r="U39" s="86">
        <v>43</v>
      </c>
      <c r="V39" s="86">
        <v>45</v>
      </c>
      <c r="W39" s="86">
        <v>9</v>
      </c>
      <c r="X39" s="87">
        <v>3</v>
      </c>
    </row>
    <row r="40" spans="1:24" ht="13.5" customHeight="1">
      <c r="A40" s="30"/>
      <c r="B40" s="84" t="s">
        <v>1109</v>
      </c>
      <c r="C40" s="1143">
        <v>4</v>
      </c>
      <c r="D40" s="447">
        <v>0</v>
      </c>
      <c r="E40" s="86">
        <v>31</v>
      </c>
      <c r="F40" s="796">
        <f t="shared" si="8"/>
        <v>652</v>
      </c>
      <c r="G40" s="796">
        <f t="shared" si="10"/>
        <v>347</v>
      </c>
      <c r="H40" s="796">
        <f t="shared" si="11"/>
        <v>305</v>
      </c>
      <c r="I40" s="86">
        <v>55</v>
      </c>
      <c r="J40" s="86">
        <v>58</v>
      </c>
      <c r="K40" s="86">
        <v>68</v>
      </c>
      <c r="L40" s="86">
        <v>40</v>
      </c>
      <c r="M40" s="86">
        <v>58</v>
      </c>
      <c r="N40" s="86">
        <v>44</v>
      </c>
      <c r="O40" s="86">
        <v>66</v>
      </c>
      <c r="P40" s="86">
        <v>53</v>
      </c>
      <c r="Q40" s="86">
        <v>54</v>
      </c>
      <c r="R40" s="86">
        <v>57</v>
      </c>
      <c r="S40" s="86">
        <v>46</v>
      </c>
      <c r="T40" s="86">
        <v>53</v>
      </c>
      <c r="U40" s="86">
        <v>23</v>
      </c>
      <c r="V40" s="86">
        <v>23</v>
      </c>
      <c r="W40" s="86">
        <v>4</v>
      </c>
      <c r="X40" s="87">
        <v>7</v>
      </c>
    </row>
    <row r="41" spans="1:24" ht="13.5" customHeight="1">
      <c r="A41" s="30"/>
      <c r="B41" s="84" t="s">
        <v>1111</v>
      </c>
      <c r="C41" s="1143">
        <v>8</v>
      </c>
      <c r="D41" s="86">
        <v>1</v>
      </c>
      <c r="E41" s="86">
        <v>56</v>
      </c>
      <c r="F41" s="796">
        <f t="shared" si="8"/>
        <v>1025</v>
      </c>
      <c r="G41" s="796">
        <f t="shared" si="10"/>
        <v>503</v>
      </c>
      <c r="H41" s="796">
        <f t="shared" si="11"/>
        <v>522</v>
      </c>
      <c r="I41" s="86">
        <v>65</v>
      </c>
      <c r="J41" s="86">
        <v>82</v>
      </c>
      <c r="K41" s="86">
        <v>86</v>
      </c>
      <c r="L41" s="86">
        <v>76</v>
      </c>
      <c r="M41" s="86">
        <v>82</v>
      </c>
      <c r="N41" s="86">
        <v>94</v>
      </c>
      <c r="O41" s="86">
        <v>82</v>
      </c>
      <c r="P41" s="86">
        <v>84</v>
      </c>
      <c r="Q41" s="86">
        <v>92</v>
      </c>
      <c r="R41" s="86">
        <v>89</v>
      </c>
      <c r="S41" s="86">
        <v>96</v>
      </c>
      <c r="T41" s="86">
        <v>97</v>
      </c>
      <c r="U41" s="86">
        <v>48</v>
      </c>
      <c r="V41" s="86">
        <v>38</v>
      </c>
      <c r="W41" s="86">
        <v>6</v>
      </c>
      <c r="X41" s="87">
        <v>20</v>
      </c>
    </row>
    <row r="42" spans="1:24" ht="13.5" customHeight="1">
      <c r="A42" s="30"/>
      <c r="B42" s="84" t="s">
        <v>1113</v>
      </c>
      <c r="C42" s="1143">
        <v>5</v>
      </c>
      <c r="D42" s="447">
        <v>1</v>
      </c>
      <c r="E42" s="86">
        <v>29</v>
      </c>
      <c r="F42" s="796">
        <f t="shared" si="8"/>
        <v>432</v>
      </c>
      <c r="G42" s="796">
        <f t="shared" si="10"/>
        <v>211</v>
      </c>
      <c r="H42" s="796">
        <f t="shared" si="11"/>
        <v>221</v>
      </c>
      <c r="I42" s="86">
        <v>32</v>
      </c>
      <c r="J42" s="86">
        <v>29</v>
      </c>
      <c r="K42" s="86">
        <v>46</v>
      </c>
      <c r="L42" s="86">
        <v>36</v>
      </c>
      <c r="M42" s="86">
        <v>27</v>
      </c>
      <c r="N42" s="86">
        <v>39</v>
      </c>
      <c r="O42" s="86">
        <v>33</v>
      </c>
      <c r="P42" s="86">
        <v>40</v>
      </c>
      <c r="Q42" s="86">
        <v>42</v>
      </c>
      <c r="R42" s="86">
        <v>40</v>
      </c>
      <c r="S42" s="86">
        <v>31</v>
      </c>
      <c r="T42" s="86">
        <v>37</v>
      </c>
      <c r="U42" s="86">
        <v>24</v>
      </c>
      <c r="V42" s="86">
        <v>21</v>
      </c>
      <c r="W42" s="86">
        <v>3</v>
      </c>
      <c r="X42" s="87">
        <v>13</v>
      </c>
    </row>
    <row r="43" spans="1:24" ht="13.5" customHeight="1">
      <c r="A43" s="30"/>
      <c r="B43" s="84" t="s">
        <v>1114</v>
      </c>
      <c r="C43" s="1143">
        <v>4</v>
      </c>
      <c r="D43" s="86">
        <v>4</v>
      </c>
      <c r="E43" s="86">
        <v>35</v>
      </c>
      <c r="F43" s="796">
        <f t="shared" si="8"/>
        <v>553</v>
      </c>
      <c r="G43" s="796">
        <f t="shared" si="10"/>
        <v>285</v>
      </c>
      <c r="H43" s="796">
        <f t="shared" si="11"/>
        <v>268</v>
      </c>
      <c r="I43" s="86">
        <v>35</v>
      </c>
      <c r="J43" s="86">
        <v>42</v>
      </c>
      <c r="K43" s="86">
        <v>53</v>
      </c>
      <c r="L43" s="86">
        <v>47</v>
      </c>
      <c r="M43" s="86">
        <v>53</v>
      </c>
      <c r="N43" s="86">
        <v>28</v>
      </c>
      <c r="O43" s="86">
        <v>49</v>
      </c>
      <c r="P43" s="86">
        <v>44</v>
      </c>
      <c r="Q43" s="86">
        <v>40</v>
      </c>
      <c r="R43" s="86">
        <v>52</v>
      </c>
      <c r="S43" s="86">
        <v>55</v>
      </c>
      <c r="T43" s="86">
        <v>55</v>
      </c>
      <c r="U43" s="86">
        <v>27</v>
      </c>
      <c r="V43" s="86">
        <v>28</v>
      </c>
      <c r="W43" s="86">
        <v>1</v>
      </c>
      <c r="X43" s="87">
        <v>17</v>
      </c>
    </row>
    <row r="44" spans="1:24" ht="13.5" customHeight="1">
      <c r="A44" s="30"/>
      <c r="B44" s="84" t="s">
        <v>1116</v>
      </c>
      <c r="C44" s="1143">
        <v>4</v>
      </c>
      <c r="D44" s="447">
        <v>4</v>
      </c>
      <c r="E44" s="86">
        <v>34</v>
      </c>
      <c r="F44" s="796">
        <f t="shared" si="8"/>
        <v>600</v>
      </c>
      <c r="G44" s="796">
        <f t="shared" si="10"/>
        <v>303</v>
      </c>
      <c r="H44" s="796">
        <f t="shared" si="11"/>
        <v>297</v>
      </c>
      <c r="I44" s="86">
        <v>53</v>
      </c>
      <c r="J44" s="86">
        <v>45</v>
      </c>
      <c r="K44" s="86">
        <v>52</v>
      </c>
      <c r="L44" s="86">
        <v>41</v>
      </c>
      <c r="M44" s="86">
        <v>47</v>
      </c>
      <c r="N44" s="86">
        <v>42</v>
      </c>
      <c r="O44" s="86">
        <v>52</v>
      </c>
      <c r="P44" s="86">
        <v>54</v>
      </c>
      <c r="Q44" s="86">
        <v>61</v>
      </c>
      <c r="R44" s="86">
        <v>56</v>
      </c>
      <c r="S44" s="86">
        <v>38</v>
      </c>
      <c r="T44" s="86">
        <v>59</v>
      </c>
      <c r="U44" s="86">
        <v>25</v>
      </c>
      <c r="V44" s="86">
        <v>25</v>
      </c>
      <c r="W44" s="86">
        <v>4</v>
      </c>
      <c r="X44" s="87">
        <v>13</v>
      </c>
    </row>
    <row r="45" spans="1:24" ht="13.5" customHeight="1">
      <c r="A45" s="30"/>
      <c r="B45" s="84" t="s">
        <v>1119</v>
      </c>
      <c r="C45" s="1143">
        <v>7</v>
      </c>
      <c r="D45" s="86">
        <v>1</v>
      </c>
      <c r="E45" s="86">
        <v>80</v>
      </c>
      <c r="F45" s="796">
        <f t="shared" si="8"/>
        <v>2373</v>
      </c>
      <c r="G45" s="796">
        <f t="shared" si="10"/>
        <v>1203</v>
      </c>
      <c r="H45" s="796">
        <f t="shared" si="11"/>
        <v>1170</v>
      </c>
      <c r="I45" s="86">
        <v>187</v>
      </c>
      <c r="J45" s="86">
        <v>185</v>
      </c>
      <c r="K45" s="86">
        <v>194</v>
      </c>
      <c r="L45" s="86">
        <v>184</v>
      </c>
      <c r="M45" s="86">
        <v>181</v>
      </c>
      <c r="N45" s="86">
        <v>209</v>
      </c>
      <c r="O45" s="86">
        <v>220</v>
      </c>
      <c r="P45" s="86">
        <v>227</v>
      </c>
      <c r="Q45" s="86">
        <v>204</v>
      </c>
      <c r="R45" s="86">
        <v>179</v>
      </c>
      <c r="S45" s="86">
        <v>217</v>
      </c>
      <c r="T45" s="86">
        <v>186</v>
      </c>
      <c r="U45" s="86">
        <v>48</v>
      </c>
      <c r="V45" s="86">
        <v>64</v>
      </c>
      <c r="W45" s="86">
        <v>9</v>
      </c>
      <c r="X45" s="87">
        <v>26</v>
      </c>
    </row>
    <row r="46" spans="1:24" ht="13.5" customHeight="1">
      <c r="A46" s="30"/>
      <c r="B46" s="84" t="s">
        <v>1121</v>
      </c>
      <c r="C46" s="1143">
        <v>8</v>
      </c>
      <c r="D46" s="447">
        <v>0</v>
      </c>
      <c r="E46" s="86">
        <v>71</v>
      </c>
      <c r="F46" s="796">
        <f t="shared" si="8"/>
        <v>1772</v>
      </c>
      <c r="G46" s="796">
        <f t="shared" si="10"/>
        <v>924</v>
      </c>
      <c r="H46" s="796">
        <f t="shared" si="11"/>
        <v>848</v>
      </c>
      <c r="I46" s="86">
        <v>159</v>
      </c>
      <c r="J46" s="86">
        <v>160</v>
      </c>
      <c r="K46" s="86">
        <v>142</v>
      </c>
      <c r="L46" s="86">
        <v>135</v>
      </c>
      <c r="M46" s="86">
        <v>159</v>
      </c>
      <c r="N46" s="86">
        <v>130</v>
      </c>
      <c r="O46" s="86">
        <v>133</v>
      </c>
      <c r="P46" s="86">
        <v>147</v>
      </c>
      <c r="Q46" s="86">
        <v>161</v>
      </c>
      <c r="R46" s="86">
        <v>137</v>
      </c>
      <c r="S46" s="86">
        <v>170</v>
      </c>
      <c r="T46" s="86">
        <v>139</v>
      </c>
      <c r="U46" s="86">
        <v>48</v>
      </c>
      <c r="V46" s="86">
        <v>58</v>
      </c>
      <c r="W46" s="86">
        <v>10</v>
      </c>
      <c r="X46" s="87">
        <v>21</v>
      </c>
    </row>
    <row r="47" spans="1:24" ht="13.5" customHeight="1">
      <c r="A47" s="30"/>
      <c r="B47" s="84" t="s">
        <v>1122</v>
      </c>
      <c r="C47" s="1143">
        <v>8</v>
      </c>
      <c r="D47" s="86">
        <v>1</v>
      </c>
      <c r="E47" s="86">
        <v>49</v>
      </c>
      <c r="F47" s="796">
        <f t="shared" si="8"/>
        <v>822</v>
      </c>
      <c r="G47" s="796">
        <f t="shared" si="10"/>
        <v>416</v>
      </c>
      <c r="H47" s="796">
        <f t="shared" si="11"/>
        <v>406</v>
      </c>
      <c r="I47" s="86">
        <v>75</v>
      </c>
      <c r="J47" s="86">
        <v>62</v>
      </c>
      <c r="K47" s="86">
        <v>62</v>
      </c>
      <c r="L47" s="86">
        <v>67</v>
      </c>
      <c r="M47" s="86">
        <v>51</v>
      </c>
      <c r="N47" s="86">
        <v>88</v>
      </c>
      <c r="O47" s="86">
        <v>86</v>
      </c>
      <c r="P47" s="86">
        <v>71</v>
      </c>
      <c r="Q47" s="86">
        <v>65</v>
      </c>
      <c r="R47" s="86">
        <v>49</v>
      </c>
      <c r="S47" s="86">
        <v>77</v>
      </c>
      <c r="T47" s="86">
        <v>69</v>
      </c>
      <c r="U47" s="86">
        <v>41</v>
      </c>
      <c r="V47" s="86">
        <v>38</v>
      </c>
      <c r="W47" s="447">
        <v>0</v>
      </c>
      <c r="X47" s="87">
        <v>23</v>
      </c>
    </row>
    <row r="48" spans="1:24" ht="13.5" customHeight="1">
      <c r="A48" s="30"/>
      <c r="B48" s="84" t="s">
        <v>1124</v>
      </c>
      <c r="C48" s="1143">
        <v>8</v>
      </c>
      <c r="D48" s="447">
        <v>0</v>
      </c>
      <c r="E48" s="86">
        <v>72</v>
      </c>
      <c r="F48" s="796">
        <f t="shared" si="8"/>
        <v>1393</v>
      </c>
      <c r="G48" s="796">
        <f t="shared" si="10"/>
        <v>696</v>
      </c>
      <c r="H48" s="796">
        <f t="shared" si="11"/>
        <v>697</v>
      </c>
      <c r="I48" s="86">
        <v>129</v>
      </c>
      <c r="J48" s="86">
        <v>109</v>
      </c>
      <c r="K48" s="86">
        <v>108</v>
      </c>
      <c r="L48" s="86">
        <v>116</v>
      </c>
      <c r="M48" s="86">
        <v>110</v>
      </c>
      <c r="N48" s="86">
        <v>118</v>
      </c>
      <c r="O48" s="86">
        <v>119</v>
      </c>
      <c r="P48" s="86">
        <v>110</v>
      </c>
      <c r="Q48" s="86">
        <v>114</v>
      </c>
      <c r="R48" s="86">
        <v>136</v>
      </c>
      <c r="S48" s="86">
        <v>116</v>
      </c>
      <c r="T48" s="86">
        <v>108</v>
      </c>
      <c r="U48" s="86">
        <v>48</v>
      </c>
      <c r="V48" s="86">
        <v>57</v>
      </c>
      <c r="W48" s="86">
        <v>1</v>
      </c>
      <c r="X48" s="87">
        <v>8</v>
      </c>
    </row>
    <row r="49" spans="1:24" ht="13.5" customHeight="1">
      <c r="A49" s="30"/>
      <c r="B49" s="84" t="s">
        <v>1126</v>
      </c>
      <c r="C49" s="1143">
        <v>5</v>
      </c>
      <c r="D49" s="86">
        <v>2</v>
      </c>
      <c r="E49" s="86">
        <v>39</v>
      </c>
      <c r="F49" s="796">
        <f t="shared" si="8"/>
        <v>814</v>
      </c>
      <c r="G49" s="796">
        <f t="shared" si="10"/>
        <v>406</v>
      </c>
      <c r="H49" s="796">
        <f t="shared" si="11"/>
        <v>408</v>
      </c>
      <c r="I49" s="86">
        <v>49</v>
      </c>
      <c r="J49" s="86">
        <v>73</v>
      </c>
      <c r="K49" s="86">
        <v>88</v>
      </c>
      <c r="L49" s="86">
        <v>73</v>
      </c>
      <c r="M49" s="86">
        <v>72</v>
      </c>
      <c r="N49" s="86">
        <v>74</v>
      </c>
      <c r="O49" s="86">
        <v>62</v>
      </c>
      <c r="P49" s="86">
        <v>60</v>
      </c>
      <c r="Q49" s="86">
        <v>78</v>
      </c>
      <c r="R49" s="86">
        <v>72</v>
      </c>
      <c r="S49" s="86">
        <v>57</v>
      </c>
      <c r="T49" s="86">
        <v>56</v>
      </c>
      <c r="U49" s="86">
        <v>30</v>
      </c>
      <c r="V49" s="86">
        <v>32</v>
      </c>
      <c r="W49" s="86">
        <v>6</v>
      </c>
      <c r="X49" s="87">
        <v>8</v>
      </c>
    </row>
    <row r="50" spans="1:24" ht="13.5" customHeight="1">
      <c r="A50" s="30"/>
      <c r="B50" s="84" t="s">
        <v>1129</v>
      </c>
      <c r="C50" s="1143">
        <v>4</v>
      </c>
      <c r="D50" s="447">
        <v>0</v>
      </c>
      <c r="E50" s="86">
        <v>28</v>
      </c>
      <c r="F50" s="796">
        <f t="shared" si="8"/>
        <v>620</v>
      </c>
      <c r="G50" s="796">
        <f t="shared" si="10"/>
        <v>323</v>
      </c>
      <c r="H50" s="796">
        <f t="shared" si="11"/>
        <v>297</v>
      </c>
      <c r="I50" s="86">
        <v>46</v>
      </c>
      <c r="J50" s="86">
        <v>44</v>
      </c>
      <c r="K50" s="86">
        <v>52</v>
      </c>
      <c r="L50" s="86">
        <v>47</v>
      </c>
      <c r="M50" s="86">
        <v>53</v>
      </c>
      <c r="N50" s="86">
        <v>56</v>
      </c>
      <c r="O50" s="86">
        <v>62</v>
      </c>
      <c r="P50" s="86">
        <v>51</v>
      </c>
      <c r="Q50" s="86">
        <v>64</v>
      </c>
      <c r="R50" s="86">
        <v>48</v>
      </c>
      <c r="S50" s="86">
        <v>46</v>
      </c>
      <c r="T50" s="86">
        <v>51</v>
      </c>
      <c r="U50" s="86">
        <v>22</v>
      </c>
      <c r="V50" s="86">
        <v>19</v>
      </c>
      <c r="W50" s="86">
        <v>5</v>
      </c>
      <c r="X50" s="87">
        <v>4</v>
      </c>
    </row>
    <row r="51" spans="1:24" ht="13.5" customHeight="1">
      <c r="A51" s="30"/>
      <c r="B51" s="84" t="s">
        <v>1130</v>
      </c>
      <c r="C51" s="1143">
        <v>4</v>
      </c>
      <c r="D51" s="447">
        <v>0</v>
      </c>
      <c r="E51" s="86">
        <v>50</v>
      </c>
      <c r="F51" s="796">
        <f t="shared" si="8"/>
        <v>1512</v>
      </c>
      <c r="G51" s="796">
        <f t="shared" si="10"/>
        <v>804</v>
      </c>
      <c r="H51" s="796">
        <f t="shared" si="11"/>
        <v>708</v>
      </c>
      <c r="I51" s="86">
        <v>120</v>
      </c>
      <c r="J51" s="86">
        <v>104</v>
      </c>
      <c r="K51" s="86">
        <v>137</v>
      </c>
      <c r="L51" s="86">
        <v>109</v>
      </c>
      <c r="M51" s="86">
        <v>135</v>
      </c>
      <c r="N51" s="86">
        <v>127</v>
      </c>
      <c r="O51" s="86">
        <v>129</v>
      </c>
      <c r="P51" s="86">
        <v>127</v>
      </c>
      <c r="Q51" s="86">
        <v>151</v>
      </c>
      <c r="R51" s="86">
        <v>136</v>
      </c>
      <c r="S51" s="86">
        <v>132</v>
      </c>
      <c r="T51" s="86">
        <v>105</v>
      </c>
      <c r="U51" s="86">
        <v>31</v>
      </c>
      <c r="V51" s="86">
        <v>37</v>
      </c>
      <c r="W51" s="86">
        <v>4</v>
      </c>
      <c r="X51" s="87">
        <v>17</v>
      </c>
    </row>
    <row r="52" spans="1:24" ht="13.5" customHeight="1">
      <c r="A52" s="30"/>
      <c r="B52" s="84" t="s">
        <v>1132</v>
      </c>
      <c r="C52" s="1143">
        <v>4</v>
      </c>
      <c r="D52" s="447">
        <v>0</v>
      </c>
      <c r="E52" s="86">
        <v>38</v>
      </c>
      <c r="F52" s="796">
        <f t="shared" si="8"/>
        <v>1096</v>
      </c>
      <c r="G52" s="796">
        <f t="shared" si="10"/>
        <v>568</v>
      </c>
      <c r="H52" s="796">
        <f t="shared" si="11"/>
        <v>528</v>
      </c>
      <c r="I52" s="86">
        <v>84</v>
      </c>
      <c r="J52" s="86">
        <v>81</v>
      </c>
      <c r="K52" s="86">
        <v>86</v>
      </c>
      <c r="L52" s="86">
        <v>87</v>
      </c>
      <c r="M52" s="86">
        <v>100</v>
      </c>
      <c r="N52" s="86">
        <v>87</v>
      </c>
      <c r="O52" s="86">
        <v>91</v>
      </c>
      <c r="P52" s="86">
        <v>96</v>
      </c>
      <c r="Q52" s="86">
        <v>107</v>
      </c>
      <c r="R52" s="86">
        <v>90</v>
      </c>
      <c r="S52" s="86">
        <v>100</v>
      </c>
      <c r="T52" s="86">
        <v>87</v>
      </c>
      <c r="U52" s="86">
        <v>27</v>
      </c>
      <c r="V52" s="86">
        <v>30</v>
      </c>
      <c r="W52" s="86">
        <v>4</v>
      </c>
      <c r="X52" s="87">
        <v>7</v>
      </c>
    </row>
    <row r="53" spans="1:24" ht="13.5" customHeight="1">
      <c r="A53" s="30"/>
      <c r="B53" s="84" t="s">
        <v>1134</v>
      </c>
      <c r="C53" s="1143">
        <v>4</v>
      </c>
      <c r="D53" s="447">
        <v>0</v>
      </c>
      <c r="E53" s="86">
        <v>32</v>
      </c>
      <c r="F53" s="796">
        <f t="shared" si="8"/>
        <v>826</v>
      </c>
      <c r="G53" s="796">
        <f t="shared" si="10"/>
        <v>419</v>
      </c>
      <c r="H53" s="796">
        <f t="shared" si="11"/>
        <v>407</v>
      </c>
      <c r="I53" s="86">
        <v>54</v>
      </c>
      <c r="J53" s="86">
        <v>61</v>
      </c>
      <c r="K53" s="86">
        <v>62</v>
      </c>
      <c r="L53" s="86">
        <v>65</v>
      </c>
      <c r="M53" s="86">
        <v>68</v>
      </c>
      <c r="N53" s="86">
        <v>81</v>
      </c>
      <c r="O53" s="86">
        <v>73</v>
      </c>
      <c r="P53" s="86">
        <v>65</v>
      </c>
      <c r="Q53" s="86">
        <v>79</v>
      </c>
      <c r="R53" s="86">
        <v>69</v>
      </c>
      <c r="S53" s="86">
        <v>83</v>
      </c>
      <c r="T53" s="86">
        <v>66</v>
      </c>
      <c r="U53" s="86">
        <v>26</v>
      </c>
      <c r="V53" s="86">
        <v>22</v>
      </c>
      <c r="W53" s="86">
        <v>8</v>
      </c>
      <c r="X53" s="87">
        <v>19</v>
      </c>
    </row>
    <row r="54" spans="1:24" ht="13.5" customHeight="1">
      <c r="A54" s="30"/>
      <c r="B54" s="84" t="s">
        <v>1136</v>
      </c>
      <c r="C54" s="1143">
        <v>3</v>
      </c>
      <c r="D54" s="86">
        <v>1</v>
      </c>
      <c r="E54" s="86">
        <v>30</v>
      </c>
      <c r="F54" s="796">
        <f t="shared" si="8"/>
        <v>775</v>
      </c>
      <c r="G54" s="796">
        <f t="shared" si="10"/>
        <v>396</v>
      </c>
      <c r="H54" s="796">
        <f t="shared" si="11"/>
        <v>379</v>
      </c>
      <c r="I54" s="86">
        <v>63</v>
      </c>
      <c r="J54" s="86">
        <v>56</v>
      </c>
      <c r="K54" s="86">
        <v>63</v>
      </c>
      <c r="L54" s="86">
        <v>80</v>
      </c>
      <c r="M54" s="86">
        <v>66</v>
      </c>
      <c r="N54" s="86">
        <v>53</v>
      </c>
      <c r="O54" s="86">
        <v>83</v>
      </c>
      <c r="P54" s="86">
        <v>56</v>
      </c>
      <c r="Q54" s="86">
        <v>65</v>
      </c>
      <c r="R54" s="86">
        <v>69</v>
      </c>
      <c r="S54" s="86">
        <v>56</v>
      </c>
      <c r="T54" s="86">
        <v>65</v>
      </c>
      <c r="U54" s="86">
        <v>18</v>
      </c>
      <c r="V54" s="86">
        <v>24</v>
      </c>
      <c r="W54" s="86">
        <v>3</v>
      </c>
      <c r="X54" s="87">
        <v>4</v>
      </c>
    </row>
    <row r="55" spans="1:24" ht="13.5" customHeight="1">
      <c r="A55" s="30"/>
      <c r="B55" s="84" t="s">
        <v>1138</v>
      </c>
      <c r="C55" s="1143">
        <v>3</v>
      </c>
      <c r="D55" s="447">
        <v>0</v>
      </c>
      <c r="E55" s="86">
        <v>23</v>
      </c>
      <c r="F55" s="796">
        <f t="shared" si="8"/>
        <v>662</v>
      </c>
      <c r="G55" s="796">
        <f t="shared" si="10"/>
        <v>328</v>
      </c>
      <c r="H55" s="796">
        <f t="shared" si="11"/>
        <v>334</v>
      </c>
      <c r="I55" s="86">
        <v>63</v>
      </c>
      <c r="J55" s="86">
        <v>41</v>
      </c>
      <c r="K55" s="86">
        <v>47</v>
      </c>
      <c r="L55" s="86">
        <v>55</v>
      </c>
      <c r="M55" s="86">
        <v>60</v>
      </c>
      <c r="N55" s="86">
        <v>53</v>
      </c>
      <c r="O55" s="86">
        <v>46</v>
      </c>
      <c r="P55" s="86">
        <v>67</v>
      </c>
      <c r="Q55" s="86">
        <v>49</v>
      </c>
      <c r="R55" s="86">
        <v>61</v>
      </c>
      <c r="S55" s="86">
        <v>63</v>
      </c>
      <c r="T55" s="86">
        <v>57</v>
      </c>
      <c r="U55" s="86">
        <v>17</v>
      </c>
      <c r="V55" s="86">
        <v>17</v>
      </c>
      <c r="W55" s="86">
        <v>3</v>
      </c>
      <c r="X55" s="87">
        <v>9</v>
      </c>
    </row>
    <row r="56" spans="1:24" ht="13.5" customHeight="1">
      <c r="A56" s="30"/>
      <c r="B56" s="84" t="s">
        <v>1140</v>
      </c>
      <c r="C56" s="1143">
        <v>3</v>
      </c>
      <c r="D56" s="86">
        <v>2</v>
      </c>
      <c r="E56" s="86">
        <v>25</v>
      </c>
      <c r="F56" s="796">
        <f t="shared" si="8"/>
        <v>532</v>
      </c>
      <c r="G56" s="796">
        <f t="shared" si="10"/>
        <v>272</v>
      </c>
      <c r="H56" s="796">
        <f t="shared" si="11"/>
        <v>260</v>
      </c>
      <c r="I56" s="86">
        <v>46</v>
      </c>
      <c r="J56" s="86">
        <v>46</v>
      </c>
      <c r="K56" s="86">
        <v>45</v>
      </c>
      <c r="L56" s="86">
        <v>45</v>
      </c>
      <c r="M56" s="86">
        <v>43</v>
      </c>
      <c r="N56" s="86">
        <v>45</v>
      </c>
      <c r="O56" s="86">
        <v>32</v>
      </c>
      <c r="P56" s="86">
        <v>48</v>
      </c>
      <c r="Q56" s="86">
        <v>47</v>
      </c>
      <c r="R56" s="86">
        <v>42</v>
      </c>
      <c r="S56" s="86">
        <v>59</v>
      </c>
      <c r="T56" s="86">
        <v>34</v>
      </c>
      <c r="U56" s="86">
        <v>20</v>
      </c>
      <c r="V56" s="86">
        <v>17</v>
      </c>
      <c r="W56" s="86">
        <v>3</v>
      </c>
      <c r="X56" s="87">
        <v>10</v>
      </c>
    </row>
    <row r="57" spans="1:24" ht="13.5" customHeight="1">
      <c r="A57" s="30"/>
      <c r="B57" s="84" t="s">
        <v>1141</v>
      </c>
      <c r="C57" s="1143">
        <v>6</v>
      </c>
      <c r="D57" s="447">
        <v>0</v>
      </c>
      <c r="E57" s="86">
        <v>43</v>
      </c>
      <c r="F57" s="796">
        <f t="shared" si="8"/>
        <v>977</v>
      </c>
      <c r="G57" s="796">
        <f t="shared" si="10"/>
        <v>508</v>
      </c>
      <c r="H57" s="796">
        <f t="shared" si="11"/>
        <v>469</v>
      </c>
      <c r="I57" s="86">
        <v>71</v>
      </c>
      <c r="J57" s="86">
        <v>75</v>
      </c>
      <c r="K57" s="86">
        <v>78</v>
      </c>
      <c r="L57" s="86">
        <v>66</v>
      </c>
      <c r="M57" s="86">
        <v>94</v>
      </c>
      <c r="N57" s="86">
        <v>64</v>
      </c>
      <c r="O57" s="86">
        <v>80</v>
      </c>
      <c r="P57" s="86">
        <v>96</v>
      </c>
      <c r="Q57" s="86">
        <v>84</v>
      </c>
      <c r="R57" s="86">
        <v>81</v>
      </c>
      <c r="S57" s="86">
        <v>101</v>
      </c>
      <c r="T57" s="86">
        <v>87</v>
      </c>
      <c r="U57" s="86">
        <v>36</v>
      </c>
      <c r="V57" s="86">
        <v>32</v>
      </c>
      <c r="W57" s="86">
        <v>4</v>
      </c>
      <c r="X57" s="87">
        <v>13</v>
      </c>
    </row>
    <row r="58" spans="1:24" ht="13.5" customHeight="1">
      <c r="A58" s="30"/>
      <c r="B58" s="84" t="s">
        <v>1143</v>
      </c>
      <c r="C58" s="1143">
        <v>6</v>
      </c>
      <c r="D58" s="447">
        <v>0</v>
      </c>
      <c r="E58" s="86">
        <v>52</v>
      </c>
      <c r="F58" s="796">
        <f t="shared" si="8"/>
        <v>1501</v>
      </c>
      <c r="G58" s="796">
        <f t="shared" si="10"/>
        <v>757</v>
      </c>
      <c r="H58" s="796">
        <f t="shared" si="11"/>
        <v>744</v>
      </c>
      <c r="I58" s="86">
        <v>120</v>
      </c>
      <c r="J58" s="86">
        <v>112</v>
      </c>
      <c r="K58" s="86">
        <v>133</v>
      </c>
      <c r="L58" s="86">
        <v>110</v>
      </c>
      <c r="M58" s="86">
        <v>119</v>
      </c>
      <c r="N58" s="86">
        <v>119</v>
      </c>
      <c r="O58" s="86">
        <v>136</v>
      </c>
      <c r="P58" s="86">
        <v>115</v>
      </c>
      <c r="Q58" s="86">
        <v>108</v>
      </c>
      <c r="R58" s="86">
        <v>139</v>
      </c>
      <c r="S58" s="86">
        <v>141</v>
      </c>
      <c r="T58" s="86">
        <v>149</v>
      </c>
      <c r="U58" s="86">
        <v>35</v>
      </c>
      <c r="V58" s="86">
        <v>42</v>
      </c>
      <c r="W58" s="86">
        <v>6</v>
      </c>
      <c r="X58" s="87">
        <v>17</v>
      </c>
    </row>
    <row r="59" spans="1:24" ht="13.5" customHeight="1">
      <c r="A59" s="30"/>
      <c r="B59" s="84" t="s">
        <v>1145</v>
      </c>
      <c r="C59" s="1143">
        <v>4</v>
      </c>
      <c r="D59" s="447">
        <v>0</v>
      </c>
      <c r="E59" s="86">
        <v>31</v>
      </c>
      <c r="F59" s="796">
        <f t="shared" si="8"/>
        <v>639</v>
      </c>
      <c r="G59" s="796">
        <f t="shared" si="10"/>
        <v>303</v>
      </c>
      <c r="H59" s="796">
        <f t="shared" si="11"/>
        <v>336</v>
      </c>
      <c r="I59" s="86">
        <v>36</v>
      </c>
      <c r="J59" s="86">
        <v>54</v>
      </c>
      <c r="K59" s="86">
        <v>55</v>
      </c>
      <c r="L59" s="86">
        <v>41</v>
      </c>
      <c r="M59" s="86">
        <v>51</v>
      </c>
      <c r="N59" s="86">
        <v>52</v>
      </c>
      <c r="O59" s="86">
        <v>56</v>
      </c>
      <c r="P59" s="86">
        <v>50</v>
      </c>
      <c r="Q59" s="86">
        <v>56</v>
      </c>
      <c r="R59" s="86">
        <v>68</v>
      </c>
      <c r="S59" s="86">
        <v>49</v>
      </c>
      <c r="T59" s="86">
        <v>71</v>
      </c>
      <c r="U59" s="86">
        <v>21</v>
      </c>
      <c r="V59" s="86">
        <v>24</v>
      </c>
      <c r="W59" s="86">
        <v>4</v>
      </c>
      <c r="X59" s="87">
        <v>10</v>
      </c>
    </row>
    <row r="60" spans="1:24" ht="13.5" customHeight="1">
      <c r="A60" s="30"/>
      <c r="B60" s="84" t="s">
        <v>1146</v>
      </c>
      <c r="C60" s="1143">
        <v>3</v>
      </c>
      <c r="D60" s="447">
        <v>0</v>
      </c>
      <c r="E60" s="86">
        <v>20</v>
      </c>
      <c r="F60" s="796">
        <f t="shared" si="8"/>
        <v>448</v>
      </c>
      <c r="G60" s="796">
        <f t="shared" si="10"/>
        <v>228</v>
      </c>
      <c r="H60" s="796">
        <f t="shared" si="11"/>
        <v>220</v>
      </c>
      <c r="I60" s="86">
        <v>43</v>
      </c>
      <c r="J60" s="86">
        <v>41</v>
      </c>
      <c r="K60" s="86">
        <v>37</v>
      </c>
      <c r="L60" s="86">
        <v>34</v>
      </c>
      <c r="M60" s="86">
        <v>45</v>
      </c>
      <c r="N60" s="86">
        <v>40</v>
      </c>
      <c r="O60" s="86">
        <v>26</v>
      </c>
      <c r="P60" s="86">
        <v>32</v>
      </c>
      <c r="Q60" s="86">
        <v>51</v>
      </c>
      <c r="R60" s="86">
        <v>43</v>
      </c>
      <c r="S60" s="86">
        <v>26</v>
      </c>
      <c r="T60" s="86">
        <v>30</v>
      </c>
      <c r="U60" s="86">
        <v>15</v>
      </c>
      <c r="V60" s="86">
        <v>14</v>
      </c>
      <c r="W60" s="86">
        <v>3</v>
      </c>
      <c r="X60" s="87">
        <v>6</v>
      </c>
    </row>
    <row r="61" spans="1:24" ht="13.5" customHeight="1">
      <c r="A61" s="48"/>
      <c r="B61" s="91" t="s">
        <v>1147</v>
      </c>
      <c r="C61" s="1144">
        <v>3</v>
      </c>
      <c r="D61" s="457">
        <v>0</v>
      </c>
      <c r="E61" s="93">
        <v>25</v>
      </c>
      <c r="F61" s="804">
        <f t="shared" si="8"/>
        <v>653</v>
      </c>
      <c r="G61" s="804">
        <f t="shared" si="10"/>
        <v>316</v>
      </c>
      <c r="H61" s="804">
        <f t="shared" si="11"/>
        <v>337</v>
      </c>
      <c r="I61" s="93">
        <v>46</v>
      </c>
      <c r="J61" s="93">
        <v>48</v>
      </c>
      <c r="K61" s="93">
        <v>50</v>
      </c>
      <c r="L61" s="93">
        <v>54</v>
      </c>
      <c r="M61" s="93">
        <v>55</v>
      </c>
      <c r="N61" s="93">
        <v>56</v>
      </c>
      <c r="O61" s="93">
        <v>64</v>
      </c>
      <c r="P61" s="93">
        <v>56</v>
      </c>
      <c r="Q61" s="93">
        <v>44</v>
      </c>
      <c r="R61" s="93">
        <v>53</v>
      </c>
      <c r="S61" s="93">
        <v>57</v>
      </c>
      <c r="T61" s="93">
        <v>70</v>
      </c>
      <c r="U61" s="93">
        <v>17</v>
      </c>
      <c r="V61" s="93">
        <v>18</v>
      </c>
      <c r="W61" s="93">
        <v>2</v>
      </c>
      <c r="X61" s="498">
        <v>4</v>
      </c>
    </row>
    <row r="62" spans="1:14" ht="12" customHeight="1">
      <c r="A62" s="17" t="s">
        <v>967</v>
      </c>
      <c r="E62" s="1130"/>
      <c r="F62" s="1130"/>
      <c r="I62" s="912"/>
      <c r="J62" s="912"/>
      <c r="K62" s="912"/>
      <c r="L62" s="912"/>
      <c r="M62" s="912"/>
      <c r="N62" s="912"/>
    </row>
    <row r="63" spans="5:14" ht="12">
      <c r="E63" s="1130"/>
      <c r="F63" s="1130"/>
      <c r="I63" s="912"/>
      <c r="J63" s="912"/>
      <c r="K63" s="912"/>
      <c r="L63" s="912"/>
      <c r="M63" s="912"/>
      <c r="N63" s="912"/>
    </row>
    <row r="64" spans="9:14" ht="12">
      <c r="I64" s="912"/>
      <c r="J64" s="912"/>
      <c r="K64" s="912"/>
      <c r="L64" s="912"/>
      <c r="M64" s="912"/>
      <c r="N64" s="912"/>
    </row>
    <row r="65" spans="9:14" ht="12">
      <c r="I65" s="912"/>
      <c r="J65" s="912"/>
      <c r="K65" s="912"/>
      <c r="L65" s="912"/>
      <c r="M65" s="912"/>
      <c r="N65" s="912"/>
    </row>
    <row r="66" spans="9:14" ht="12">
      <c r="I66" s="912"/>
      <c r="J66" s="912"/>
      <c r="K66" s="912"/>
      <c r="L66" s="912"/>
      <c r="M66" s="912"/>
      <c r="N66" s="912"/>
    </row>
    <row r="67" spans="9:14" ht="12">
      <c r="I67" s="912"/>
      <c r="J67" s="912"/>
      <c r="K67" s="912"/>
      <c r="L67" s="912"/>
      <c r="M67" s="912"/>
      <c r="N67" s="912"/>
    </row>
    <row r="68" spans="9:14" ht="12">
      <c r="I68" s="912"/>
      <c r="J68" s="912"/>
      <c r="K68" s="912"/>
      <c r="L68" s="912"/>
      <c r="M68" s="912"/>
      <c r="N68" s="912"/>
    </row>
    <row r="69" spans="9:14" ht="12">
      <c r="I69" s="912"/>
      <c r="J69" s="912"/>
      <c r="K69" s="912"/>
      <c r="L69" s="912"/>
      <c r="M69" s="912"/>
      <c r="N69" s="912"/>
    </row>
    <row r="70" spans="9:14" ht="12">
      <c r="I70" s="912"/>
      <c r="J70" s="912"/>
      <c r="K70" s="912"/>
      <c r="L70" s="912"/>
      <c r="M70" s="912"/>
      <c r="N70" s="912"/>
    </row>
    <row r="71" spans="9:14" ht="12">
      <c r="I71" s="912"/>
      <c r="J71" s="912"/>
      <c r="K71" s="912"/>
      <c r="L71" s="912"/>
      <c r="M71" s="912"/>
      <c r="N71" s="912"/>
    </row>
    <row r="72" spans="9:14" ht="12">
      <c r="I72" s="912"/>
      <c r="J72" s="912"/>
      <c r="K72" s="912"/>
      <c r="L72" s="912"/>
      <c r="M72" s="912"/>
      <c r="N72" s="912"/>
    </row>
    <row r="73" spans="9:14" ht="12">
      <c r="I73" s="912"/>
      <c r="J73" s="912"/>
      <c r="K73" s="912"/>
      <c r="L73" s="912"/>
      <c r="M73" s="912"/>
      <c r="N73" s="912"/>
    </row>
    <row r="74" spans="9:14" ht="12">
      <c r="I74" s="912"/>
      <c r="J74" s="912"/>
      <c r="K74" s="912"/>
      <c r="L74" s="912"/>
      <c r="M74" s="912"/>
      <c r="N74" s="912"/>
    </row>
    <row r="75" spans="9:14" ht="12">
      <c r="I75" s="912"/>
      <c r="J75" s="912"/>
      <c r="K75" s="912"/>
      <c r="L75" s="912"/>
      <c r="M75" s="912"/>
      <c r="N75" s="912"/>
    </row>
    <row r="76" spans="9:14" ht="12">
      <c r="I76" s="912"/>
      <c r="J76" s="912"/>
      <c r="K76" s="912"/>
      <c r="L76" s="912"/>
      <c r="M76" s="912"/>
      <c r="N76" s="912"/>
    </row>
    <row r="77" spans="9:14" ht="12">
      <c r="I77" s="912"/>
      <c r="J77" s="912"/>
      <c r="K77" s="912"/>
      <c r="L77" s="912"/>
      <c r="M77" s="912"/>
      <c r="N77" s="912"/>
    </row>
    <row r="78" spans="9:14" ht="12">
      <c r="I78" s="912"/>
      <c r="J78" s="912"/>
      <c r="K78" s="912"/>
      <c r="L78" s="912"/>
      <c r="M78" s="912"/>
      <c r="N78" s="912"/>
    </row>
    <row r="79" spans="9:14" ht="12">
      <c r="I79" s="912"/>
      <c r="J79" s="912"/>
      <c r="K79" s="912"/>
      <c r="L79" s="912"/>
      <c r="M79" s="912"/>
      <c r="N79" s="912"/>
    </row>
    <row r="80" spans="9:14" ht="12">
      <c r="I80" s="912"/>
      <c r="J80" s="912"/>
      <c r="K80" s="912"/>
      <c r="L80" s="912"/>
      <c r="M80" s="912"/>
      <c r="N80" s="912"/>
    </row>
    <row r="81" spans="9:14" ht="12">
      <c r="I81" s="912"/>
      <c r="J81" s="912"/>
      <c r="K81" s="912"/>
      <c r="L81" s="912"/>
      <c r="M81" s="912"/>
      <c r="N81" s="912"/>
    </row>
    <row r="82" spans="9:14" ht="12">
      <c r="I82" s="912"/>
      <c r="J82" s="912"/>
      <c r="K82" s="912"/>
      <c r="L82" s="912"/>
      <c r="M82" s="912"/>
      <c r="N82" s="912"/>
    </row>
    <row r="83" spans="9:14" ht="12">
      <c r="I83" s="912"/>
      <c r="J83" s="912"/>
      <c r="K83" s="912"/>
      <c r="L83" s="912"/>
      <c r="M83" s="912"/>
      <c r="N83" s="912"/>
    </row>
    <row r="84" spans="9:14" ht="12">
      <c r="I84" s="912"/>
      <c r="J84" s="912"/>
      <c r="K84" s="912"/>
      <c r="L84" s="912"/>
      <c r="M84" s="912"/>
      <c r="N84" s="912"/>
    </row>
    <row r="85" spans="9:14" ht="12">
      <c r="I85" s="912"/>
      <c r="J85" s="912"/>
      <c r="K85" s="912"/>
      <c r="L85" s="912"/>
      <c r="M85" s="912"/>
      <c r="N85" s="912"/>
    </row>
    <row r="86" spans="9:14" ht="12">
      <c r="I86" s="912"/>
      <c r="J86" s="912"/>
      <c r="K86" s="912"/>
      <c r="L86" s="912"/>
      <c r="M86" s="912"/>
      <c r="N86" s="912"/>
    </row>
    <row r="87" spans="9:14" ht="12">
      <c r="I87" s="912"/>
      <c r="J87" s="912"/>
      <c r="K87" s="912"/>
      <c r="L87" s="912"/>
      <c r="M87" s="912"/>
      <c r="N87" s="912"/>
    </row>
    <row r="88" spans="9:14" ht="12">
      <c r="I88" s="912"/>
      <c r="J88" s="912"/>
      <c r="K88" s="912"/>
      <c r="L88" s="912"/>
      <c r="M88" s="912"/>
      <c r="N88" s="912"/>
    </row>
    <row r="89" spans="9:14" ht="12">
      <c r="I89" s="912"/>
      <c r="J89" s="912"/>
      <c r="K89" s="912"/>
      <c r="L89" s="912"/>
      <c r="M89" s="912"/>
      <c r="N89" s="912"/>
    </row>
    <row r="90" spans="9:14" ht="12">
      <c r="I90" s="912"/>
      <c r="J90" s="912"/>
      <c r="K90" s="912"/>
      <c r="L90" s="912"/>
      <c r="M90" s="912"/>
      <c r="N90" s="912"/>
    </row>
    <row r="91" spans="9:14" ht="12">
      <c r="I91" s="912"/>
      <c r="J91" s="912"/>
      <c r="K91" s="912"/>
      <c r="L91" s="912"/>
      <c r="M91" s="912"/>
      <c r="N91" s="912"/>
    </row>
    <row r="92" spans="9:14" ht="12">
      <c r="I92" s="912"/>
      <c r="J92" s="912"/>
      <c r="K92" s="912"/>
      <c r="L92" s="912"/>
      <c r="M92" s="912"/>
      <c r="N92" s="912"/>
    </row>
    <row r="93" spans="9:14" ht="12">
      <c r="I93" s="912"/>
      <c r="J93" s="912"/>
      <c r="K93" s="912"/>
      <c r="L93" s="912"/>
      <c r="M93" s="912"/>
      <c r="N93" s="912"/>
    </row>
    <row r="94" spans="9:14" ht="12">
      <c r="I94" s="912"/>
      <c r="J94" s="912"/>
      <c r="K94" s="912"/>
      <c r="L94" s="912"/>
      <c r="M94" s="912"/>
      <c r="N94" s="912"/>
    </row>
    <row r="95" spans="9:14" ht="12">
      <c r="I95" s="912"/>
      <c r="J95" s="912"/>
      <c r="K95" s="912"/>
      <c r="L95" s="912"/>
      <c r="M95" s="912"/>
      <c r="N95" s="912"/>
    </row>
    <row r="96" spans="9:14" ht="12">
      <c r="I96" s="912"/>
      <c r="J96" s="912"/>
      <c r="K96" s="912"/>
      <c r="L96" s="912"/>
      <c r="M96" s="912"/>
      <c r="N96" s="912"/>
    </row>
    <row r="97" spans="9:14" ht="12">
      <c r="I97" s="912"/>
      <c r="J97" s="912"/>
      <c r="K97" s="912"/>
      <c r="L97" s="912"/>
      <c r="M97" s="912"/>
      <c r="N97" s="912"/>
    </row>
    <row r="98" spans="9:14" ht="12">
      <c r="I98" s="912"/>
      <c r="J98" s="912"/>
      <c r="K98" s="912"/>
      <c r="L98" s="912"/>
      <c r="M98" s="912"/>
      <c r="N98" s="912"/>
    </row>
    <row r="99" spans="9:14" ht="12">
      <c r="I99" s="912"/>
      <c r="J99" s="912"/>
      <c r="K99" s="912"/>
      <c r="L99" s="912"/>
      <c r="M99" s="912"/>
      <c r="N99" s="912"/>
    </row>
    <row r="100" spans="9:14" ht="12">
      <c r="I100" s="912"/>
      <c r="J100" s="912"/>
      <c r="K100" s="912"/>
      <c r="L100" s="912"/>
      <c r="M100" s="912"/>
      <c r="N100" s="912"/>
    </row>
    <row r="101" spans="9:14" ht="12">
      <c r="I101" s="912"/>
      <c r="J101" s="912"/>
      <c r="K101" s="912"/>
      <c r="L101" s="912"/>
      <c r="M101" s="912"/>
      <c r="N101" s="912"/>
    </row>
    <row r="102" spans="9:14" ht="12">
      <c r="I102" s="912"/>
      <c r="J102" s="912"/>
      <c r="K102" s="912"/>
      <c r="L102" s="912"/>
      <c r="M102" s="912"/>
      <c r="N102" s="912"/>
    </row>
    <row r="103" spans="9:14" ht="12">
      <c r="I103" s="912"/>
      <c r="J103" s="912"/>
      <c r="K103" s="912"/>
      <c r="L103" s="912"/>
      <c r="M103" s="912"/>
      <c r="N103" s="912"/>
    </row>
    <row r="104" spans="9:14" ht="12">
      <c r="I104" s="912"/>
      <c r="J104" s="912"/>
      <c r="K104" s="912"/>
      <c r="L104" s="912"/>
      <c r="M104" s="912"/>
      <c r="N104" s="912"/>
    </row>
    <row r="105" spans="9:14" ht="12">
      <c r="I105" s="912"/>
      <c r="J105" s="912"/>
      <c r="K105" s="912"/>
      <c r="L105" s="912"/>
      <c r="M105" s="912"/>
      <c r="N105" s="912"/>
    </row>
    <row r="106" spans="9:14" ht="12">
      <c r="I106" s="912"/>
      <c r="J106" s="912"/>
      <c r="K106" s="912"/>
      <c r="L106" s="912"/>
      <c r="M106" s="912"/>
      <c r="N106" s="912"/>
    </row>
    <row r="107" spans="9:14" ht="12">
      <c r="I107" s="912"/>
      <c r="J107" s="912"/>
      <c r="K107" s="912"/>
      <c r="L107" s="912"/>
      <c r="M107" s="912"/>
      <c r="N107" s="912"/>
    </row>
    <row r="108" spans="9:14" ht="12">
      <c r="I108" s="912"/>
      <c r="J108" s="912"/>
      <c r="K108" s="912"/>
      <c r="L108" s="912"/>
      <c r="M108" s="912"/>
      <c r="N108" s="912"/>
    </row>
    <row r="109" spans="9:14" ht="12">
      <c r="I109" s="912"/>
      <c r="J109" s="912"/>
      <c r="K109" s="912"/>
      <c r="L109" s="912"/>
      <c r="M109" s="912"/>
      <c r="N109" s="912"/>
    </row>
    <row r="110" spans="9:14" ht="12">
      <c r="I110" s="912"/>
      <c r="J110" s="912"/>
      <c r="K110" s="912"/>
      <c r="L110" s="912"/>
      <c r="M110" s="912"/>
      <c r="N110" s="912"/>
    </row>
    <row r="111" spans="9:14" ht="12">
      <c r="I111" s="912"/>
      <c r="J111" s="912"/>
      <c r="K111" s="912"/>
      <c r="L111" s="912"/>
      <c r="M111" s="912"/>
      <c r="N111" s="912"/>
    </row>
    <row r="112" spans="9:14" ht="12">
      <c r="I112" s="912"/>
      <c r="J112" s="912"/>
      <c r="K112" s="912"/>
      <c r="L112" s="912"/>
      <c r="M112" s="912"/>
      <c r="N112" s="912"/>
    </row>
    <row r="113" spans="9:14" ht="12">
      <c r="I113" s="912"/>
      <c r="J113" s="912"/>
      <c r="K113" s="912"/>
      <c r="L113" s="912"/>
      <c r="M113" s="912"/>
      <c r="N113" s="912"/>
    </row>
    <row r="114" spans="9:14" ht="12">
      <c r="I114" s="912"/>
      <c r="J114" s="912"/>
      <c r="K114" s="912"/>
      <c r="L114" s="912"/>
      <c r="M114" s="912"/>
      <c r="N114" s="912"/>
    </row>
    <row r="115" spans="9:14" ht="12">
      <c r="I115" s="912"/>
      <c r="J115" s="912"/>
      <c r="K115" s="912"/>
      <c r="L115" s="912"/>
      <c r="M115" s="912"/>
      <c r="N115" s="912"/>
    </row>
    <row r="116" spans="9:14" ht="12">
      <c r="I116" s="912"/>
      <c r="J116" s="912"/>
      <c r="K116" s="912"/>
      <c r="L116" s="912"/>
      <c r="M116" s="912"/>
      <c r="N116" s="912"/>
    </row>
    <row r="117" spans="9:14" ht="12">
      <c r="I117" s="912"/>
      <c r="J117" s="912"/>
      <c r="K117" s="912"/>
      <c r="L117" s="912"/>
      <c r="M117" s="912"/>
      <c r="N117" s="912"/>
    </row>
    <row r="118" spans="9:14" ht="12">
      <c r="I118" s="912"/>
      <c r="J118" s="912"/>
      <c r="K118" s="912"/>
      <c r="L118" s="912"/>
      <c r="M118" s="912"/>
      <c r="N118" s="912"/>
    </row>
    <row r="119" spans="9:14" ht="12">
      <c r="I119" s="912"/>
      <c r="J119" s="912"/>
      <c r="K119" s="912"/>
      <c r="L119" s="912"/>
      <c r="M119" s="912"/>
      <c r="N119" s="912"/>
    </row>
    <row r="120" spans="9:14" ht="12">
      <c r="I120" s="912"/>
      <c r="J120" s="912"/>
      <c r="K120" s="912"/>
      <c r="L120" s="912"/>
      <c r="M120" s="912"/>
      <c r="N120" s="912"/>
    </row>
    <row r="121" spans="9:14" ht="12">
      <c r="I121" s="912"/>
      <c r="J121" s="912"/>
      <c r="K121" s="912"/>
      <c r="L121" s="912"/>
      <c r="M121" s="912"/>
      <c r="N121" s="912"/>
    </row>
    <row r="122" spans="9:14" ht="12">
      <c r="I122" s="912"/>
      <c r="J122" s="912"/>
      <c r="K122" s="912"/>
      <c r="L122" s="912"/>
      <c r="M122" s="912"/>
      <c r="N122" s="912"/>
    </row>
    <row r="123" spans="9:14" ht="12">
      <c r="I123" s="912"/>
      <c r="J123" s="912"/>
      <c r="K123" s="912"/>
      <c r="L123" s="912"/>
      <c r="M123" s="912"/>
      <c r="N123" s="912"/>
    </row>
    <row r="124" spans="9:14" ht="12">
      <c r="I124" s="912"/>
      <c r="J124" s="912"/>
      <c r="K124" s="912"/>
      <c r="L124" s="912"/>
      <c r="M124" s="912"/>
      <c r="N124" s="912"/>
    </row>
    <row r="125" spans="9:14" ht="12">
      <c r="I125" s="912"/>
      <c r="J125" s="912"/>
      <c r="K125" s="912"/>
      <c r="L125" s="912"/>
      <c r="M125" s="912"/>
      <c r="N125" s="912"/>
    </row>
    <row r="126" spans="9:14" ht="12">
      <c r="I126" s="912"/>
      <c r="J126" s="912"/>
      <c r="K126" s="912"/>
      <c r="L126" s="912"/>
      <c r="M126" s="912"/>
      <c r="N126" s="912"/>
    </row>
    <row r="127" spans="9:14" ht="12">
      <c r="I127" s="912"/>
      <c r="J127" s="912"/>
      <c r="K127" s="912"/>
      <c r="L127" s="912"/>
      <c r="M127" s="912"/>
      <c r="N127" s="912"/>
    </row>
    <row r="128" spans="9:14" ht="12">
      <c r="I128" s="912"/>
      <c r="J128" s="912"/>
      <c r="K128" s="912"/>
      <c r="L128" s="912"/>
      <c r="M128" s="912"/>
      <c r="N128" s="912"/>
    </row>
    <row r="129" spans="9:14" ht="12">
      <c r="I129" s="912"/>
      <c r="J129" s="912"/>
      <c r="K129" s="912"/>
      <c r="L129" s="912"/>
      <c r="M129" s="912"/>
      <c r="N129" s="912"/>
    </row>
    <row r="130" spans="9:14" ht="12">
      <c r="I130" s="912"/>
      <c r="J130" s="912"/>
      <c r="K130" s="912"/>
      <c r="L130" s="912"/>
      <c r="M130" s="912"/>
      <c r="N130" s="912"/>
    </row>
    <row r="131" spans="9:14" ht="12">
      <c r="I131" s="912"/>
      <c r="J131" s="912"/>
      <c r="K131" s="912"/>
      <c r="L131" s="912"/>
      <c r="M131" s="912"/>
      <c r="N131" s="912"/>
    </row>
    <row r="132" spans="9:14" ht="12">
      <c r="I132" s="912"/>
      <c r="J132" s="912"/>
      <c r="K132" s="912"/>
      <c r="L132" s="912"/>
      <c r="M132" s="912"/>
      <c r="N132" s="912"/>
    </row>
    <row r="133" spans="9:14" ht="12">
      <c r="I133" s="912"/>
      <c r="J133" s="912"/>
      <c r="K133" s="912"/>
      <c r="L133" s="912"/>
      <c r="M133" s="912"/>
      <c r="N133" s="912"/>
    </row>
    <row r="134" spans="9:14" ht="12">
      <c r="I134" s="912"/>
      <c r="J134" s="912"/>
      <c r="K134" s="912"/>
      <c r="L134" s="912"/>
      <c r="M134" s="912"/>
      <c r="N134" s="912"/>
    </row>
    <row r="135" spans="9:14" ht="12">
      <c r="I135" s="912"/>
      <c r="J135" s="912"/>
      <c r="K135" s="912"/>
      <c r="L135" s="912"/>
      <c r="M135" s="912"/>
      <c r="N135" s="912"/>
    </row>
    <row r="136" spans="9:14" ht="12">
      <c r="I136" s="912"/>
      <c r="J136" s="912"/>
      <c r="K136" s="912"/>
      <c r="L136" s="912"/>
      <c r="M136" s="912"/>
      <c r="N136" s="912"/>
    </row>
    <row r="137" spans="9:14" ht="12">
      <c r="I137" s="912"/>
      <c r="J137" s="912"/>
      <c r="K137" s="912"/>
      <c r="L137" s="912"/>
      <c r="M137" s="912"/>
      <c r="N137" s="912"/>
    </row>
    <row r="138" spans="9:14" ht="12">
      <c r="I138" s="912"/>
      <c r="J138" s="912"/>
      <c r="K138" s="912"/>
      <c r="L138" s="912"/>
      <c r="M138" s="912"/>
      <c r="N138" s="912"/>
    </row>
    <row r="139" spans="9:14" ht="12">
      <c r="I139" s="912"/>
      <c r="J139" s="912"/>
      <c r="K139" s="912"/>
      <c r="L139" s="912"/>
      <c r="M139" s="912"/>
      <c r="N139" s="912"/>
    </row>
    <row r="140" spans="9:14" ht="12">
      <c r="I140" s="912"/>
      <c r="J140" s="912"/>
      <c r="K140" s="912"/>
      <c r="L140" s="912"/>
      <c r="M140" s="912"/>
      <c r="N140" s="912"/>
    </row>
    <row r="141" spans="9:14" ht="12">
      <c r="I141" s="912"/>
      <c r="J141" s="912"/>
      <c r="K141" s="912"/>
      <c r="L141" s="912"/>
      <c r="M141" s="912"/>
      <c r="N141" s="912"/>
    </row>
    <row r="142" spans="9:14" ht="12">
      <c r="I142" s="912"/>
      <c r="J142" s="912"/>
      <c r="K142" s="912"/>
      <c r="L142" s="912"/>
      <c r="M142" s="912"/>
      <c r="N142" s="912"/>
    </row>
    <row r="143" spans="9:14" ht="12">
      <c r="I143" s="912"/>
      <c r="J143" s="912"/>
      <c r="K143" s="912"/>
      <c r="L143" s="912"/>
      <c r="M143" s="912"/>
      <c r="N143" s="912"/>
    </row>
    <row r="144" spans="9:14" ht="12">
      <c r="I144" s="912"/>
      <c r="J144" s="912"/>
      <c r="K144" s="912"/>
      <c r="L144" s="912"/>
      <c r="M144" s="912"/>
      <c r="N144" s="912"/>
    </row>
    <row r="145" spans="9:14" ht="12">
      <c r="I145" s="912"/>
      <c r="J145" s="912"/>
      <c r="K145" s="912"/>
      <c r="L145" s="912"/>
      <c r="M145" s="912"/>
      <c r="N145" s="912"/>
    </row>
    <row r="146" spans="9:14" ht="12">
      <c r="I146" s="912"/>
      <c r="J146" s="912"/>
      <c r="K146" s="912"/>
      <c r="L146" s="912"/>
      <c r="M146" s="912"/>
      <c r="N146" s="912"/>
    </row>
    <row r="147" spans="9:14" ht="12">
      <c r="I147" s="912"/>
      <c r="J147" s="912"/>
      <c r="K147" s="912"/>
      <c r="L147" s="912"/>
      <c r="M147" s="912"/>
      <c r="N147" s="912"/>
    </row>
    <row r="148" spans="9:14" ht="12">
      <c r="I148" s="912"/>
      <c r="J148" s="912"/>
      <c r="K148" s="912"/>
      <c r="L148" s="912"/>
      <c r="M148" s="912"/>
      <c r="N148" s="912"/>
    </row>
  </sheetData>
  <mergeCells count="23">
    <mergeCell ref="W4:X4"/>
    <mergeCell ref="U3:V3"/>
    <mergeCell ref="W3:X3"/>
    <mergeCell ref="S4:T4"/>
    <mergeCell ref="U4:V4"/>
    <mergeCell ref="A15:B15"/>
    <mergeCell ref="M4:N4"/>
    <mergeCell ref="A7:B7"/>
    <mergeCell ref="A12:B12"/>
    <mergeCell ref="A9:B9"/>
    <mergeCell ref="A10:B10"/>
    <mergeCell ref="A6:B6"/>
    <mergeCell ref="K4:L4"/>
    <mergeCell ref="I4:J4"/>
    <mergeCell ref="O4:P4"/>
    <mergeCell ref="Q4:R4"/>
    <mergeCell ref="A13:B13"/>
    <mergeCell ref="A14:B14"/>
    <mergeCell ref="F4:H4"/>
    <mergeCell ref="A3:B5"/>
    <mergeCell ref="E3:E5"/>
    <mergeCell ref="C3:D4"/>
    <mergeCell ref="F3:T3"/>
  </mergeCells>
  <printOptions/>
  <pageMargins left="0.3937007874015748" right="0.31496062992125984" top="0.5905511811023623" bottom="0.3937007874015748" header="0.2755905511811024" footer="0.1968503937007874"/>
  <pageSetup horizontalDpi="400" verticalDpi="400" orientation="portrait" paperSize="9" scale="90" r:id="rId1"/>
  <colBreaks count="1" manualBreakCount="1">
    <brk id="24" max="6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A1" sqref="A1"/>
    </sheetView>
  </sheetViews>
  <sheetFormatPr defaultColWidth="9.00390625" defaultRowHeight="13.5"/>
  <cols>
    <col min="1" max="1" width="10.125" style="1148" customWidth="1"/>
    <col min="2" max="2" width="5.00390625" style="1148" customWidth="1"/>
    <col min="3" max="3" width="4.75390625" style="1148" customWidth="1"/>
    <col min="4" max="4" width="7.50390625" style="1148" customWidth="1"/>
    <col min="5" max="15" width="7.625" style="1148" customWidth="1"/>
    <col min="16" max="16384" width="9.00390625" style="1148" customWidth="1"/>
  </cols>
  <sheetData>
    <row r="1" spans="1:10" s="672" customFormat="1" ht="14.25">
      <c r="A1" s="18" t="s">
        <v>980</v>
      </c>
      <c r="B1" s="1145"/>
      <c r="J1" s="39"/>
    </row>
    <row r="2" spans="1:15" s="672" customFormat="1" ht="12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1146"/>
      <c r="O2" s="1147" t="s">
        <v>976</v>
      </c>
    </row>
    <row r="3" spans="1:15" ht="13.5" customHeight="1" thickTop="1">
      <c r="A3" s="1649" t="s">
        <v>1149</v>
      </c>
      <c r="B3" s="1652" t="s">
        <v>969</v>
      </c>
      <c r="C3" s="1653"/>
      <c r="D3" s="1571" t="s">
        <v>970</v>
      </c>
      <c r="E3" s="1342" t="s">
        <v>977</v>
      </c>
      <c r="F3" s="1658"/>
      <c r="G3" s="1658"/>
      <c r="H3" s="1658"/>
      <c r="I3" s="1658"/>
      <c r="J3" s="1658"/>
      <c r="K3" s="1658"/>
      <c r="L3" s="1658"/>
      <c r="M3" s="1659"/>
      <c r="N3" s="1020" t="s">
        <v>971</v>
      </c>
      <c r="O3" s="1020" t="s">
        <v>972</v>
      </c>
    </row>
    <row r="4" spans="1:15" ht="13.5" customHeight="1">
      <c r="A4" s="1650"/>
      <c r="B4" s="1654" t="s">
        <v>973</v>
      </c>
      <c r="C4" s="1654" t="s">
        <v>974</v>
      </c>
      <c r="D4" s="1557"/>
      <c r="E4" s="1623" t="s">
        <v>978</v>
      </c>
      <c r="F4" s="1656"/>
      <c r="G4" s="1657"/>
      <c r="H4" s="1339" t="s">
        <v>961</v>
      </c>
      <c r="I4" s="1648"/>
      <c r="J4" s="1623">
        <v>2</v>
      </c>
      <c r="K4" s="1660"/>
      <c r="L4" s="1623">
        <v>3</v>
      </c>
      <c r="M4" s="1660"/>
      <c r="N4" s="1149" t="s">
        <v>975</v>
      </c>
      <c r="O4" s="1149" t="s">
        <v>975</v>
      </c>
    </row>
    <row r="5" spans="1:15" ht="13.5" customHeight="1">
      <c r="A5" s="1651"/>
      <c r="B5" s="1655"/>
      <c r="C5" s="1655"/>
      <c r="D5" s="1558"/>
      <c r="E5" s="1150" t="s">
        <v>1177</v>
      </c>
      <c r="F5" s="1151" t="s">
        <v>803</v>
      </c>
      <c r="G5" s="1151" t="s">
        <v>804</v>
      </c>
      <c r="H5" s="1151" t="s">
        <v>803</v>
      </c>
      <c r="I5" s="1151" t="s">
        <v>804</v>
      </c>
      <c r="J5" s="1151" t="s">
        <v>803</v>
      </c>
      <c r="K5" s="1151" t="s">
        <v>804</v>
      </c>
      <c r="L5" s="1151" t="s">
        <v>803</v>
      </c>
      <c r="M5" s="1151" t="s">
        <v>804</v>
      </c>
      <c r="N5" s="1152"/>
      <c r="O5" s="1152"/>
    </row>
    <row r="6" spans="1:15" s="1154" customFormat="1" ht="15" customHeight="1">
      <c r="A6" s="1153" t="s">
        <v>965</v>
      </c>
      <c r="B6" s="1132">
        <v>144</v>
      </c>
      <c r="C6" s="1033">
        <v>3</v>
      </c>
      <c r="D6" s="1033">
        <v>1510</v>
      </c>
      <c r="E6" s="1033">
        <f>SUM(F6:G6)</f>
        <v>54362</v>
      </c>
      <c r="F6" s="86">
        <f>SUM(H6,J6,L6)</f>
        <v>27671</v>
      </c>
      <c r="G6" s="86">
        <f>SUM(I6,K6,M6)</f>
        <v>26691</v>
      </c>
      <c r="H6" s="1033">
        <v>8959</v>
      </c>
      <c r="I6" s="1033">
        <v>8626</v>
      </c>
      <c r="J6" s="1033">
        <v>9390</v>
      </c>
      <c r="K6" s="1033">
        <v>9020</v>
      </c>
      <c r="L6" s="1033">
        <v>9322</v>
      </c>
      <c r="M6" s="1033">
        <v>9045</v>
      </c>
      <c r="N6" s="1033">
        <v>2894</v>
      </c>
      <c r="O6" s="1035">
        <v>419</v>
      </c>
    </row>
    <row r="7" spans="1:15" s="1158" customFormat="1" ht="15" customHeight="1">
      <c r="A7" s="1155" t="s">
        <v>966</v>
      </c>
      <c r="B7" s="1156">
        <f aca="true" t="shared" si="0" ref="B7:O7">SUM(B12:B15)</f>
        <v>145</v>
      </c>
      <c r="C7" s="1136">
        <f t="shared" si="0"/>
        <v>3</v>
      </c>
      <c r="D7" s="1136">
        <f t="shared" si="0"/>
        <v>1534</v>
      </c>
      <c r="E7" s="1136">
        <f t="shared" si="0"/>
        <v>53595</v>
      </c>
      <c r="F7" s="1136">
        <f t="shared" si="0"/>
        <v>27438</v>
      </c>
      <c r="G7" s="1136">
        <f t="shared" si="0"/>
        <v>26157</v>
      </c>
      <c r="H7" s="1136">
        <f t="shared" si="0"/>
        <v>9097</v>
      </c>
      <c r="I7" s="1136">
        <f t="shared" si="0"/>
        <v>8531</v>
      </c>
      <c r="J7" s="1136">
        <f t="shared" si="0"/>
        <v>8949</v>
      </c>
      <c r="K7" s="1136">
        <f t="shared" si="0"/>
        <v>8618</v>
      </c>
      <c r="L7" s="1136">
        <f t="shared" si="0"/>
        <v>9392</v>
      </c>
      <c r="M7" s="1136">
        <f t="shared" si="0"/>
        <v>9008</v>
      </c>
      <c r="N7" s="1136">
        <f t="shared" si="0"/>
        <v>2942</v>
      </c>
      <c r="O7" s="1157">
        <f t="shared" si="0"/>
        <v>421</v>
      </c>
    </row>
    <row r="8" spans="1:15" ht="15" customHeight="1">
      <c r="A8" s="1153"/>
      <c r="B8" s="1159"/>
      <c r="C8" s="1141"/>
      <c r="D8" s="1141"/>
      <c r="E8" s="1141"/>
      <c r="F8" s="1141"/>
      <c r="G8" s="1141"/>
      <c r="H8" s="1141"/>
      <c r="I8" s="1141"/>
      <c r="J8" s="1141"/>
      <c r="K8" s="1141"/>
      <c r="L8" s="1141"/>
      <c r="M8" s="1141"/>
      <c r="N8" s="1141"/>
      <c r="O8" s="1142"/>
    </row>
    <row r="9" spans="1:15" ht="15" customHeight="1">
      <c r="A9" s="1155" t="s">
        <v>1178</v>
      </c>
      <c r="B9" s="1156">
        <f>SUM(B18:B30)</f>
        <v>82</v>
      </c>
      <c r="C9" s="1136">
        <f>SUM(C18:C30)</f>
        <v>3</v>
      </c>
      <c r="D9" s="1136">
        <f>SUM(D18:D30)</f>
        <v>1047</v>
      </c>
      <c r="E9" s="1136">
        <f>SUM(E18:E30)</f>
        <v>38290</v>
      </c>
      <c r="F9" s="1136">
        <f>SUM(H9,J9,L9)</f>
        <v>19619</v>
      </c>
      <c r="G9" s="1136">
        <f>SUM(I9,K9,M9)</f>
        <v>18671</v>
      </c>
      <c r="H9" s="1136">
        <f aca="true" t="shared" si="1" ref="H9:O9">SUM(H18:H30)</f>
        <v>6419</v>
      </c>
      <c r="I9" s="1136">
        <f t="shared" si="1"/>
        <v>6099</v>
      </c>
      <c r="J9" s="1136">
        <f t="shared" si="1"/>
        <v>6376</v>
      </c>
      <c r="K9" s="1136">
        <f t="shared" si="1"/>
        <v>6091</v>
      </c>
      <c r="L9" s="1136">
        <f t="shared" si="1"/>
        <v>6824</v>
      </c>
      <c r="M9" s="1136">
        <f t="shared" si="1"/>
        <v>6481</v>
      </c>
      <c r="N9" s="1136">
        <f t="shared" si="1"/>
        <v>1951</v>
      </c>
      <c r="O9" s="1157">
        <f t="shared" si="1"/>
        <v>249</v>
      </c>
    </row>
    <row r="10" spans="1:15" ht="15" customHeight="1">
      <c r="A10" s="1155" t="s">
        <v>1237</v>
      </c>
      <c r="B10" s="1156">
        <f>SUM(B31:B61)</f>
        <v>63</v>
      </c>
      <c r="C10" s="1136">
        <f>SUM(C31:C61)</f>
        <v>0</v>
      </c>
      <c r="D10" s="1136">
        <f>SUM(D31:D61)</f>
        <v>487</v>
      </c>
      <c r="E10" s="1136">
        <f>SUM(E31:E61)</f>
        <v>15305</v>
      </c>
      <c r="F10" s="1136">
        <f>SUM(H10,J10,L10)</f>
        <v>7819</v>
      </c>
      <c r="G10" s="1136">
        <f>SUM(I10,K10,M10)</f>
        <v>7486</v>
      </c>
      <c r="H10" s="1136">
        <f aca="true" t="shared" si="2" ref="H10:O10">SUM(H31:H61)</f>
        <v>2678</v>
      </c>
      <c r="I10" s="1136">
        <f t="shared" si="2"/>
        <v>2432</v>
      </c>
      <c r="J10" s="1136">
        <f t="shared" si="2"/>
        <v>2573</v>
      </c>
      <c r="K10" s="1136">
        <f t="shared" si="2"/>
        <v>2527</v>
      </c>
      <c r="L10" s="1136">
        <f t="shared" si="2"/>
        <v>2568</v>
      </c>
      <c r="M10" s="1136">
        <f t="shared" si="2"/>
        <v>2527</v>
      </c>
      <c r="N10" s="1136">
        <f t="shared" si="2"/>
        <v>991</v>
      </c>
      <c r="O10" s="1157">
        <f t="shared" si="2"/>
        <v>172</v>
      </c>
    </row>
    <row r="11" spans="1:15" ht="15" customHeight="1">
      <c r="A11" s="1153"/>
      <c r="B11" s="1159"/>
      <c r="C11" s="1141"/>
      <c r="D11" s="1141"/>
      <c r="E11" s="1141"/>
      <c r="F11" s="1141"/>
      <c r="G11" s="1141"/>
      <c r="H11" s="1141"/>
      <c r="I11" s="1141"/>
      <c r="J11" s="1141"/>
      <c r="K11" s="1141"/>
      <c r="L11" s="1141"/>
      <c r="M11" s="1141"/>
      <c r="N11" s="1141"/>
      <c r="O11" s="1142"/>
    </row>
    <row r="12" spans="1:15" s="1158" customFormat="1" ht="15" customHeight="1">
      <c r="A12" s="1155" t="s">
        <v>1106</v>
      </c>
      <c r="B12" s="1156">
        <f aca="true" t="shared" si="3" ref="B12:O12">SUM(B18,B23:B25,B27:B29,B31:B37)</f>
        <v>55</v>
      </c>
      <c r="C12" s="1136">
        <f t="shared" si="3"/>
        <v>0</v>
      </c>
      <c r="D12" s="1136">
        <f t="shared" si="3"/>
        <v>664</v>
      </c>
      <c r="E12" s="1136">
        <f t="shared" si="3"/>
        <v>24463</v>
      </c>
      <c r="F12" s="1136">
        <f t="shared" si="3"/>
        <v>12468</v>
      </c>
      <c r="G12" s="1136">
        <f t="shared" si="3"/>
        <v>11995</v>
      </c>
      <c r="H12" s="1136">
        <f t="shared" si="3"/>
        <v>4154</v>
      </c>
      <c r="I12" s="1136">
        <f t="shared" si="3"/>
        <v>3913</v>
      </c>
      <c r="J12" s="1136">
        <f t="shared" si="3"/>
        <v>4014</v>
      </c>
      <c r="K12" s="1136">
        <f t="shared" si="3"/>
        <v>3887</v>
      </c>
      <c r="L12" s="1136">
        <f t="shared" si="3"/>
        <v>4300</v>
      </c>
      <c r="M12" s="1136">
        <f t="shared" si="3"/>
        <v>4195</v>
      </c>
      <c r="N12" s="1136">
        <f t="shared" si="3"/>
        <v>1251</v>
      </c>
      <c r="O12" s="1157">
        <f t="shared" si="3"/>
        <v>150</v>
      </c>
    </row>
    <row r="13" spans="1:15" s="1158" customFormat="1" ht="15" customHeight="1">
      <c r="A13" s="1155" t="s">
        <v>1108</v>
      </c>
      <c r="B13" s="1156">
        <f aca="true" t="shared" si="4" ref="B13:O13">SUM(B22,B38:B44)</f>
        <v>18</v>
      </c>
      <c r="C13" s="1136">
        <f t="shared" si="4"/>
        <v>0</v>
      </c>
      <c r="D13" s="1136">
        <f t="shared" si="4"/>
        <v>145</v>
      </c>
      <c r="E13" s="1136">
        <f t="shared" si="4"/>
        <v>4500</v>
      </c>
      <c r="F13" s="1136">
        <f t="shared" si="4"/>
        <v>2340</v>
      </c>
      <c r="G13" s="1136">
        <f t="shared" si="4"/>
        <v>2160</v>
      </c>
      <c r="H13" s="1136">
        <f t="shared" si="4"/>
        <v>782</v>
      </c>
      <c r="I13" s="1136">
        <f t="shared" si="4"/>
        <v>697</v>
      </c>
      <c r="J13" s="1136">
        <f t="shared" si="4"/>
        <v>791</v>
      </c>
      <c r="K13" s="1136">
        <f t="shared" si="4"/>
        <v>759</v>
      </c>
      <c r="L13" s="1136">
        <f t="shared" si="4"/>
        <v>767</v>
      </c>
      <c r="M13" s="1136">
        <f t="shared" si="4"/>
        <v>704</v>
      </c>
      <c r="N13" s="1136">
        <f t="shared" si="4"/>
        <v>294</v>
      </c>
      <c r="O13" s="1157">
        <f t="shared" si="4"/>
        <v>51</v>
      </c>
    </row>
    <row r="14" spans="1:15" s="1158" customFormat="1" ht="15" customHeight="1">
      <c r="A14" s="1155" t="s">
        <v>1110</v>
      </c>
      <c r="B14" s="1156">
        <f aca="true" t="shared" si="5" ref="B14:O14">SUM(B19,B26,B30,B45:B49)</f>
        <v>36</v>
      </c>
      <c r="C14" s="1136">
        <f t="shared" si="5"/>
        <v>2</v>
      </c>
      <c r="D14" s="1136">
        <f t="shared" si="5"/>
        <v>321</v>
      </c>
      <c r="E14" s="1136">
        <f t="shared" si="5"/>
        <v>10448</v>
      </c>
      <c r="F14" s="1136">
        <f t="shared" si="5"/>
        <v>5400</v>
      </c>
      <c r="G14" s="1136">
        <f t="shared" si="5"/>
        <v>5048</v>
      </c>
      <c r="H14" s="1136">
        <f t="shared" si="5"/>
        <v>1750</v>
      </c>
      <c r="I14" s="1136">
        <f t="shared" si="5"/>
        <v>1606</v>
      </c>
      <c r="J14" s="1136">
        <f t="shared" si="5"/>
        <v>1760</v>
      </c>
      <c r="K14" s="1136">
        <f t="shared" si="5"/>
        <v>1663</v>
      </c>
      <c r="L14" s="1136">
        <f t="shared" si="5"/>
        <v>1890</v>
      </c>
      <c r="M14" s="1136">
        <f t="shared" si="5"/>
        <v>1779</v>
      </c>
      <c r="N14" s="1136">
        <f t="shared" si="5"/>
        <v>641</v>
      </c>
      <c r="O14" s="1157">
        <f t="shared" si="5"/>
        <v>83</v>
      </c>
    </row>
    <row r="15" spans="1:15" s="1158" customFormat="1" ht="15" customHeight="1">
      <c r="A15" s="1155" t="s">
        <v>1112</v>
      </c>
      <c r="B15" s="1156">
        <f aca="true" t="shared" si="6" ref="B15:O15">SUM(B20:B21,B50:B61)</f>
        <v>36</v>
      </c>
      <c r="C15" s="1136">
        <f t="shared" si="6"/>
        <v>1</v>
      </c>
      <c r="D15" s="1136">
        <f t="shared" si="6"/>
        <v>404</v>
      </c>
      <c r="E15" s="1136">
        <f t="shared" si="6"/>
        <v>14184</v>
      </c>
      <c r="F15" s="1136">
        <f t="shared" si="6"/>
        <v>7230</v>
      </c>
      <c r="G15" s="1136">
        <f t="shared" si="6"/>
        <v>6954</v>
      </c>
      <c r="H15" s="1136">
        <f t="shared" si="6"/>
        <v>2411</v>
      </c>
      <c r="I15" s="1136">
        <f t="shared" si="6"/>
        <v>2315</v>
      </c>
      <c r="J15" s="1136">
        <f t="shared" si="6"/>
        <v>2384</v>
      </c>
      <c r="K15" s="1136">
        <f t="shared" si="6"/>
        <v>2309</v>
      </c>
      <c r="L15" s="1136">
        <f t="shared" si="6"/>
        <v>2435</v>
      </c>
      <c r="M15" s="1136">
        <f t="shared" si="6"/>
        <v>2330</v>
      </c>
      <c r="N15" s="1136">
        <f t="shared" si="6"/>
        <v>756</v>
      </c>
      <c r="O15" s="1157">
        <f t="shared" si="6"/>
        <v>137</v>
      </c>
    </row>
    <row r="16" spans="1:15" ht="6" customHeight="1">
      <c r="A16" s="1155"/>
      <c r="B16" s="1159"/>
      <c r="C16" s="1141"/>
      <c r="D16" s="1141"/>
      <c r="E16" s="1141"/>
      <c r="F16" s="1141"/>
      <c r="G16" s="1141"/>
      <c r="H16" s="1141"/>
      <c r="I16" s="1141"/>
      <c r="J16" s="1141"/>
      <c r="K16" s="1141"/>
      <c r="L16" s="1141"/>
      <c r="M16" s="1141"/>
      <c r="N16" s="1141"/>
      <c r="O16" s="1142"/>
    </row>
    <row r="17" spans="1:15" s="1158" customFormat="1" ht="6" customHeight="1">
      <c r="A17" s="1155"/>
      <c r="B17" s="1156"/>
      <c r="C17" s="1136"/>
      <c r="D17" s="1136"/>
      <c r="E17" s="1136"/>
      <c r="F17" s="1136"/>
      <c r="G17" s="1136"/>
      <c r="H17" s="1136"/>
      <c r="I17" s="1136"/>
      <c r="J17" s="1136"/>
      <c r="K17" s="1136"/>
      <c r="L17" s="1136"/>
      <c r="M17" s="1136"/>
      <c r="N17" s="1136"/>
      <c r="O17" s="452"/>
    </row>
    <row r="18" spans="1:15" s="1154" customFormat="1" ht="12" customHeight="1">
      <c r="A18" s="1153" t="s">
        <v>1115</v>
      </c>
      <c r="B18" s="1143">
        <v>17</v>
      </c>
      <c r="C18" s="86">
        <v>0</v>
      </c>
      <c r="D18" s="447">
        <v>275</v>
      </c>
      <c r="E18" s="86">
        <f aca="true" t="shared" si="7" ref="E18:E61">SUM(F18:G18)</f>
        <v>10797</v>
      </c>
      <c r="F18" s="86">
        <f aca="true" t="shared" si="8" ref="F18:F61">SUM(H18,J18,L18)</f>
        <v>5553</v>
      </c>
      <c r="G18" s="86">
        <f aca="true" t="shared" si="9" ref="G18:G61">SUM(I18,K18,M18)</f>
        <v>5244</v>
      </c>
      <c r="H18" s="86">
        <v>1811</v>
      </c>
      <c r="I18" s="86">
        <v>1646</v>
      </c>
      <c r="J18" s="86">
        <v>1801</v>
      </c>
      <c r="K18" s="86">
        <v>1734</v>
      </c>
      <c r="L18" s="86">
        <v>1941</v>
      </c>
      <c r="M18" s="86">
        <v>1864</v>
      </c>
      <c r="N18" s="86">
        <v>500</v>
      </c>
      <c r="O18" s="87">
        <v>48</v>
      </c>
    </row>
    <row r="19" spans="1:15" s="1154" customFormat="1" ht="12" customHeight="1">
      <c r="A19" s="1153" t="s">
        <v>1117</v>
      </c>
      <c r="B19" s="1143">
        <v>8</v>
      </c>
      <c r="C19" s="86">
        <v>2</v>
      </c>
      <c r="D19" s="86">
        <v>109</v>
      </c>
      <c r="E19" s="86">
        <f t="shared" si="7"/>
        <v>3864</v>
      </c>
      <c r="F19" s="86">
        <f t="shared" si="8"/>
        <v>1996</v>
      </c>
      <c r="G19" s="86">
        <f t="shared" si="9"/>
        <v>1868</v>
      </c>
      <c r="H19" s="86">
        <v>647</v>
      </c>
      <c r="I19" s="86">
        <v>587</v>
      </c>
      <c r="J19" s="86">
        <v>647</v>
      </c>
      <c r="K19" s="86">
        <v>605</v>
      </c>
      <c r="L19" s="86">
        <v>702</v>
      </c>
      <c r="M19" s="86">
        <v>676</v>
      </c>
      <c r="N19" s="86">
        <v>203</v>
      </c>
      <c r="O19" s="87">
        <v>29</v>
      </c>
    </row>
    <row r="20" spans="1:15" s="1154" customFormat="1" ht="12" customHeight="1">
      <c r="A20" s="1153" t="s">
        <v>1118</v>
      </c>
      <c r="B20" s="1143">
        <v>8</v>
      </c>
      <c r="C20" s="86">
        <v>1</v>
      </c>
      <c r="D20" s="86">
        <v>119</v>
      </c>
      <c r="E20" s="86">
        <f t="shared" si="7"/>
        <v>4266</v>
      </c>
      <c r="F20" s="86">
        <f t="shared" si="8"/>
        <v>2124</v>
      </c>
      <c r="G20" s="86">
        <f t="shared" si="9"/>
        <v>2142</v>
      </c>
      <c r="H20" s="86">
        <v>699</v>
      </c>
      <c r="I20" s="86">
        <v>737</v>
      </c>
      <c r="J20" s="86">
        <v>691</v>
      </c>
      <c r="K20" s="86">
        <v>703</v>
      </c>
      <c r="L20" s="86">
        <v>734</v>
      </c>
      <c r="M20" s="86">
        <v>702</v>
      </c>
      <c r="N20" s="86">
        <v>215</v>
      </c>
      <c r="O20" s="87">
        <v>33</v>
      </c>
    </row>
    <row r="21" spans="1:15" s="1154" customFormat="1" ht="12" customHeight="1">
      <c r="A21" s="1153" t="s">
        <v>1120</v>
      </c>
      <c r="B21" s="1143">
        <v>9</v>
      </c>
      <c r="C21" s="86">
        <v>0</v>
      </c>
      <c r="D21" s="447">
        <v>124</v>
      </c>
      <c r="E21" s="86">
        <f t="shared" si="7"/>
        <v>4561</v>
      </c>
      <c r="F21" s="86">
        <f t="shared" si="8"/>
        <v>2396</v>
      </c>
      <c r="G21" s="86">
        <f t="shared" si="9"/>
        <v>2165</v>
      </c>
      <c r="H21" s="86">
        <v>775</v>
      </c>
      <c r="I21" s="86">
        <v>701</v>
      </c>
      <c r="J21" s="86">
        <v>802</v>
      </c>
      <c r="K21" s="86">
        <v>719</v>
      </c>
      <c r="L21" s="86">
        <v>819</v>
      </c>
      <c r="M21" s="86">
        <v>745</v>
      </c>
      <c r="N21" s="86">
        <v>221</v>
      </c>
      <c r="O21" s="87">
        <v>26</v>
      </c>
    </row>
    <row r="22" spans="1:15" s="1154" customFormat="1" ht="12" customHeight="1">
      <c r="A22" s="1153" t="s">
        <v>1123</v>
      </c>
      <c r="B22" s="1143">
        <v>5</v>
      </c>
      <c r="C22" s="86">
        <v>0</v>
      </c>
      <c r="D22" s="447">
        <v>55</v>
      </c>
      <c r="E22" s="86">
        <f t="shared" si="7"/>
        <v>1873</v>
      </c>
      <c r="F22" s="86">
        <f t="shared" si="8"/>
        <v>952</v>
      </c>
      <c r="G22" s="86">
        <f t="shared" si="9"/>
        <v>921</v>
      </c>
      <c r="H22" s="86">
        <v>309</v>
      </c>
      <c r="I22" s="86">
        <v>297</v>
      </c>
      <c r="J22" s="86">
        <v>323</v>
      </c>
      <c r="K22" s="86">
        <v>331</v>
      </c>
      <c r="L22" s="86">
        <v>320</v>
      </c>
      <c r="M22" s="86">
        <v>293</v>
      </c>
      <c r="N22" s="86">
        <v>107</v>
      </c>
      <c r="O22" s="87">
        <v>13</v>
      </c>
    </row>
    <row r="23" spans="1:15" s="1154" customFormat="1" ht="12" customHeight="1">
      <c r="A23" s="1153" t="s">
        <v>1125</v>
      </c>
      <c r="B23" s="1143">
        <v>3</v>
      </c>
      <c r="C23" s="86">
        <v>0</v>
      </c>
      <c r="D23" s="447">
        <v>47</v>
      </c>
      <c r="E23" s="86">
        <f t="shared" si="7"/>
        <v>1801</v>
      </c>
      <c r="F23" s="86">
        <f t="shared" si="8"/>
        <v>921</v>
      </c>
      <c r="G23" s="86">
        <f t="shared" si="9"/>
        <v>880</v>
      </c>
      <c r="H23" s="86">
        <v>311</v>
      </c>
      <c r="I23" s="86">
        <v>301</v>
      </c>
      <c r="J23" s="86">
        <v>280</v>
      </c>
      <c r="K23" s="86">
        <v>292</v>
      </c>
      <c r="L23" s="86">
        <v>330</v>
      </c>
      <c r="M23" s="86">
        <v>287</v>
      </c>
      <c r="N23" s="86">
        <v>86</v>
      </c>
      <c r="O23" s="87">
        <v>9</v>
      </c>
    </row>
    <row r="24" spans="1:15" s="1154" customFormat="1" ht="12" customHeight="1">
      <c r="A24" s="1153" t="s">
        <v>1127</v>
      </c>
      <c r="B24" s="1143">
        <v>4</v>
      </c>
      <c r="C24" s="86">
        <v>0</v>
      </c>
      <c r="D24" s="447">
        <v>46</v>
      </c>
      <c r="E24" s="86">
        <f t="shared" si="7"/>
        <v>1601</v>
      </c>
      <c r="F24" s="86">
        <f t="shared" si="8"/>
        <v>827</v>
      </c>
      <c r="G24" s="86">
        <f t="shared" si="9"/>
        <v>774</v>
      </c>
      <c r="H24" s="86">
        <v>277</v>
      </c>
      <c r="I24" s="86">
        <v>272</v>
      </c>
      <c r="J24" s="86">
        <v>273</v>
      </c>
      <c r="K24" s="86">
        <v>237</v>
      </c>
      <c r="L24" s="86">
        <v>277</v>
      </c>
      <c r="M24" s="86">
        <v>265</v>
      </c>
      <c r="N24" s="86">
        <v>86</v>
      </c>
      <c r="O24" s="87">
        <v>11</v>
      </c>
    </row>
    <row r="25" spans="1:15" s="1154" customFormat="1" ht="12" customHeight="1">
      <c r="A25" s="1153" t="s">
        <v>1128</v>
      </c>
      <c r="B25" s="1143">
        <v>6</v>
      </c>
      <c r="C25" s="86">
        <v>0</v>
      </c>
      <c r="D25" s="447">
        <v>38</v>
      </c>
      <c r="E25" s="86">
        <f t="shared" si="7"/>
        <v>1281</v>
      </c>
      <c r="F25" s="86">
        <f t="shared" si="8"/>
        <v>649</v>
      </c>
      <c r="G25" s="86">
        <f t="shared" si="9"/>
        <v>632</v>
      </c>
      <c r="H25" s="86">
        <v>208</v>
      </c>
      <c r="I25" s="86">
        <v>224</v>
      </c>
      <c r="J25" s="86">
        <v>211</v>
      </c>
      <c r="K25" s="86">
        <v>205</v>
      </c>
      <c r="L25" s="86">
        <v>230</v>
      </c>
      <c r="M25" s="86">
        <v>203</v>
      </c>
      <c r="N25" s="86">
        <v>83</v>
      </c>
      <c r="O25" s="87">
        <v>16</v>
      </c>
    </row>
    <row r="26" spans="1:15" s="1154" customFormat="1" ht="12" customHeight="1">
      <c r="A26" s="1153" t="s">
        <v>1131</v>
      </c>
      <c r="B26" s="1143">
        <v>2</v>
      </c>
      <c r="C26" s="86">
        <v>0</v>
      </c>
      <c r="D26" s="447">
        <v>37</v>
      </c>
      <c r="E26" s="86">
        <f t="shared" si="7"/>
        <v>1373</v>
      </c>
      <c r="F26" s="86">
        <f t="shared" si="8"/>
        <v>701</v>
      </c>
      <c r="G26" s="86">
        <f t="shared" si="9"/>
        <v>672</v>
      </c>
      <c r="H26" s="86">
        <v>219</v>
      </c>
      <c r="I26" s="86">
        <v>211</v>
      </c>
      <c r="J26" s="86">
        <v>218</v>
      </c>
      <c r="K26" s="86">
        <v>221</v>
      </c>
      <c r="L26" s="86">
        <v>264</v>
      </c>
      <c r="M26" s="86">
        <v>240</v>
      </c>
      <c r="N26" s="86">
        <v>71</v>
      </c>
      <c r="O26" s="87">
        <v>8</v>
      </c>
    </row>
    <row r="27" spans="1:15" s="1154" customFormat="1" ht="12" customHeight="1">
      <c r="A27" s="1153" t="s">
        <v>1133</v>
      </c>
      <c r="B27" s="1143">
        <v>3</v>
      </c>
      <c r="C27" s="86">
        <v>0</v>
      </c>
      <c r="D27" s="447">
        <v>67</v>
      </c>
      <c r="E27" s="86">
        <f t="shared" si="7"/>
        <v>2547</v>
      </c>
      <c r="F27" s="86">
        <f t="shared" si="8"/>
        <v>1274</v>
      </c>
      <c r="G27" s="86">
        <f t="shared" si="9"/>
        <v>1273</v>
      </c>
      <c r="H27" s="86">
        <v>429</v>
      </c>
      <c r="I27" s="86">
        <v>450</v>
      </c>
      <c r="J27" s="86">
        <v>415</v>
      </c>
      <c r="K27" s="86">
        <v>375</v>
      </c>
      <c r="L27" s="86">
        <v>430</v>
      </c>
      <c r="M27" s="86">
        <v>448</v>
      </c>
      <c r="N27" s="86">
        <v>121</v>
      </c>
      <c r="O27" s="87">
        <v>13</v>
      </c>
    </row>
    <row r="28" spans="1:15" s="1154" customFormat="1" ht="12" customHeight="1">
      <c r="A28" s="1153" t="s">
        <v>1135</v>
      </c>
      <c r="B28" s="1143">
        <v>4</v>
      </c>
      <c r="C28" s="86">
        <v>0</v>
      </c>
      <c r="D28" s="447">
        <v>50</v>
      </c>
      <c r="E28" s="86">
        <f t="shared" si="7"/>
        <v>1793</v>
      </c>
      <c r="F28" s="86">
        <f t="shared" si="8"/>
        <v>915</v>
      </c>
      <c r="G28" s="86">
        <f t="shared" si="9"/>
        <v>878</v>
      </c>
      <c r="H28" s="86">
        <v>306</v>
      </c>
      <c r="I28" s="86">
        <v>271</v>
      </c>
      <c r="J28" s="86">
        <v>289</v>
      </c>
      <c r="K28" s="86">
        <v>277</v>
      </c>
      <c r="L28" s="86">
        <v>320</v>
      </c>
      <c r="M28" s="86">
        <v>330</v>
      </c>
      <c r="N28" s="86">
        <v>91</v>
      </c>
      <c r="O28" s="87">
        <v>14</v>
      </c>
    </row>
    <row r="29" spans="1:15" s="1154" customFormat="1" ht="12" customHeight="1">
      <c r="A29" s="1153" t="s">
        <v>1137</v>
      </c>
      <c r="B29" s="1143">
        <v>6</v>
      </c>
      <c r="C29" s="86">
        <v>0</v>
      </c>
      <c r="D29" s="447">
        <v>31</v>
      </c>
      <c r="E29" s="86">
        <f t="shared" si="7"/>
        <v>984</v>
      </c>
      <c r="F29" s="86">
        <f t="shared" si="8"/>
        <v>511</v>
      </c>
      <c r="G29" s="86">
        <f t="shared" si="9"/>
        <v>473</v>
      </c>
      <c r="H29" s="86">
        <v>174</v>
      </c>
      <c r="I29" s="86">
        <v>144</v>
      </c>
      <c r="J29" s="86">
        <v>160</v>
      </c>
      <c r="K29" s="86">
        <v>157</v>
      </c>
      <c r="L29" s="86">
        <v>177</v>
      </c>
      <c r="M29" s="86">
        <v>172</v>
      </c>
      <c r="N29" s="86">
        <v>69</v>
      </c>
      <c r="O29" s="87">
        <v>11</v>
      </c>
    </row>
    <row r="30" spans="1:15" s="1154" customFormat="1" ht="12" customHeight="1">
      <c r="A30" s="1153" t="s">
        <v>1139</v>
      </c>
      <c r="B30" s="1143">
        <v>7</v>
      </c>
      <c r="C30" s="86">
        <v>0</v>
      </c>
      <c r="D30" s="447">
        <v>49</v>
      </c>
      <c r="E30" s="86">
        <f t="shared" si="7"/>
        <v>1549</v>
      </c>
      <c r="F30" s="86">
        <f t="shared" si="8"/>
        <v>800</v>
      </c>
      <c r="G30" s="86">
        <f t="shared" si="9"/>
        <v>749</v>
      </c>
      <c r="H30" s="86">
        <v>254</v>
      </c>
      <c r="I30" s="86">
        <v>258</v>
      </c>
      <c r="J30" s="86">
        <v>266</v>
      </c>
      <c r="K30" s="86">
        <v>235</v>
      </c>
      <c r="L30" s="86">
        <v>280</v>
      </c>
      <c r="M30" s="86">
        <v>256</v>
      </c>
      <c r="N30" s="86">
        <v>98</v>
      </c>
      <c r="O30" s="87">
        <v>18</v>
      </c>
    </row>
    <row r="31" spans="1:15" s="1154" customFormat="1" ht="12" customHeight="1">
      <c r="A31" s="1153" t="s">
        <v>1142</v>
      </c>
      <c r="B31" s="1143">
        <v>3</v>
      </c>
      <c r="C31" s="86">
        <v>0</v>
      </c>
      <c r="D31" s="447">
        <v>21</v>
      </c>
      <c r="E31" s="86">
        <f t="shared" si="7"/>
        <v>621</v>
      </c>
      <c r="F31" s="86">
        <f t="shared" si="8"/>
        <v>320</v>
      </c>
      <c r="G31" s="86">
        <f t="shared" si="9"/>
        <v>301</v>
      </c>
      <c r="H31" s="86">
        <v>97</v>
      </c>
      <c r="I31" s="86">
        <v>86</v>
      </c>
      <c r="J31" s="86">
        <v>103</v>
      </c>
      <c r="K31" s="86">
        <v>106</v>
      </c>
      <c r="L31" s="86">
        <v>120</v>
      </c>
      <c r="M31" s="86">
        <v>109</v>
      </c>
      <c r="N31" s="86">
        <v>42</v>
      </c>
      <c r="O31" s="87">
        <v>3</v>
      </c>
    </row>
    <row r="32" spans="1:15" s="1154" customFormat="1" ht="12" customHeight="1">
      <c r="A32" s="1153" t="s">
        <v>1144</v>
      </c>
      <c r="B32" s="1143">
        <v>1</v>
      </c>
      <c r="C32" s="86">
        <v>0</v>
      </c>
      <c r="D32" s="447">
        <v>14</v>
      </c>
      <c r="E32" s="86">
        <f t="shared" si="7"/>
        <v>490</v>
      </c>
      <c r="F32" s="86">
        <f t="shared" si="8"/>
        <v>257</v>
      </c>
      <c r="G32" s="86">
        <f t="shared" si="9"/>
        <v>233</v>
      </c>
      <c r="H32" s="86">
        <v>107</v>
      </c>
      <c r="I32" s="86">
        <v>85</v>
      </c>
      <c r="J32" s="86">
        <v>79</v>
      </c>
      <c r="K32" s="86">
        <v>71</v>
      </c>
      <c r="L32" s="86">
        <v>71</v>
      </c>
      <c r="M32" s="86">
        <v>77</v>
      </c>
      <c r="N32" s="86">
        <v>24</v>
      </c>
      <c r="O32" s="87">
        <v>5</v>
      </c>
    </row>
    <row r="33" spans="1:15" s="1154" customFormat="1" ht="12" customHeight="1">
      <c r="A33" s="1153" t="s">
        <v>1098</v>
      </c>
      <c r="B33" s="1143">
        <v>1</v>
      </c>
      <c r="C33" s="86">
        <v>0</v>
      </c>
      <c r="D33" s="447">
        <v>23</v>
      </c>
      <c r="E33" s="86">
        <f t="shared" si="7"/>
        <v>897</v>
      </c>
      <c r="F33" s="86">
        <f t="shared" si="8"/>
        <v>461</v>
      </c>
      <c r="G33" s="86">
        <f t="shared" si="9"/>
        <v>436</v>
      </c>
      <c r="H33" s="86">
        <v>171</v>
      </c>
      <c r="I33" s="86">
        <v>139</v>
      </c>
      <c r="J33" s="86">
        <v>150</v>
      </c>
      <c r="K33" s="86">
        <v>149</v>
      </c>
      <c r="L33" s="86">
        <v>140</v>
      </c>
      <c r="M33" s="86">
        <v>148</v>
      </c>
      <c r="N33" s="86">
        <v>40</v>
      </c>
      <c r="O33" s="87">
        <v>3</v>
      </c>
    </row>
    <row r="34" spans="1:15" s="1154" customFormat="1" ht="12" customHeight="1">
      <c r="A34" s="1153" t="s">
        <v>1099</v>
      </c>
      <c r="B34" s="1143">
        <v>3</v>
      </c>
      <c r="C34" s="86">
        <v>0</v>
      </c>
      <c r="D34" s="447">
        <v>15</v>
      </c>
      <c r="E34" s="86">
        <f t="shared" si="7"/>
        <v>348</v>
      </c>
      <c r="F34" s="86">
        <f t="shared" si="8"/>
        <v>165</v>
      </c>
      <c r="G34" s="86">
        <f t="shared" si="9"/>
        <v>183</v>
      </c>
      <c r="H34" s="86">
        <v>43</v>
      </c>
      <c r="I34" s="86">
        <v>53</v>
      </c>
      <c r="J34" s="86">
        <v>59</v>
      </c>
      <c r="K34" s="86">
        <v>69</v>
      </c>
      <c r="L34" s="86">
        <v>63</v>
      </c>
      <c r="M34" s="86">
        <v>61</v>
      </c>
      <c r="N34" s="86">
        <v>35</v>
      </c>
      <c r="O34" s="87">
        <v>4</v>
      </c>
    </row>
    <row r="35" spans="1:15" s="1154" customFormat="1" ht="12" customHeight="1">
      <c r="A35" s="1153" t="s">
        <v>1100</v>
      </c>
      <c r="B35" s="1143">
        <v>1</v>
      </c>
      <c r="C35" s="86">
        <v>0</v>
      </c>
      <c r="D35" s="447">
        <v>13</v>
      </c>
      <c r="E35" s="86">
        <f t="shared" si="7"/>
        <v>435</v>
      </c>
      <c r="F35" s="86">
        <f t="shared" si="8"/>
        <v>220</v>
      </c>
      <c r="G35" s="86">
        <f t="shared" si="9"/>
        <v>215</v>
      </c>
      <c r="H35" s="86">
        <v>71</v>
      </c>
      <c r="I35" s="86">
        <v>75</v>
      </c>
      <c r="J35" s="86">
        <v>75</v>
      </c>
      <c r="K35" s="86">
        <v>65</v>
      </c>
      <c r="L35" s="86">
        <v>74</v>
      </c>
      <c r="M35" s="86">
        <v>75</v>
      </c>
      <c r="N35" s="86">
        <v>24</v>
      </c>
      <c r="O35" s="87">
        <v>4</v>
      </c>
    </row>
    <row r="36" spans="1:15" s="1154" customFormat="1" ht="12" customHeight="1">
      <c r="A36" s="1153" t="s">
        <v>1102</v>
      </c>
      <c r="B36" s="1143">
        <v>1</v>
      </c>
      <c r="C36" s="86">
        <v>0</v>
      </c>
      <c r="D36" s="447">
        <v>11</v>
      </c>
      <c r="E36" s="86">
        <f t="shared" si="7"/>
        <v>439</v>
      </c>
      <c r="F36" s="86">
        <f t="shared" si="8"/>
        <v>195</v>
      </c>
      <c r="G36" s="86">
        <f t="shared" si="9"/>
        <v>244</v>
      </c>
      <c r="H36" s="86">
        <v>74</v>
      </c>
      <c r="I36" s="86">
        <v>85</v>
      </c>
      <c r="J36" s="86">
        <v>56</v>
      </c>
      <c r="K36" s="86">
        <v>72</v>
      </c>
      <c r="L36" s="86">
        <v>65</v>
      </c>
      <c r="M36" s="86">
        <v>87</v>
      </c>
      <c r="N36" s="86">
        <v>22</v>
      </c>
      <c r="O36" s="87">
        <v>4</v>
      </c>
    </row>
    <row r="37" spans="1:15" s="1154" customFormat="1" ht="12" customHeight="1">
      <c r="A37" s="1153" t="s">
        <v>1104</v>
      </c>
      <c r="B37" s="1143">
        <v>2</v>
      </c>
      <c r="C37" s="86">
        <v>0</v>
      </c>
      <c r="D37" s="447">
        <v>13</v>
      </c>
      <c r="E37" s="86">
        <f t="shared" si="7"/>
        <v>429</v>
      </c>
      <c r="F37" s="86">
        <f t="shared" si="8"/>
        <v>200</v>
      </c>
      <c r="G37" s="86">
        <f t="shared" si="9"/>
        <v>229</v>
      </c>
      <c r="H37" s="86">
        <v>75</v>
      </c>
      <c r="I37" s="86">
        <v>82</v>
      </c>
      <c r="J37" s="86">
        <v>63</v>
      </c>
      <c r="K37" s="86">
        <v>78</v>
      </c>
      <c r="L37" s="86">
        <v>62</v>
      </c>
      <c r="M37" s="86">
        <v>69</v>
      </c>
      <c r="N37" s="86">
        <v>28</v>
      </c>
      <c r="O37" s="87">
        <v>5</v>
      </c>
    </row>
    <row r="38" spans="1:15" s="1154" customFormat="1" ht="12" customHeight="1">
      <c r="A38" s="1153" t="s">
        <v>1105</v>
      </c>
      <c r="B38" s="1143">
        <v>1</v>
      </c>
      <c r="C38" s="86">
        <v>0</v>
      </c>
      <c r="D38" s="447">
        <v>12</v>
      </c>
      <c r="E38" s="86">
        <f t="shared" si="7"/>
        <v>385</v>
      </c>
      <c r="F38" s="86">
        <f t="shared" si="8"/>
        <v>205</v>
      </c>
      <c r="G38" s="86">
        <f t="shared" si="9"/>
        <v>180</v>
      </c>
      <c r="H38" s="86">
        <v>67</v>
      </c>
      <c r="I38" s="86">
        <v>67</v>
      </c>
      <c r="J38" s="86">
        <v>64</v>
      </c>
      <c r="K38" s="86">
        <v>59</v>
      </c>
      <c r="L38" s="86">
        <v>74</v>
      </c>
      <c r="M38" s="86">
        <v>54</v>
      </c>
      <c r="N38" s="86">
        <v>22</v>
      </c>
      <c r="O38" s="87">
        <v>3</v>
      </c>
    </row>
    <row r="39" spans="1:15" s="1154" customFormat="1" ht="12" customHeight="1">
      <c r="A39" s="1153" t="s">
        <v>1107</v>
      </c>
      <c r="B39" s="1143">
        <v>1</v>
      </c>
      <c r="C39" s="86">
        <v>0</v>
      </c>
      <c r="D39" s="447">
        <v>13</v>
      </c>
      <c r="E39" s="86">
        <f t="shared" si="7"/>
        <v>532</v>
      </c>
      <c r="F39" s="86">
        <f t="shared" si="8"/>
        <v>274</v>
      </c>
      <c r="G39" s="86">
        <f t="shared" si="9"/>
        <v>258</v>
      </c>
      <c r="H39" s="86">
        <v>106</v>
      </c>
      <c r="I39" s="86">
        <v>79</v>
      </c>
      <c r="J39" s="86">
        <v>84</v>
      </c>
      <c r="K39" s="86">
        <v>91</v>
      </c>
      <c r="L39" s="86">
        <v>84</v>
      </c>
      <c r="M39" s="86">
        <v>88</v>
      </c>
      <c r="N39" s="86">
        <v>23</v>
      </c>
      <c r="O39" s="87">
        <v>4</v>
      </c>
    </row>
    <row r="40" spans="1:15" s="1154" customFormat="1" ht="12" customHeight="1">
      <c r="A40" s="1153" t="s">
        <v>1109</v>
      </c>
      <c r="B40" s="1143">
        <v>2</v>
      </c>
      <c r="C40" s="86">
        <v>0</v>
      </c>
      <c r="D40" s="447">
        <v>13</v>
      </c>
      <c r="E40" s="86">
        <f t="shared" si="7"/>
        <v>336</v>
      </c>
      <c r="F40" s="86">
        <f t="shared" si="8"/>
        <v>178</v>
      </c>
      <c r="G40" s="86">
        <f t="shared" si="9"/>
        <v>158</v>
      </c>
      <c r="H40" s="86">
        <v>54</v>
      </c>
      <c r="I40" s="86">
        <v>48</v>
      </c>
      <c r="J40" s="86">
        <v>58</v>
      </c>
      <c r="K40" s="86">
        <v>51</v>
      </c>
      <c r="L40" s="86">
        <v>66</v>
      </c>
      <c r="M40" s="86">
        <v>59</v>
      </c>
      <c r="N40" s="86">
        <v>26</v>
      </c>
      <c r="O40" s="87">
        <v>7</v>
      </c>
    </row>
    <row r="41" spans="1:15" s="1154" customFormat="1" ht="12" customHeight="1">
      <c r="A41" s="1153" t="s">
        <v>1111</v>
      </c>
      <c r="B41" s="1143">
        <v>2</v>
      </c>
      <c r="C41" s="86">
        <v>0</v>
      </c>
      <c r="D41" s="447">
        <v>18</v>
      </c>
      <c r="E41" s="86">
        <f t="shared" si="7"/>
        <v>534</v>
      </c>
      <c r="F41" s="86">
        <f t="shared" si="8"/>
        <v>271</v>
      </c>
      <c r="G41" s="86">
        <f t="shared" si="9"/>
        <v>263</v>
      </c>
      <c r="H41" s="86">
        <v>97</v>
      </c>
      <c r="I41" s="86">
        <v>88</v>
      </c>
      <c r="J41" s="86">
        <v>87</v>
      </c>
      <c r="K41" s="86">
        <v>95</v>
      </c>
      <c r="L41" s="86">
        <v>87</v>
      </c>
      <c r="M41" s="86">
        <v>80</v>
      </c>
      <c r="N41" s="86">
        <v>39</v>
      </c>
      <c r="O41" s="87">
        <v>5</v>
      </c>
    </row>
    <row r="42" spans="1:15" s="1154" customFormat="1" ht="12" customHeight="1">
      <c r="A42" s="1153" t="s">
        <v>1113</v>
      </c>
      <c r="B42" s="1143">
        <v>3</v>
      </c>
      <c r="C42" s="86">
        <v>0</v>
      </c>
      <c r="D42" s="447">
        <v>13</v>
      </c>
      <c r="E42" s="86">
        <f t="shared" si="7"/>
        <v>235</v>
      </c>
      <c r="F42" s="86">
        <f t="shared" si="8"/>
        <v>133</v>
      </c>
      <c r="G42" s="86">
        <f t="shared" si="9"/>
        <v>102</v>
      </c>
      <c r="H42" s="86">
        <v>43</v>
      </c>
      <c r="I42" s="86">
        <v>32</v>
      </c>
      <c r="J42" s="86">
        <v>49</v>
      </c>
      <c r="K42" s="86">
        <v>38</v>
      </c>
      <c r="L42" s="86">
        <v>41</v>
      </c>
      <c r="M42" s="86">
        <v>32</v>
      </c>
      <c r="N42" s="86">
        <v>29</v>
      </c>
      <c r="O42" s="87">
        <v>5</v>
      </c>
    </row>
    <row r="43" spans="1:15" s="1154" customFormat="1" ht="12" customHeight="1">
      <c r="A43" s="1153" t="s">
        <v>1114</v>
      </c>
      <c r="B43" s="1143">
        <v>2</v>
      </c>
      <c r="C43" s="86">
        <v>0</v>
      </c>
      <c r="D43" s="447">
        <v>10</v>
      </c>
      <c r="E43" s="86">
        <f t="shared" si="7"/>
        <v>272</v>
      </c>
      <c r="F43" s="86">
        <f t="shared" si="8"/>
        <v>137</v>
      </c>
      <c r="G43" s="86">
        <f t="shared" si="9"/>
        <v>135</v>
      </c>
      <c r="H43" s="86">
        <v>42</v>
      </c>
      <c r="I43" s="86">
        <v>48</v>
      </c>
      <c r="J43" s="86">
        <v>53</v>
      </c>
      <c r="K43" s="86">
        <v>40</v>
      </c>
      <c r="L43" s="86">
        <v>42</v>
      </c>
      <c r="M43" s="86">
        <v>47</v>
      </c>
      <c r="N43" s="86">
        <v>23</v>
      </c>
      <c r="O43" s="87">
        <v>8</v>
      </c>
    </row>
    <row r="44" spans="1:15" s="1154" customFormat="1" ht="12" customHeight="1">
      <c r="A44" s="1153" t="s">
        <v>1116</v>
      </c>
      <c r="B44" s="1143">
        <v>2</v>
      </c>
      <c r="C44" s="86">
        <v>0</v>
      </c>
      <c r="D44" s="447">
        <v>11</v>
      </c>
      <c r="E44" s="86">
        <f t="shared" si="7"/>
        <v>333</v>
      </c>
      <c r="F44" s="86">
        <f t="shared" si="8"/>
        <v>190</v>
      </c>
      <c r="G44" s="86">
        <f t="shared" si="9"/>
        <v>143</v>
      </c>
      <c r="H44" s="86">
        <v>64</v>
      </c>
      <c r="I44" s="86">
        <v>38</v>
      </c>
      <c r="J44" s="86">
        <v>73</v>
      </c>
      <c r="K44" s="86">
        <v>54</v>
      </c>
      <c r="L44" s="86">
        <v>53</v>
      </c>
      <c r="M44" s="86">
        <v>51</v>
      </c>
      <c r="N44" s="86">
        <v>25</v>
      </c>
      <c r="O44" s="87">
        <v>6</v>
      </c>
    </row>
    <row r="45" spans="1:15" s="1154" customFormat="1" ht="12" customHeight="1">
      <c r="A45" s="1153" t="s">
        <v>1119</v>
      </c>
      <c r="B45" s="1143">
        <v>4</v>
      </c>
      <c r="C45" s="86">
        <v>0</v>
      </c>
      <c r="D45" s="447">
        <v>39</v>
      </c>
      <c r="E45" s="86">
        <f t="shared" si="7"/>
        <v>1255</v>
      </c>
      <c r="F45" s="86">
        <f t="shared" si="8"/>
        <v>653</v>
      </c>
      <c r="G45" s="86">
        <f t="shared" si="9"/>
        <v>602</v>
      </c>
      <c r="H45" s="86">
        <v>231</v>
      </c>
      <c r="I45" s="86">
        <v>180</v>
      </c>
      <c r="J45" s="86">
        <v>196</v>
      </c>
      <c r="K45" s="86">
        <v>221</v>
      </c>
      <c r="L45" s="86">
        <v>226</v>
      </c>
      <c r="M45" s="86">
        <v>201</v>
      </c>
      <c r="N45" s="86">
        <v>76</v>
      </c>
      <c r="O45" s="87">
        <v>8</v>
      </c>
    </row>
    <row r="46" spans="1:15" s="1154" customFormat="1" ht="12" customHeight="1">
      <c r="A46" s="1153" t="s">
        <v>1121</v>
      </c>
      <c r="B46" s="1143">
        <v>5</v>
      </c>
      <c r="C46" s="86">
        <v>0</v>
      </c>
      <c r="D46" s="447">
        <v>29</v>
      </c>
      <c r="E46" s="86">
        <f t="shared" si="7"/>
        <v>855</v>
      </c>
      <c r="F46" s="86">
        <f t="shared" si="8"/>
        <v>458</v>
      </c>
      <c r="G46" s="86">
        <f t="shared" si="9"/>
        <v>397</v>
      </c>
      <c r="H46" s="86">
        <v>141</v>
      </c>
      <c r="I46" s="86">
        <v>128</v>
      </c>
      <c r="J46" s="86">
        <v>158</v>
      </c>
      <c r="K46" s="86">
        <v>142</v>
      </c>
      <c r="L46" s="86">
        <v>159</v>
      </c>
      <c r="M46" s="86">
        <v>127</v>
      </c>
      <c r="N46" s="86">
        <v>65</v>
      </c>
      <c r="O46" s="87">
        <v>9</v>
      </c>
    </row>
    <row r="47" spans="1:15" s="1154" customFormat="1" ht="12" customHeight="1">
      <c r="A47" s="1153" t="s">
        <v>1122</v>
      </c>
      <c r="B47" s="1143">
        <v>6</v>
      </c>
      <c r="C47" s="86">
        <v>0</v>
      </c>
      <c r="D47" s="447">
        <v>22</v>
      </c>
      <c r="E47" s="86">
        <f t="shared" si="7"/>
        <v>430</v>
      </c>
      <c r="F47" s="86">
        <f t="shared" si="8"/>
        <v>217</v>
      </c>
      <c r="G47" s="86">
        <f t="shared" si="9"/>
        <v>213</v>
      </c>
      <c r="H47" s="86">
        <v>68</v>
      </c>
      <c r="I47" s="86">
        <v>61</v>
      </c>
      <c r="J47" s="86">
        <v>67</v>
      </c>
      <c r="K47" s="86">
        <v>73</v>
      </c>
      <c r="L47" s="86">
        <v>82</v>
      </c>
      <c r="M47" s="86">
        <v>79</v>
      </c>
      <c r="N47" s="86">
        <v>56</v>
      </c>
      <c r="O47" s="87">
        <v>2</v>
      </c>
    </row>
    <row r="48" spans="1:15" s="1154" customFormat="1" ht="12" customHeight="1">
      <c r="A48" s="1153" t="s">
        <v>1124</v>
      </c>
      <c r="B48" s="1143">
        <v>2</v>
      </c>
      <c r="C48" s="86">
        <v>0</v>
      </c>
      <c r="D48" s="447">
        <v>22</v>
      </c>
      <c r="E48" s="86">
        <f t="shared" si="7"/>
        <v>748</v>
      </c>
      <c r="F48" s="86">
        <f t="shared" si="8"/>
        <v>387</v>
      </c>
      <c r="G48" s="86">
        <f t="shared" si="9"/>
        <v>361</v>
      </c>
      <c r="H48" s="86">
        <v>127</v>
      </c>
      <c r="I48" s="86">
        <v>117</v>
      </c>
      <c r="J48" s="86">
        <v>144</v>
      </c>
      <c r="K48" s="86">
        <v>110</v>
      </c>
      <c r="L48" s="86">
        <v>116</v>
      </c>
      <c r="M48" s="86">
        <v>134</v>
      </c>
      <c r="N48" s="86">
        <v>41</v>
      </c>
      <c r="O48" s="87">
        <v>4</v>
      </c>
    </row>
    <row r="49" spans="1:15" s="1154" customFormat="1" ht="12" customHeight="1">
      <c r="A49" s="1153" t="s">
        <v>1126</v>
      </c>
      <c r="B49" s="1143">
        <v>2</v>
      </c>
      <c r="C49" s="86">
        <v>0</v>
      </c>
      <c r="D49" s="447">
        <v>14</v>
      </c>
      <c r="E49" s="86">
        <f t="shared" si="7"/>
        <v>374</v>
      </c>
      <c r="F49" s="86">
        <f t="shared" si="8"/>
        <v>188</v>
      </c>
      <c r="G49" s="86">
        <f t="shared" si="9"/>
        <v>186</v>
      </c>
      <c r="H49" s="86">
        <v>63</v>
      </c>
      <c r="I49" s="86">
        <v>64</v>
      </c>
      <c r="J49" s="86">
        <v>64</v>
      </c>
      <c r="K49" s="86">
        <v>56</v>
      </c>
      <c r="L49" s="86">
        <v>61</v>
      </c>
      <c r="M49" s="86">
        <v>66</v>
      </c>
      <c r="N49" s="86">
        <v>31</v>
      </c>
      <c r="O49" s="87">
        <v>5</v>
      </c>
    </row>
    <row r="50" spans="1:15" s="1154" customFormat="1" ht="12" customHeight="1">
      <c r="A50" s="1153" t="s">
        <v>1129</v>
      </c>
      <c r="B50" s="1143">
        <v>1</v>
      </c>
      <c r="C50" s="86">
        <v>0</v>
      </c>
      <c r="D50" s="447">
        <v>9</v>
      </c>
      <c r="E50" s="86">
        <f t="shared" si="7"/>
        <v>327</v>
      </c>
      <c r="F50" s="86">
        <f t="shared" si="8"/>
        <v>162</v>
      </c>
      <c r="G50" s="86">
        <f t="shared" si="9"/>
        <v>165</v>
      </c>
      <c r="H50" s="86">
        <v>65</v>
      </c>
      <c r="I50" s="86">
        <v>50</v>
      </c>
      <c r="J50" s="86">
        <v>54</v>
      </c>
      <c r="K50" s="86">
        <v>62</v>
      </c>
      <c r="L50" s="86">
        <v>43</v>
      </c>
      <c r="M50" s="86">
        <v>53</v>
      </c>
      <c r="N50" s="86">
        <v>17</v>
      </c>
      <c r="O50" s="87">
        <v>2</v>
      </c>
    </row>
    <row r="51" spans="1:15" s="1154" customFormat="1" ht="12" customHeight="1">
      <c r="A51" s="1153" t="s">
        <v>1130</v>
      </c>
      <c r="B51" s="1143">
        <v>1</v>
      </c>
      <c r="C51" s="86">
        <v>0</v>
      </c>
      <c r="D51" s="447">
        <v>22</v>
      </c>
      <c r="E51" s="86">
        <f t="shared" si="7"/>
        <v>832</v>
      </c>
      <c r="F51" s="86">
        <f t="shared" si="8"/>
        <v>433</v>
      </c>
      <c r="G51" s="86">
        <f t="shared" si="9"/>
        <v>399</v>
      </c>
      <c r="H51" s="86">
        <v>139</v>
      </c>
      <c r="I51" s="86">
        <v>137</v>
      </c>
      <c r="J51" s="86">
        <v>131</v>
      </c>
      <c r="K51" s="86">
        <v>129</v>
      </c>
      <c r="L51" s="86">
        <v>163</v>
      </c>
      <c r="M51" s="86">
        <v>133</v>
      </c>
      <c r="N51" s="86">
        <v>38</v>
      </c>
      <c r="O51" s="87">
        <v>6</v>
      </c>
    </row>
    <row r="52" spans="1:15" s="1154" customFormat="1" ht="12" customHeight="1">
      <c r="A52" s="1153" t="s">
        <v>1132</v>
      </c>
      <c r="B52" s="1143">
        <v>1</v>
      </c>
      <c r="C52" s="86">
        <v>0</v>
      </c>
      <c r="D52" s="447">
        <v>15</v>
      </c>
      <c r="E52" s="86">
        <f t="shared" si="7"/>
        <v>563</v>
      </c>
      <c r="F52" s="86">
        <f t="shared" si="8"/>
        <v>297</v>
      </c>
      <c r="G52" s="86">
        <f t="shared" si="9"/>
        <v>266</v>
      </c>
      <c r="H52" s="86">
        <v>95</v>
      </c>
      <c r="I52" s="86">
        <v>77</v>
      </c>
      <c r="J52" s="86">
        <v>102</v>
      </c>
      <c r="K52" s="86">
        <v>95</v>
      </c>
      <c r="L52" s="86">
        <v>100</v>
      </c>
      <c r="M52" s="86">
        <v>94</v>
      </c>
      <c r="N52" s="86">
        <v>27</v>
      </c>
      <c r="O52" s="87">
        <v>5</v>
      </c>
    </row>
    <row r="53" spans="1:15" s="1154" customFormat="1" ht="12" customHeight="1">
      <c r="A53" s="1153" t="s">
        <v>1134</v>
      </c>
      <c r="B53" s="1143">
        <v>1</v>
      </c>
      <c r="C53" s="86">
        <v>0</v>
      </c>
      <c r="D53" s="447">
        <v>11</v>
      </c>
      <c r="E53" s="86">
        <f t="shared" si="7"/>
        <v>410</v>
      </c>
      <c r="F53" s="86">
        <f t="shared" si="8"/>
        <v>209</v>
      </c>
      <c r="G53" s="86">
        <f t="shared" si="9"/>
        <v>201</v>
      </c>
      <c r="H53" s="86">
        <v>79</v>
      </c>
      <c r="I53" s="86">
        <v>72</v>
      </c>
      <c r="J53" s="86">
        <v>71</v>
      </c>
      <c r="K53" s="86">
        <v>64</v>
      </c>
      <c r="L53" s="86">
        <v>59</v>
      </c>
      <c r="M53" s="86">
        <v>65</v>
      </c>
      <c r="N53" s="86">
        <v>20</v>
      </c>
      <c r="O53" s="87">
        <v>9</v>
      </c>
    </row>
    <row r="54" spans="1:15" s="1154" customFormat="1" ht="12" customHeight="1">
      <c r="A54" s="1153" t="s">
        <v>1136</v>
      </c>
      <c r="B54" s="1143">
        <v>1</v>
      </c>
      <c r="C54" s="86">
        <v>0</v>
      </c>
      <c r="D54" s="447">
        <v>10</v>
      </c>
      <c r="E54" s="86">
        <f t="shared" si="7"/>
        <v>376</v>
      </c>
      <c r="F54" s="86">
        <f t="shared" si="8"/>
        <v>179</v>
      </c>
      <c r="G54" s="86">
        <f t="shared" si="9"/>
        <v>197</v>
      </c>
      <c r="H54" s="86">
        <v>60</v>
      </c>
      <c r="I54" s="86">
        <v>74</v>
      </c>
      <c r="J54" s="86">
        <v>65</v>
      </c>
      <c r="K54" s="86">
        <v>61</v>
      </c>
      <c r="L54" s="86">
        <v>54</v>
      </c>
      <c r="M54" s="86">
        <v>62</v>
      </c>
      <c r="N54" s="86">
        <v>18</v>
      </c>
      <c r="O54" s="87">
        <v>3</v>
      </c>
    </row>
    <row r="55" spans="1:15" s="1154" customFormat="1" ht="12" customHeight="1">
      <c r="A55" s="1153" t="s">
        <v>1138</v>
      </c>
      <c r="B55" s="1143">
        <v>1</v>
      </c>
      <c r="C55" s="86">
        <v>0</v>
      </c>
      <c r="D55" s="447">
        <v>10</v>
      </c>
      <c r="E55" s="86">
        <f t="shared" si="7"/>
        <v>345</v>
      </c>
      <c r="F55" s="86">
        <f t="shared" si="8"/>
        <v>165</v>
      </c>
      <c r="G55" s="86">
        <f t="shared" si="9"/>
        <v>180</v>
      </c>
      <c r="H55" s="86">
        <v>65</v>
      </c>
      <c r="I55" s="86">
        <v>64</v>
      </c>
      <c r="J55" s="86">
        <v>47</v>
      </c>
      <c r="K55" s="86">
        <v>65</v>
      </c>
      <c r="L55" s="86">
        <v>53</v>
      </c>
      <c r="M55" s="86">
        <v>51</v>
      </c>
      <c r="N55" s="86">
        <v>23</v>
      </c>
      <c r="O55" s="87">
        <v>8</v>
      </c>
    </row>
    <row r="56" spans="1:15" s="1154" customFormat="1" ht="12" customHeight="1">
      <c r="A56" s="1153" t="s">
        <v>1140</v>
      </c>
      <c r="B56" s="1143">
        <v>1</v>
      </c>
      <c r="C56" s="86">
        <v>0</v>
      </c>
      <c r="D56" s="447">
        <v>7</v>
      </c>
      <c r="E56" s="86">
        <f t="shared" si="7"/>
        <v>250</v>
      </c>
      <c r="F56" s="86">
        <f t="shared" si="8"/>
        <v>129</v>
      </c>
      <c r="G56" s="86">
        <f t="shared" si="9"/>
        <v>121</v>
      </c>
      <c r="H56" s="86">
        <v>45</v>
      </c>
      <c r="I56" s="86">
        <v>34</v>
      </c>
      <c r="J56" s="86">
        <v>47</v>
      </c>
      <c r="K56" s="86">
        <v>38</v>
      </c>
      <c r="L56" s="86">
        <v>37</v>
      </c>
      <c r="M56" s="86">
        <v>49</v>
      </c>
      <c r="N56" s="86">
        <v>14</v>
      </c>
      <c r="O56" s="87">
        <v>5</v>
      </c>
    </row>
    <row r="57" spans="1:15" s="1154" customFormat="1" ht="12" customHeight="1">
      <c r="A57" s="1153" t="s">
        <v>1141</v>
      </c>
      <c r="B57" s="1143">
        <v>6</v>
      </c>
      <c r="C57" s="86">
        <v>0</v>
      </c>
      <c r="D57" s="447">
        <v>26</v>
      </c>
      <c r="E57" s="86">
        <f t="shared" si="7"/>
        <v>546</v>
      </c>
      <c r="F57" s="86">
        <f t="shared" si="8"/>
        <v>274</v>
      </c>
      <c r="G57" s="86">
        <f t="shared" si="9"/>
        <v>272</v>
      </c>
      <c r="H57" s="86">
        <v>91</v>
      </c>
      <c r="I57" s="86">
        <v>86</v>
      </c>
      <c r="J57" s="86">
        <v>99</v>
      </c>
      <c r="K57" s="86">
        <v>92</v>
      </c>
      <c r="L57" s="86">
        <v>84</v>
      </c>
      <c r="M57" s="86">
        <v>94</v>
      </c>
      <c r="N57" s="86">
        <v>61</v>
      </c>
      <c r="O57" s="87">
        <v>9</v>
      </c>
    </row>
    <row r="58" spans="1:15" s="1154" customFormat="1" ht="12" customHeight="1">
      <c r="A58" s="1153" t="s">
        <v>1143</v>
      </c>
      <c r="B58" s="1143">
        <v>3</v>
      </c>
      <c r="C58" s="86">
        <v>0</v>
      </c>
      <c r="D58" s="447">
        <v>23</v>
      </c>
      <c r="E58" s="86">
        <f t="shared" si="7"/>
        <v>805</v>
      </c>
      <c r="F58" s="86">
        <f t="shared" si="8"/>
        <v>410</v>
      </c>
      <c r="G58" s="86">
        <f t="shared" si="9"/>
        <v>395</v>
      </c>
      <c r="H58" s="86">
        <v>130</v>
      </c>
      <c r="I58" s="86">
        <v>135</v>
      </c>
      <c r="J58" s="86">
        <v>133</v>
      </c>
      <c r="K58" s="86">
        <v>120</v>
      </c>
      <c r="L58" s="86">
        <v>147</v>
      </c>
      <c r="M58" s="86">
        <v>140</v>
      </c>
      <c r="N58" s="86">
        <v>47</v>
      </c>
      <c r="O58" s="87">
        <v>18</v>
      </c>
    </row>
    <row r="59" spans="1:15" s="1154" customFormat="1" ht="12" customHeight="1">
      <c r="A59" s="1153" t="s">
        <v>1145</v>
      </c>
      <c r="B59" s="1143">
        <v>1</v>
      </c>
      <c r="C59" s="86">
        <v>0</v>
      </c>
      <c r="D59" s="447">
        <v>11</v>
      </c>
      <c r="E59" s="86">
        <f t="shared" si="7"/>
        <v>334</v>
      </c>
      <c r="F59" s="86">
        <f t="shared" si="8"/>
        <v>173</v>
      </c>
      <c r="G59" s="86">
        <f t="shared" si="9"/>
        <v>161</v>
      </c>
      <c r="H59" s="86">
        <v>72</v>
      </c>
      <c r="I59" s="86">
        <v>56</v>
      </c>
      <c r="J59" s="86">
        <v>53</v>
      </c>
      <c r="K59" s="86">
        <v>55</v>
      </c>
      <c r="L59" s="86">
        <v>48</v>
      </c>
      <c r="M59" s="86">
        <v>50</v>
      </c>
      <c r="N59" s="86">
        <v>21</v>
      </c>
      <c r="O59" s="87">
        <v>6</v>
      </c>
    </row>
    <row r="60" spans="1:15" s="1154" customFormat="1" ht="12" customHeight="1">
      <c r="A60" s="1153" t="s">
        <v>1146</v>
      </c>
      <c r="B60" s="1143">
        <v>1</v>
      </c>
      <c r="C60" s="86">
        <v>0</v>
      </c>
      <c r="D60" s="447">
        <v>7</v>
      </c>
      <c r="E60" s="86">
        <f t="shared" si="7"/>
        <v>232</v>
      </c>
      <c r="F60" s="86">
        <f t="shared" si="8"/>
        <v>115</v>
      </c>
      <c r="G60" s="86">
        <f t="shared" si="9"/>
        <v>117</v>
      </c>
      <c r="H60" s="86">
        <v>38</v>
      </c>
      <c r="I60" s="86">
        <v>42</v>
      </c>
      <c r="J60" s="86">
        <v>41</v>
      </c>
      <c r="K60" s="86">
        <v>39</v>
      </c>
      <c r="L60" s="86">
        <v>36</v>
      </c>
      <c r="M60" s="86">
        <v>36</v>
      </c>
      <c r="N60" s="86">
        <v>14</v>
      </c>
      <c r="O60" s="87">
        <v>4</v>
      </c>
    </row>
    <row r="61" spans="1:15" s="1154" customFormat="1" ht="12" customHeight="1">
      <c r="A61" s="1160" t="s">
        <v>1147</v>
      </c>
      <c r="B61" s="1144">
        <v>1</v>
      </c>
      <c r="C61" s="93">
        <v>0</v>
      </c>
      <c r="D61" s="457">
        <v>10</v>
      </c>
      <c r="E61" s="93">
        <f t="shared" si="7"/>
        <v>337</v>
      </c>
      <c r="F61" s="93">
        <f t="shared" si="8"/>
        <v>164</v>
      </c>
      <c r="G61" s="93">
        <f t="shared" si="9"/>
        <v>173</v>
      </c>
      <c r="H61" s="93">
        <v>58</v>
      </c>
      <c r="I61" s="93">
        <v>50</v>
      </c>
      <c r="J61" s="93">
        <v>48</v>
      </c>
      <c r="K61" s="93">
        <v>67</v>
      </c>
      <c r="L61" s="93">
        <v>58</v>
      </c>
      <c r="M61" s="93">
        <v>56</v>
      </c>
      <c r="N61" s="93">
        <v>20</v>
      </c>
      <c r="O61" s="498">
        <v>3</v>
      </c>
    </row>
    <row r="62" s="1154" customFormat="1" ht="12" customHeight="1">
      <c r="A62" s="17" t="s">
        <v>979</v>
      </c>
    </row>
    <row r="63" s="1154" customFormat="1" ht="12" customHeight="1">
      <c r="A63" s="17"/>
    </row>
  </sheetData>
  <mergeCells count="10">
    <mergeCell ref="D3:D5"/>
    <mergeCell ref="H4:I4"/>
    <mergeCell ref="A3:A5"/>
    <mergeCell ref="B3:C3"/>
    <mergeCell ref="B4:B5"/>
    <mergeCell ref="C4:C5"/>
    <mergeCell ref="E4:G4"/>
    <mergeCell ref="E3:M3"/>
    <mergeCell ref="J4:K4"/>
    <mergeCell ref="L4:M4"/>
  </mergeCells>
  <printOptions/>
  <pageMargins left="0.3937007874015748" right="0.31496062992125984" top="0.5905511811023623" bottom="0.3937007874015748" header="0.2755905511811024" footer="0.1968503937007874"/>
  <pageSetup horizontalDpi="400" verticalDpi="4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"/>
  <dimension ref="B1:K19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3" width="10.625" style="17" customWidth="1"/>
    <col min="4" max="5" width="9.00390625" style="17" customWidth="1"/>
    <col min="6" max="6" width="10.125" style="17" customWidth="1"/>
    <col min="7" max="8" width="9.00390625" style="17" customWidth="1"/>
    <col min="9" max="9" width="10.125" style="17" customWidth="1"/>
    <col min="10" max="16384" width="9.00390625" style="17" customWidth="1"/>
  </cols>
  <sheetData>
    <row r="1" spans="2:8" ht="14.25">
      <c r="B1" s="18" t="s">
        <v>996</v>
      </c>
      <c r="C1" s="1161"/>
      <c r="F1" s="1162"/>
      <c r="G1" s="1162"/>
      <c r="H1" s="1162"/>
    </row>
    <row r="2" spans="2:8" ht="14.25">
      <c r="B2" s="18"/>
      <c r="C2" s="1161"/>
      <c r="F2" s="1162"/>
      <c r="G2" s="1162"/>
      <c r="H2" s="1162"/>
    </row>
    <row r="3" spans="2:3" ht="12">
      <c r="B3" s="20" t="s">
        <v>988</v>
      </c>
      <c r="C3" s="20"/>
    </row>
    <row r="4" spans="2:11" ht="12.75" thickBot="1">
      <c r="B4" s="344"/>
      <c r="C4" s="344"/>
      <c r="D4" s="344"/>
      <c r="E4" s="344"/>
      <c r="F4" s="344"/>
      <c r="G4" s="344"/>
      <c r="H4" s="344"/>
      <c r="I4" s="344"/>
      <c r="J4" s="344"/>
      <c r="K4" s="344" t="s">
        <v>989</v>
      </c>
    </row>
    <row r="5" spans="2:11" ht="20.25" customHeight="1" thickTop="1">
      <c r="B5" s="1557" t="s">
        <v>981</v>
      </c>
      <c r="C5" s="1558" t="s">
        <v>982</v>
      </c>
      <c r="D5" s="1558"/>
      <c r="E5" s="1558"/>
      <c r="F5" s="1661" t="s">
        <v>990</v>
      </c>
      <c r="G5" s="1661"/>
      <c r="H5" s="1661"/>
      <c r="I5" s="1661" t="s">
        <v>991</v>
      </c>
      <c r="J5" s="1661"/>
      <c r="K5" s="1661"/>
    </row>
    <row r="6" spans="2:11" ht="22.5" customHeight="1">
      <c r="B6" s="1558"/>
      <c r="C6" s="1163" t="s">
        <v>992</v>
      </c>
      <c r="D6" s="1163">
        <v>63</v>
      </c>
      <c r="E6" s="1163" t="s">
        <v>993</v>
      </c>
      <c r="F6" s="1163">
        <v>62</v>
      </c>
      <c r="G6" s="1163">
        <v>63</v>
      </c>
      <c r="H6" s="1163" t="s">
        <v>993</v>
      </c>
      <c r="I6" s="1163">
        <v>62</v>
      </c>
      <c r="J6" s="1163">
        <v>63</v>
      </c>
      <c r="K6" s="1163" t="s">
        <v>993</v>
      </c>
    </row>
    <row r="7" spans="2:11" ht="9" customHeight="1">
      <c r="B7" s="925"/>
      <c r="C7" s="1164"/>
      <c r="D7" s="1165"/>
      <c r="E7" s="1165"/>
      <c r="F7" s="1165"/>
      <c r="G7" s="1165"/>
      <c r="H7" s="1165"/>
      <c r="I7" s="1165"/>
      <c r="J7" s="1165"/>
      <c r="K7" s="1166"/>
    </row>
    <row r="8" spans="2:11" s="1167" customFormat="1" ht="28.5" customHeight="1">
      <c r="B8" s="1168" t="s">
        <v>1097</v>
      </c>
      <c r="C8" s="1169">
        <f>SUM(C10:C18)</f>
        <v>347443</v>
      </c>
      <c r="D8" s="1170">
        <f>SUM(D10:D18)</f>
        <v>352004</v>
      </c>
      <c r="E8" s="1170">
        <f>SUM(E10:E18)</f>
        <v>380445</v>
      </c>
      <c r="F8" s="1170">
        <f aca="true" t="shared" si="0" ref="F8:K8">SUM(F10:F17)</f>
        <v>181435</v>
      </c>
      <c r="G8" s="1170">
        <f t="shared" si="0"/>
        <v>185312</v>
      </c>
      <c r="H8" s="1170">
        <f t="shared" si="0"/>
        <v>198716</v>
      </c>
      <c r="I8" s="1170">
        <f t="shared" si="0"/>
        <v>166008</v>
      </c>
      <c r="J8" s="1170">
        <f t="shared" si="0"/>
        <v>166692</v>
      </c>
      <c r="K8" s="1171">
        <f t="shared" si="0"/>
        <v>181729</v>
      </c>
    </row>
    <row r="9" spans="2:11" s="582" customFormat="1" ht="9" customHeight="1">
      <c r="B9" s="1172"/>
      <c r="C9" s="1173"/>
      <c r="D9" s="1174"/>
      <c r="E9" s="1174"/>
      <c r="F9" s="1174"/>
      <c r="G9" s="1174"/>
      <c r="H9" s="1174"/>
      <c r="I9" s="1174"/>
      <c r="J9" s="1174"/>
      <c r="K9" s="1175"/>
    </row>
    <row r="10" spans="2:11" ht="19.5" customHeight="1">
      <c r="B10" s="44" t="s">
        <v>983</v>
      </c>
      <c r="C10" s="45">
        <v>11495</v>
      </c>
      <c r="D10" s="46">
        <v>11969</v>
      </c>
      <c r="E10" s="46">
        <v>12658</v>
      </c>
      <c r="F10" s="46">
        <v>6095</v>
      </c>
      <c r="G10" s="46">
        <v>6137</v>
      </c>
      <c r="H10" s="46">
        <v>6285</v>
      </c>
      <c r="I10" s="46">
        <v>5400</v>
      </c>
      <c r="J10" s="46">
        <v>5832</v>
      </c>
      <c r="K10" s="1176">
        <v>6373</v>
      </c>
    </row>
    <row r="11" spans="2:11" ht="19.5" customHeight="1">
      <c r="B11" s="44" t="s">
        <v>984</v>
      </c>
      <c r="C11" s="45">
        <v>97140</v>
      </c>
      <c r="D11" s="46">
        <v>101754</v>
      </c>
      <c r="E11" s="46">
        <v>106312</v>
      </c>
      <c r="F11" s="46">
        <v>48696</v>
      </c>
      <c r="G11" s="46">
        <v>51339</v>
      </c>
      <c r="H11" s="46">
        <v>55015</v>
      </c>
      <c r="I11" s="46">
        <v>48444</v>
      </c>
      <c r="J11" s="46">
        <v>50415</v>
      </c>
      <c r="K11" s="1176">
        <v>51297</v>
      </c>
    </row>
    <row r="12" spans="2:11" ht="19.5" customHeight="1">
      <c r="B12" s="44" t="s">
        <v>985</v>
      </c>
      <c r="C12" s="45">
        <v>26119</v>
      </c>
      <c r="D12" s="46">
        <v>30773</v>
      </c>
      <c r="E12" s="46">
        <v>31257</v>
      </c>
      <c r="F12" s="46">
        <v>11801</v>
      </c>
      <c r="G12" s="46">
        <v>13438</v>
      </c>
      <c r="H12" s="46">
        <v>13774</v>
      </c>
      <c r="I12" s="46">
        <v>14318</v>
      </c>
      <c r="J12" s="46">
        <v>17335</v>
      </c>
      <c r="K12" s="1176">
        <v>17483</v>
      </c>
    </row>
    <row r="13" spans="2:11" ht="19.5" customHeight="1">
      <c r="B13" s="44" t="s">
        <v>986</v>
      </c>
      <c r="C13" s="45">
        <v>12948</v>
      </c>
      <c r="D13" s="46">
        <v>19857</v>
      </c>
      <c r="E13" s="46">
        <v>19783</v>
      </c>
      <c r="F13" s="46">
        <v>10195</v>
      </c>
      <c r="G13" s="46">
        <v>15044</v>
      </c>
      <c r="H13" s="46">
        <v>14836</v>
      </c>
      <c r="I13" s="46">
        <v>2753</v>
      </c>
      <c r="J13" s="46">
        <v>4813</v>
      </c>
      <c r="K13" s="1176">
        <v>4947</v>
      </c>
    </row>
    <row r="14" spans="2:11" ht="19.5" customHeight="1">
      <c r="B14" s="44"/>
      <c r="C14" s="30"/>
      <c r="D14" s="20"/>
      <c r="E14" s="20"/>
      <c r="F14" s="19"/>
      <c r="G14" s="19"/>
      <c r="H14" s="19"/>
      <c r="I14" s="46"/>
      <c r="J14" s="46"/>
      <c r="K14" s="1176"/>
    </row>
    <row r="15" spans="2:11" ht="19.5" customHeight="1">
      <c r="B15" s="44" t="s">
        <v>987</v>
      </c>
      <c r="C15" s="30">
        <v>133076</v>
      </c>
      <c r="D15" s="20">
        <v>123653</v>
      </c>
      <c r="E15" s="20">
        <v>139027</v>
      </c>
      <c r="F15" s="46">
        <v>71916</v>
      </c>
      <c r="G15" s="46">
        <v>67638</v>
      </c>
      <c r="H15" s="46">
        <v>72729</v>
      </c>
      <c r="I15" s="46">
        <v>61160</v>
      </c>
      <c r="J15" s="46">
        <v>56015</v>
      </c>
      <c r="K15" s="1176">
        <v>66298</v>
      </c>
    </row>
    <row r="16" spans="2:11" ht="19.5" customHeight="1">
      <c r="B16" s="44" t="s">
        <v>994</v>
      </c>
      <c r="C16" s="45">
        <v>32961</v>
      </c>
      <c r="D16" s="46">
        <v>31267</v>
      </c>
      <c r="E16" s="46">
        <v>35741</v>
      </c>
      <c r="F16" s="46">
        <v>13562</v>
      </c>
      <c r="G16" s="46">
        <v>13125</v>
      </c>
      <c r="H16" s="46">
        <v>15337</v>
      </c>
      <c r="I16" s="46">
        <v>19399</v>
      </c>
      <c r="J16" s="46">
        <v>18142</v>
      </c>
      <c r="K16" s="1176">
        <v>20404</v>
      </c>
    </row>
    <row r="17" spans="2:11" ht="19.5" customHeight="1">
      <c r="B17" s="44" t="s">
        <v>727</v>
      </c>
      <c r="C17" s="45">
        <v>33704</v>
      </c>
      <c r="D17" s="46">
        <v>32731</v>
      </c>
      <c r="E17" s="46">
        <v>35667</v>
      </c>
      <c r="F17" s="46">
        <v>19170</v>
      </c>
      <c r="G17" s="46">
        <v>18591</v>
      </c>
      <c r="H17" s="46">
        <v>20740</v>
      </c>
      <c r="I17" s="46">
        <v>14534</v>
      </c>
      <c r="J17" s="46">
        <v>14140</v>
      </c>
      <c r="K17" s="1176">
        <v>14927</v>
      </c>
    </row>
    <row r="18" spans="2:11" ht="10.5" customHeight="1">
      <c r="B18" s="136"/>
      <c r="C18" s="1177"/>
      <c r="D18" s="49"/>
      <c r="E18" s="49"/>
      <c r="F18" s="49"/>
      <c r="G18" s="49"/>
      <c r="H18" s="49"/>
      <c r="I18" s="1178"/>
      <c r="J18" s="1178"/>
      <c r="K18" s="51"/>
    </row>
    <row r="19" spans="2:8" ht="19.5" customHeight="1">
      <c r="B19" s="17" t="s">
        <v>995</v>
      </c>
      <c r="H19" s="1179"/>
    </row>
  </sheetData>
  <mergeCells count="4">
    <mergeCell ref="B5:B6"/>
    <mergeCell ref="C5:E5"/>
    <mergeCell ref="F5:H5"/>
    <mergeCell ref="I5:K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S48"/>
  <sheetViews>
    <sheetView workbookViewId="0" topLeftCell="A1">
      <selection activeCell="A1" sqref="A1"/>
    </sheetView>
  </sheetViews>
  <sheetFormatPr defaultColWidth="9.00390625" defaultRowHeight="13.5"/>
  <cols>
    <col min="1" max="1" width="3.625" style="672" customWidth="1"/>
    <col min="2" max="2" width="8.125" style="672" customWidth="1"/>
    <col min="3" max="16" width="6.625" style="672" customWidth="1"/>
    <col min="17" max="19" width="7.125" style="672" customWidth="1"/>
    <col min="20" max="16384" width="6.625" style="672" customWidth="1"/>
  </cols>
  <sheetData>
    <row r="1" spans="2:3" ht="14.25">
      <c r="B1" s="18" t="s">
        <v>1049</v>
      </c>
      <c r="C1" s="1180"/>
    </row>
    <row r="2" spans="9:18" ht="15.75" customHeight="1">
      <c r="I2" s="1181"/>
      <c r="J2" s="1181"/>
      <c r="K2" s="1181"/>
      <c r="L2" s="1181"/>
      <c r="M2" s="1181"/>
      <c r="P2" s="1694" t="s">
        <v>1018</v>
      </c>
      <c r="R2" s="1182" t="s">
        <v>1019</v>
      </c>
    </row>
    <row r="3" spans="2:19" ht="15.75" customHeight="1" thickBot="1">
      <c r="B3" s="17" t="s">
        <v>1020</v>
      </c>
      <c r="C3" s="18"/>
      <c r="D3" s="18"/>
      <c r="E3" s="18"/>
      <c r="F3" s="18"/>
      <c r="G3" s="18"/>
      <c r="H3" s="18"/>
      <c r="P3" s="1695"/>
      <c r="Q3" s="1696" t="s">
        <v>1021</v>
      </c>
      <c r="R3" s="1696"/>
      <c r="S3" s="1696"/>
    </row>
    <row r="4" spans="2:19" s="17" customFormat="1" ht="15.75" customHeight="1" thickTop="1">
      <c r="B4" s="1429" t="s">
        <v>1022</v>
      </c>
      <c r="C4" s="1672" t="s">
        <v>1023</v>
      </c>
      <c r="D4" s="1673"/>
      <c r="E4" s="1673"/>
      <c r="F4" s="1673"/>
      <c r="G4" s="1673"/>
      <c r="H4" s="1673"/>
      <c r="I4" s="1674"/>
      <c r="J4" s="1693" t="s">
        <v>1024</v>
      </c>
      <c r="K4" s="1673"/>
      <c r="L4" s="1673"/>
      <c r="M4" s="1674"/>
      <c r="N4" s="1693" t="s">
        <v>1025</v>
      </c>
      <c r="O4" s="1674"/>
      <c r="P4" s="1675" t="s">
        <v>1026</v>
      </c>
      <c r="Q4" s="1675" t="s">
        <v>1027</v>
      </c>
      <c r="R4" s="1697" t="s">
        <v>1028</v>
      </c>
      <c r="S4" s="1698"/>
    </row>
    <row r="5" spans="2:19" s="17" customFormat="1" ht="15.75" customHeight="1">
      <c r="B5" s="1691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M5" s="1183"/>
      <c r="N5" s="574"/>
      <c r="O5" s="1183"/>
      <c r="P5" s="1676"/>
      <c r="Q5" s="1676"/>
      <c r="R5" s="1184"/>
      <c r="S5" s="1185"/>
    </row>
    <row r="6" spans="2:19" s="17" customFormat="1" ht="15.75" customHeight="1">
      <c r="B6" s="1692"/>
      <c r="C6" s="1186" t="s">
        <v>1097</v>
      </c>
      <c r="D6" s="1186" t="s">
        <v>997</v>
      </c>
      <c r="E6" s="1186" t="s">
        <v>998</v>
      </c>
      <c r="F6" s="1186" t="s">
        <v>999</v>
      </c>
      <c r="G6" s="1186" t="s">
        <v>1000</v>
      </c>
      <c r="H6" s="1186" t="s">
        <v>1001</v>
      </c>
      <c r="I6" s="1186" t="s">
        <v>727</v>
      </c>
      <c r="J6" s="1186" t="s">
        <v>1097</v>
      </c>
      <c r="K6" s="1186" t="s">
        <v>1029</v>
      </c>
      <c r="L6" s="1186" t="s">
        <v>1030</v>
      </c>
      <c r="M6" s="1186" t="s">
        <v>1031</v>
      </c>
      <c r="N6" s="1187" t="s">
        <v>997</v>
      </c>
      <c r="O6" s="1186" t="s">
        <v>998</v>
      </c>
      <c r="P6" s="1677"/>
      <c r="Q6" s="1677"/>
      <c r="R6" s="1187" t="s">
        <v>1032</v>
      </c>
      <c r="S6" s="91" t="s">
        <v>1033</v>
      </c>
    </row>
    <row r="7" spans="2:19" s="17" customFormat="1" ht="15.75" customHeight="1">
      <c r="B7" s="44"/>
      <c r="C7" s="35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54"/>
    </row>
    <row r="8" spans="2:19" s="17" customFormat="1" ht="16.5" customHeight="1">
      <c r="B8" s="925" t="s">
        <v>416</v>
      </c>
      <c r="C8" s="30">
        <f>SUM(D8:I8)</f>
        <v>503</v>
      </c>
      <c r="D8" s="20">
        <v>397</v>
      </c>
      <c r="E8" s="20">
        <v>16</v>
      </c>
      <c r="F8" s="20">
        <v>29</v>
      </c>
      <c r="G8" s="111" t="s">
        <v>602</v>
      </c>
      <c r="H8" s="111" t="s">
        <v>602</v>
      </c>
      <c r="I8" s="20">
        <v>61</v>
      </c>
      <c r="J8" s="20">
        <f>SUM(K8:M8)</f>
        <v>493</v>
      </c>
      <c r="K8" s="20">
        <v>142</v>
      </c>
      <c r="L8" s="20">
        <v>41</v>
      </c>
      <c r="M8" s="20">
        <v>310</v>
      </c>
      <c r="N8" s="20">
        <v>28538</v>
      </c>
      <c r="O8" s="20">
        <v>15</v>
      </c>
      <c r="P8" s="20">
        <v>39</v>
      </c>
      <c r="Q8" s="111" t="s">
        <v>602</v>
      </c>
      <c r="R8" s="20">
        <v>35</v>
      </c>
      <c r="S8" s="32">
        <v>85</v>
      </c>
    </row>
    <row r="9" spans="2:19" s="17" customFormat="1" ht="16.5" customHeight="1">
      <c r="B9" s="925"/>
      <c r="C9" s="30"/>
      <c r="D9" s="20"/>
      <c r="E9" s="20"/>
      <c r="F9" s="20"/>
      <c r="G9" s="20"/>
      <c r="H9" s="46"/>
      <c r="I9" s="20"/>
      <c r="J9" s="20"/>
      <c r="K9" s="20"/>
      <c r="L9" s="20"/>
      <c r="M9" s="20"/>
      <c r="N9" s="20"/>
      <c r="O9" s="20"/>
      <c r="P9" s="20"/>
      <c r="Q9" s="20"/>
      <c r="R9" s="20"/>
      <c r="S9" s="32"/>
    </row>
    <row r="10" spans="2:19" s="137" customFormat="1" ht="16.5" customHeight="1">
      <c r="B10" s="1188" t="s">
        <v>1034</v>
      </c>
      <c r="C10" s="114">
        <f>SUM(D10:I10)</f>
        <v>593</v>
      </c>
      <c r="D10" s="115">
        <v>407</v>
      </c>
      <c r="E10" s="115">
        <v>60</v>
      </c>
      <c r="F10" s="115">
        <v>32</v>
      </c>
      <c r="G10" s="111">
        <v>2</v>
      </c>
      <c r="H10" s="111" t="s">
        <v>1035</v>
      </c>
      <c r="I10" s="115">
        <v>92</v>
      </c>
      <c r="J10" s="115">
        <f>SUM(K10:M10)</f>
        <v>525</v>
      </c>
      <c r="K10" s="115">
        <f aca="true" t="shared" si="0" ref="K10:S10">SUM(K12:K24)</f>
        <v>168</v>
      </c>
      <c r="L10" s="115">
        <f t="shared" si="0"/>
        <v>50</v>
      </c>
      <c r="M10" s="115">
        <f t="shared" si="0"/>
        <v>307</v>
      </c>
      <c r="N10" s="115">
        <f t="shared" si="0"/>
        <v>26065</v>
      </c>
      <c r="O10" s="115">
        <f t="shared" si="0"/>
        <v>3669</v>
      </c>
      <c r="P10" s="115">
        <f t="shared" si="0"/>
        <v>39</v>
      </c>
      <c r="Q10" s="115">
        <f t="shared" si="0"/>
        <v>2</v>
      </c>
      <c r="R10" s="115">
        <f t="shared" si="0"/>
        <v>16</v>
      </c>
      <c r="S10" s="1189">
        <f t="shared" si="0"/>
        <v>73</v>
      </c>
    </row>
    <row r="11" spans="2:19" s="17" customFormat="1" ht="16.5" customHeight="1">
      <c r="B11" s="44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1176"/>
    </row>
    <row r="12" spans="2:19" s="17" customFormat="1" ht="16.5" customHeight="1">
      <c r="B12" s="1190" t="s">
        <v>1002</v>
      </c>
      <c r="C12" s="30">
        <f aca="true" t="shared" si="1" ref="C12:C17">SUM(D12:I12)</f>
        <v>31</v>
      </c>
      <c r="D12" s="46">
        <v>25</v>
      </c>
      <c r="E12" s="111" t="s">
        <v>1035</v>
      </c>
      <c r="F12" s="46">
        <v>3</v>
      </c>
      <c r="G12" s="46">
        <v>1</v>
      </c>
      <c r="H12" s="111" t="s">
        <v>1035</v>
      </c>
      <c r="I12" s="46">
        <v>2</v>
      </c>
      <c r="J12" s="20">
        <f aca="true" t="shared" si="2" ref="J12:J17">SUM(K12:M12)</f>
        <v>39</v>
      </c>
      <c r="K12" s="46">
        <v>16</v>
      </c>
      <c r="L12" s="46">
        <v>2</v>
      </c>
      <c r="M12" s="46">
        <v>21</v>
      </c>
      <c r="N12" s="46">
        <v>2243</v>
      </c>
      <c r="O12" s="111" t="s">
        <v>1035</v>
      </c>
      <c r="P12" s="46">
        <v>3</v>
      </c>
      <c r="Q12" s="46">
        <v>1</v>
      </c>
      <c r="R12" s="20">
        <v>2</v>
      </c>
      <c r="S12" s="1176">
        <v>6</v>
      </c>
    </row>
    <row r="13" spans="2:19" s="17" customFormat="1" ht="16.5" customHeight="1">
      <c r="B13" s="1191" t="s">
        <v>1003</v>
      </c>
      <c r="C13" s="30">
        <f t="shared" si="1"/>
        <v>30</v>
      </c>
      <c r="D13" s="46">
        <v>26</v>
      </c>
      <c r="E13" s="111" t="s">
        <v>1035</v>
      </c>
      <c r="F13" s="46">
        <v>3</v>
      </c>
      <c r="G13" s="111" t="s">
        <v>1035</v>
      </c>
      <c r="H13" s="111" t="s">
        <v>1035</v>
      </c>
      <c r="I13" s="46">
        <v>1</v>
      </c>
      <c r="J13" s="20">
        <f t="shared" si="2"/>
        <v>32</v>
      </c>
      <c r="K13" s="46">
        <v>11</v>
      </c>
      <c r="L13" s="46">
        <v>2</v>
      </c>
      <c r="M13" s="46">
        <v>19</v>
      </c>
      <c r="N13" s="46">
        <v>1862</v>
      </c>
      <c r="O13" s="111" t="s">
        <v>1035</v>
      </c>
      <c r="P13" s="46">
        <v>3</v>
      </c>
      <c r="Q13" s="111" t="s">
        <v>1035</v>
      </c>
      <c r="R13" s="20">
        <v>4</v>
      </c>
      <c r="S13" s="1176">
        <v>4</v>
      </c>
    </row>
    <row r="14" spans="2:19" s="17" customFormat="1" ht="16.5" customHeight="1">
      <c r="B14" s="1191" t="s">
        <v>1004</v>
      </c>
      <c r="C14" s="30">
        <f t="shared" si="1"/>
        <v>64</v>
      </c>
      <c r="D14" s="46">
        <v>44</v>
      </c>
      <c r="E14" s="46">
        <v>3</v>
      </c>
      <c r="F14" s="46">
        <v>4</v>
      </c>
      <c r="G14" s="46">
        <v>1</v>
      </c>
      <c r="H14" s="111" t="s">
        <v>1035</v>
      </c>
      <c r="I14" s="46">
        <v>12</v>
      </c>
      <c r="J14" s="20">
        <f t="shared" si="2"/>
        <v>60</v>
      </c>
      <c r="K14" s="46">
        <v>25</v>
      </c>
      <c r="L14" s="46">
        <v>1</v>
      </c>
      <c r="M14" s="46">
        <v>34</v>
      </c>
      <c r="N14" s="46">
        <v>2744</v>
      </c>
      <c r="O14" s="46">
        <v>89</v>
      </c>
      <c r="P14" s="46">
        <v>5</v>
      </c>
      <c r="Q14" s="46">
        <v>1</v>
      </c>
      <c r="R14" s="111" t="s">
        <v>1035</v>
      </c>
      <c r="S14" s="1176">
        <v>5</v>
      </c>
    </row>
    <row r="15" spans="2:19" s="17" customFormat="1" ht="16.5" customHeight="1">
      <c r="B15" s="1191" t="s">
        <v>1005</v>
      </c>
      <c r="C15" s="30">
        <f t="shared" si="1"/>
        <v>101</v>
      </c>
      <c r="D15" s="46">
        <v>52</v>
      </c>
      <c r="E15" s="46">
        <v>22</v>
      </c>
      <c r="F15" s="46">
        <v>1</v>
      </c>
      <c r="G15" s="111" t="s">
        <v>1035</v>
      </c>
      <c r="H15" s="111" t="s">
        <v>1035</v>
      </c>
      <c r="I15" s="46">
        <v>26</v>
      </c>
      <c r="J15" s="20">
        <f t="shared" si="2"/>
        <v>73</v>
      </c>
      <c r="K15" s="46">
        <v>25</v>
      </c>
      <c r="L15" s="46">
        <v>5</v>
      </c>
      <c r="M15" s="46">
        <v>43</v>
      </c>
      <c r="N15" s="46">
        <v>2655</v>
      </c>
      <c r="O15" s="46">
        <v>619</v>
      </c>
      <c r="P15" s="46">
        <v>1</v>
      </c>
      <c r="Q15" s="111" t="s">
        <v>1035</v>
      </c>
      <c r="R15" s="20">
        <v>3</v>
      </c>
      <c r="S15" s="1176">
        <v>12</v>
      </c>
    </row>
    <row r="16" spans="2:19" s="17" customFormat="1" ht="16.5" customHeight="1">
      <c r="B16" s="1191" t="s">
        <v>1006</v>
      </c>
      <c r="C16" s="30">
        <f t="shared" si="1"/>
        <v>64</v>
      </c>
      <c r="D16" s="46">
        <v>40</v>
      </c>
      <c r="E16" s="46">
        <v>10</v>
      </c>
      <c r="F16" s="46">
        <v>5</v>
      </c>
      <c r="G16" s="111" t="s">
        <v>1035</v>
      </c>
      <c r="H16" s="111" t="s">
        <v>1035</v>
      </c>
      <c r="I16" s="46">
        <v>9</v>
      </c>
      <c r="J16" s="20">
        <f t="shared" si="2"/>
        <v>63</v>
      </c>
      <c r="K16" s="46">
        <v>20</v>
      </c>
      <c r="L16" s="46">
        <v>5</v>
      </c>
      <c r="M16" s="46">
        <v>38</v>
      </c>
      <c r="N16" s="46">
        <v>2619</v>
      </c>
      <c r="O16" s="46">
        <v>681</v>
      </c>
      <c r="P16" s="46">
        <v>5</v>
      </c>
      <c r="Q16" s="111" t="s">
        <v>1035</v>
      </c>
      <c r="R16" s="20">
        <v>1</v>
      </c>
      <c r="S16" s="1176">
        <v>7</v>
      </c>
    </row>
    <row r="17" spans="2:19" s="17" customFormat="1" ht="15.75" customHeight="1">
      <c r="B17" s="1191" t="s">
        <v>1007</v>
      </c>
      <c r="C17" s="30">
        <f t="shared" si="1"/>
        <v>52</v>
      </c>
      <c r="D17" s="46">
        <v>38</v>
      </c>
      <c r="E17" s="46">
        <v>7</v>
      </c>
      <c r="F17" s="46">
        <v>2</v>
      </c>
      <c r="G17" s="111" t="s">
        <v>1035</v>
      </c>
      <c r="H17" s="111" t="s">
        <v>1035</v>
      </c>
      <c r="I17" s="46">
        <v>5</v>
      </c>
      <c r="J17" s="20">
        <f t="shared" si="2"/>
        <v>41</v>
      </c>
      <c r="K17" s="46">
        <v>5</v>
      </c>
      <c r="L17" s="46">
        <v>5</v>
      </c>
      <c r="M17" s="46">
        <v>31</v>
      </c>
      <c r="N17" s="46">
        <v>846</v>
      </c>
      <c r="O17" s="46">
        <v>531</v>
      </c>
      <c r="P17" s="46">
        <v>3</v>
      </c>
      <c r="Q17" s="111" t="s">
        <v>1035</v>
      </c>
      <c r="R17" s="111" t="s">
        <v>1035</v>
      </c>
      <c r="S17" s="1176">
        <v>9</v>
      </c>
    </row>
    <row r="18" spans="2:19" s="17" customFormat="1" ht="15.75" customHeight="1">
      <c r="B18" s="1190"/>
      <c r="C18" s="30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20"/>
      <c r="S18" s="1176"/>
    </row>
    <row r="19" spans="2:19" s="17" customFormat="1" ht="15.75" customHeight="1">
      <c r="B19" s="1191" t="s">
        <v>1008</v>
      </c>
      <c r="C19" s="30">
        <f aca="true" t="shared" si="3" ref="C19:C24">SUM(D19:I19)</f>
        <v>52</v>
      </c>
      <c r="D19" s="46">
        <v>31</v>
      </c>
      <c r="E19" s="46">
        <v>9</v>
      </c>
      <c r="F19" s="46">
        <v>3</v>
      </c>
      <c r="G19" s="111" t="s">
        <v>1035</v>
      </c>
      <c r="H19" s="111" t="s">
        <v>1035</v>
      </c>
      <c r="I19" s="46">
        <v>9</v>
      </c>
      <c r="J19" s="20">
        <f aca="true" t="shared" si="4" ref="J19:J24">SUM(K19:M19)</f>
        <v>35</v>
      </c>
      <c r="K19" s="46">
        <v>8</v>
      </c>
      <c r="L19" s="46">
        <v>7</v>
      </c>
      <c r="M19" s="46">
        <v>20</v>
      </c>
      <c r="N19" s="46">
        <v>2292</v>
      </c>
      <c r="O19" s="46">
        <v>144</v>
      </c>
      <c r="P19" s="46">
        <v>4</v>
      </c>
      <c r="Q19" s="111" t="s">
        <v>1035</v>
      </c>
      <c r="R19" s="111" t="s">
        <v>1035</v>
      </c>
      <c r="S19" s="1176">
        <v>5</v>
      </c>
    </row>
    <row r="20" spans="2:19" s="17" customFormat="1" ht="15.75" customHeight="1">
      <c r="B20" s="1191" t="s">
        <v>1009</v>
      </c>
      <c r="C20" s="30">
        <f t="shared" si="3"/>
        <v>37</v>
      </c>
      <c r="D20" s="46">
        <v>21</v>
      </c>
      <c r="E20" s="46">
        <v>5</v>
      </c>
      <c r="F20" s="111" t="s">
        <v>1035</v>
      </c>
      <c r="G20" s="111" t="s">
        <v>1035</v>
      </c>
      <c r="H20" s="111" t="s">
        <v>1035</v>
      </c>
      <c r="I20" s="46">
        <v>11</v>
      </c>
      <c r="J20" s="20">
        <f t="shared" si="4"/>
        <v>21</v>
      </c>
      <c r="K20" s="46">
        <v>3</v>
      </c>
      <c r="L20" s="46">
        <v>4</v>
      </c>
      <c r="M20" s="46">
        <v>14</v>
      </c>
      <c r="N20" s="46">
        <v>1018</v>
      </c>
      <c r="O20" s="46">
        <v>1554</v>
      </c>
      <c r="P20" s="111" t="s">
        <v>1035</v>
      </c>
      <c r="Q20" s="111" t="s">
        <v>1035</v>
      </c>
      <c r="R20" s="46">
        <v>1</v>
      </c>
      <c r="S20" s="1176">
        <v>5</v>
      </c>
    </row>
    <row r="21" spans="2:19" s="17" customFormat="1" ht="15.75" customHeight="1">
      <c r="B21" s="1191" t="s">
        <v>1010</v>
      </c>
      <c r="C21" s="30">
        <f t="shared" si="3"/>
        <v>28</v>
      </c>
      <c r="D21" s="46">
        <v>21</v>
      </c>
      <c r="E21" s="46">
        <v>1</v>
      </c>
      <c r="F21" s="46">
        <v>2</v>
      </c>
      <c r="G21" s="111" t="s">
        <v>1035</v>
      </c>
      <c r="H21" s="111" t="s">
        <v>1035</v>
      </c>
      <c r="I21" s="46">
        <v>4</v>
      </c>
      <c r="J21" s="20">
        <f t="shared" si="4"/>
        <v>23</v>
      </c>
      <c r="K21" s="46">
        <v>8</v>
      </c>
      <c r="L21" s="46">
        <v>2</v>
      </c>
      <c r="M21" s="46">
        <v>13</v>
      </c>
      <c r="N21" s="46">
        <v>1455</v>
      </c>
      <c r="O21" s="46">
        <v>1</v>
      </c>
      <c r="P21" s="46">
        <v>3</v>
      </c>
      <c r="Q21" s="111" t="s">
        <v>1035</v>
      </c>
      <c r="R21" s="111" t="s">
        <v>1035</v>
      </c>
      <c r="S21" s="1176">
        <v>4</v>
      </c>
    </row>
    <row r="22" spans="2:19" s="17" customFormat="1" ht="15.75" customHeight="1">
      <c r="B22" s="1191" t="s">
        <v>1011</v>
      </c>
      <c r="C22" s="30">
        <f t="shared" si="3"/>
        <v>48</v>
      </c>
      <c r="D22" s="46">
        <v>37</v>
      </c>
      <c r="E22" s="46">
        <v>2</v>
      </c>
      <c r="F22" s="46">
        <v>5</v>
      </c>
      <c r="G22" s="111" t="s">
        <v>1035</v>
      </c>
      <c r="H22" s="111" t="s">
        <v>1035</v>
      </c>
      <c r="I22" s="46">
        <v>4</v>
      </c>
      <c r="J22" s="20">
        <f t="shared" si="4"/>
        <v>52</v>
      </c>
      <c r="K22" s="46">
        <v>20</v>
      </c>
      <c r="L22" s="46">
        <v>8</v>
      </c>
      <c r="M22" s="46">
        <v>24</v>
      </c>
      <c r="N22" s="46">
        <v>2844</v>
      </c>
      <c r="O22" s="46">
        <v>50</v>
      </c>
      <c r="P22" s="46">
        <v>7</v>
      </c>
      <c r="Q22" s="111" t="s">
        <v>1035</v>
      </c>
      <c r="R22" s="46">
        <v>1</v>
      </c>
      <c r="S22" s="1176">
        <v>3</v>
      </c>
    </row>
    <row r="23" spans="2:19" s="17" customFormat="1" ht="15.75" customHeight="1">
      <c r="B23" s="1191" t="s">
        <v>1012</v>
      </c>
      <c r="C23" s="30">
        <f t="shared" si="3"/>
        <v>36</v>
      </c>
      <c r="D23" s="46">
        <v>29</v>
      </c>
      <c r="E23" s="111" t="s">
        <v>1035</v>
      </c>
      <c r="F23" s="46">
        <v>1</v>
      </c>
      <c r="G23" s="111" t="s">
        <v>1035</v>
      </c>
      <c r="H23" s="111" t="s">
        <v>1035</v>
      </c>
      <c r="I23" s="46">
        <v>6</v>
      </c>
      <c r="J23" s="20">
        <f t="shared" si="4"/>
        <v>31</v>
      </c>
      <c r="K23" s="46">
        <v>8</v>
      </c>
      <c r="L23" s="46">
        <v>2</v>
      </c>
      <c r="M23" s="46">
        <v>21</v>
      </c>
      <c r="N23" s="46">
        <v>1979</v>
      </c>
      <c r="O23" s="111" t="s">
        <v>1035</v>
      </c>
      <c r="P23" s="46">
        <v>1</v>
      </c>
      <c r="Q23" s="111" t="s">
        <v>1035</v>
      </c>
      <c r="R23" s="20">
        <v>2</v>
      </c>
      <c r="S23" s="1176">
        <v>4</v>
      </c>
    </row>
    <row r="24" spans="2:19" s="17" customFormat="1" ht="15.75" customHeight="1">
      <c r="B24" s="1191" t="s">
        <v>1013</v>
      </c>
      <c r="C24" s="30">
        <f t="shared" si="3"/>
        <v>50</v>
      </c>
      <c r="D24" s="46">
        <v>43</v>
      </c>
      <c r="E24" s="46">
        <v>1</v>
      </c>
      <c r="F24" s="46">
        <v>3</v>
      </c>
      <c r="G24" s="111" t="s">
        <v>1035</v>
      </c>
      <c r="H24" s="111" t="s">
        <v>1035</v>
      </c>
      <c r="I24" s="46">
        <v>3</v>
      </c>
      <c r="J24" s="20">
        <f t="shared" si="4"/>
        <v>55</v>
      </c>
      <c r="K24" s="46">
        <v>19</v>
      </c>
      <c r="L24" s="46">
        <v>7</v>
      </c>
      <c r="M24" s="46">
        <v>29</v>
      </c>
      <c r="N24" s="46">
        <v>3508</v>
      </c>
      <c r="O24" s="111" t="s">
        <v>1035</v>
      </c>
      <c r="P24" s="46">
        <v>4</v>
      </c>
      <c r="Q24" s="111" t="s">
        <v>1035</v>
      </c>
      <c r="R24" s="46">
        <v>2</v>
      </c>
      <c r="S24" s="1176">
        <v>9</v>
      </c>
    </row>
    <row r="25" spans="2:19" s="17" customFormat="1" ht="15.75" customHeight="1" thickBot="1">
      <c r="B25" s="136"/>
      <c r="C25" s="1177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075"/>
      <c r="R25" s="1075"/>
      <c r="S25" s="1192"/>
    </row>
    <row r="26" spans="2:19" s="17" customFormat="1" ht="15.75" customHeight="1" thickTop="1">
      <c r="B26" s="1429" t="s">
        <v>1022</v>
      </c>
      <c r="C26" s="1672" t="s">
        <v>1036</v>
      </c>
      <c r="D26" s="1673"/>
      <c r="E26" s="1673"/>
      <c r="F26" s="1674"/>
      <c r="G26" s="1675" t="s">
        <v>1037</v>
      </c>
      <c r="H26" s="1678" t="s">
        <v>1038</v>
      </c>
      <c r="I26" s="1679"/>
      <c r="J26" s="1679"/>
      <c r="K26" s="1679"/>
      <c r="L26" s="1679"/>
      <c r="M26" s="1679"/>
      <c r="N26" s="1679"/>
      <c r="O26" s="1679"/>
      <c r="P26" s="1679"/>
      <c r="Q26" s="1679"/>
      <c r="R26" s="1679"/>
      <c r="S26" s="1680"/>
    </row>
    <row r="27" spans="2:19" s="17" customFormat="1" ht="15.75" customHeight="1">
      <c r="B27" s="1555"/>
      <c r="C27" s="1193"/>
      <c r="D27" s="574"/>
      <c r="E27" s="574"/>
      <c r="F27" s="1183"/>
      <c r="G27" s="1676"/>
      <c r="H27" s="1687" t="s">
        <v>1039</v>
      </c>
      <c r="I27" s="1688"/>
      <c r="J27" s="1681" t="s">
        <v>1014</v>
      </c>
      <c r="K27" s="1682"/>
      <c r="L27" s="1682"/>
      <c r="M27" s="1682"/>
      <c r="N27" s="1682"/>
      <c r="O27" s="1683"/>
      <c r="P27" s="1194" t="s">
        <v>1040</v>
      </c>
      <c r="Q27" s="1194" t="s">
        <v>1041</v>
      </c>
      <c r="R27" s="1195" t="s">
        <v>1042</v>
      </c>
      <c r="S27" s="1196" t="s">
        <v>1306</v>
      </c>
    </row>
    <row r="28" spans="2:19" s="17" customFormat="1" ht="15.75" customHeight="1">
      <c r="B28" s="1556"/>
      <c r="C28" s="1186" t="s">
        <v>1177</v>
      </c>
      <c r="D28" s="1186" t="s">
        <v>1015</v>
      </c>
      <c r="E28" s="1186" t="s">
        <v>1016</v>
      </c>
      <c r="F28" s="1187" t="s">
        <v>1043</v>
      </c>
      <c r="G28" s="1677"/>
      <c r="H28" s="1689"/>
      <c r="I28" s="1690"/>
      <c r="J28" s="1684" t="s">
        <v>1044</v>
      </c>
      <c r="K28" s="1685"/>
      <c r="L28" s="1684" t="s">
        <v>1045</v>
      </c>
      <c r="M28" s="1685"/>
      <c r="N28" s="1684" t="s">
        <v>1046</v>
      </c>
      <c r="O28" s="1686"/>
      <c r="P28" s="1186" t="s">
        <v>374</v>
      </c>
      <c r="Q28" s="1186" t="s">
        <v>374</v>
      </c>
      <c r="R28" s="1197" t="s">
        <v>1047</v>
      </c>
      <c r="S28" s="929" t="s">
        <v>1048</v>
      </c>
    </row>
    <row r="29" spans="2:19" s="17" customFormat="1" ht="15.75" customHeight="1">
      <c r="B29" s="44"/>
      <c r="C29" s="31"/>
      <c r="D29" s="606"/>
      <c r="E29" s="606"/>
      <c r="F29" s="31"/>
      <c r="G29" s="31"/>
      <c r="H29" s="1670"/>
      <c r="I29" s="1670"/>
      <c r="J29" s="1671"/>
      <c r="K29" s="1671"/>
      <c r="L29" s="1671"/>
      <c r="M29" s="1671"/>
      <c r="N29" s="1671"/>
      <c r="O29" s="1671"/>
      <c r="P29" s="31"/>
      <c r="Q29" s="31"/>
      <c r="R29" s="606"/>
      <c r="S29" s="1198"/>
    </row>
    <row r="30" spans="2:19" s="17" customFormat="1" ht="15.75" customHeight="1">
      <c r="B30" s="925" t="s">
        <v>416</v>
      </c>
      <c r="C30" s="46">
        <f>SUM(D30:F30)</f>
        <v>303</v>
      </c>
      <c r="D30" s="46">
        <v>77</v>
      </c>
      <c r="E30" s="46">
        <v>29</v>
      </c>
      <c r="F30" s="46">
        <v>197</v>
      </c>
      <c r="G30" s="46">
        <v>1209</v>
      </c>
      <c r="H30" s="1664">
        <f>SUM(J30,P30:S30)</f>
        <v>2067297</v>
      </c>
      <c r="I30" s="1664"/>
      <c r="J30" s="1665">
        <f>SUM(L30:N30)</f>
        <v>2051619</v>
      </c>
      <c r="K30" s="1665"/>
      <c r="L30" s="1665">
        <v>892148</v>
      </c>
      <c r="M30" s="1665"/>
      <c r="N30" s="1669">
        <v>1159471</v>
      </c>
      <c r="O30" s="1669"/>
      <c r="P30" s="46">
        <v>597</v>
      </c>
      <c r="Q30" s="46">
        <v>9224</v>
      </c>
      <c r="R30" s="338">
        <v>0</v>
      </c>
      <c r="S30" s="1176">
        <v>5857</v>
      </c>
    </row>
    <row r="31" spans="2:19" s="17" customFormat="1" ht="15.75" customHeight="1">
      <c r="B31" s="925"/>
      <c r="C31" s="46"/>
      <c r="D31" s="46"/>
      <c r="E31" s="46"/>
      <c r="F31" s="46"/>
      <c r="G31" s="46"/>
      <c r="H31" s="1666"/>
      <c r="I31" s="1666"/>
      <c r="J31" s="1665"/>
      <c r="K31" s="1665"/>
      <c r="L31" s="1665"/>
      <c r="M31" s="1665"/>
      <c r="N31" s="1664"/>
      <c r="O31" s="1664"/>
      <c r="P31" s="46"/>
      <c r="Q31" s="46"/>
      <c r="R31" s="46"/>
      <c r="S31" s="1176"/>
    </row>
    <row r="32" spans="2:19" s="848" customFormat="1" ht="15.75" customHeight="1">
      <c r="B32" s="1188" t="s">
        <v>1034</v>
      </c>
      <c r="C32" s="111">
        <f>SUM(D32:F32)</f>
        <v>348</v>
      </c>
      <c r="D32" s="111">
        <f>SUM(D34:D46)</f>
        <v>104</v>
      </c>
      <c r="E32" s="111">
        <f>SUM(E34:E46)</f>
        <v>27</v>
      </c>
      <c r="F32" s="111">
        <f>SUM(F34:F46)</f>
        <v>217</v>
      </c>
      <c r="G32" s="111">
        <f>SUM(G34:G46)</f>
        <v>1387</v>
      </c>
      <c r="H32" s="1667">
        <f>SUM(H34:I46)</f>
        <v>1449500</v>
      </c>
      <c r="I32" s="1667"/>
      <c r="J32" s="1668">
        <f>SUM(L32:N32)</f>
        <v>1412754</v>
      </c>
      <c r="K32" s="1668"/>
      <c r="L32" s="1668">
        <f>SUM(L34:M46)</f>
        <v>814320</v>
      </c>
      <c r="M32" s="1668"/>
      <c r="N32" s="1668">
        <f>SUM(N34:O46)</f>
        <v>598434</v>
      </c>
      <c r="O32" s="1668"/>
      <c r="P32" s="111">
        <f>SUM(P34:P46)</f>
        <v>5005</v>
      </c>
      <c r="Q32" s="111">
        <f>SUM(Q34:Q46)</f>
        <v>13706</v>
      </c>
      <c r="R32" s="111">
        <f>SUM(R34:R46)</f>
        <v>6675</v>
      </c>
      <c r="S32" s="1199">
        <f>SUM(S34:S46)</f>
        <v>11360</v>
      </c>
    </row>
    <row r="33" spans="2:19" s="17" customFormat="1" ht="15.75" customHeight="1">
      <c r="B33" s="44"/>
      <c r="C33" s="46"/>
      <c r="D33" s="46"/>
      <c r="E33" s="46"/>
      <c r="F33" s="46"/>
      <c r="G33" s="46"/>
      <c r="H33" s="1666"/>
      <c r="I33" s="1666"/>
      <c r="J33" s="1665"/>
      <c r="K33" s="1665"/>
      <c r="L33" s="1665"/>
      <c r="M33" s="1665"/>
      <c r="N33" s="1664"/>
      <c r="O33" s="1664"/>
      <c r="P33" s="46"/>
      <c r="Q33" s="46"/>
      <c r="R33" s="46"/>
      <c r="S33" s="1176"/>
    </row>
    <row r="34" spans="2:19" s="17" customFormat="1" ht="15.75" customHeight="1">
      <c r="B34" s="1190" t="s">
        <v>1002</v>
      </c>
      <c r="C34" s="1147">
        <f aca="true" t="shared" si="5" ref="C34:C39">SUM(D34:F34)</f>
        <v>30</v>
      </c>
      <c r="D34" s="46">
        <v>9</v>
      </c>
      <c r="E34" s="46">
        <v>1</v>
      </c>
      <c r="F34" s="46">
        <v>20</v>
      </c>
      <c r="G34" s="46">
        <v>113</v>
      </c>
      <c r="H34" s="1664">
        <f aca="true" t="shared" si="6" ref="H34:H39">SUM(J34,P34:S34)</f>
        <v>110704</v>
      </c>
      <c r="I34" s="1664"/>
      <c r="J34" s="1665">
        <f>SUM(L34:O34)</f>
        <v>104925</v>
      </c>
      <c r="K34" s="1665"/>
      <c r="L34" s="1665">
        <v>67032</v>
      </c>
      <c r="M34" s="1665"/>
      <c r="N34" s="1664">
        <v>37893</v>
      </c>
      <c r="O34" s="1664"/>
      <c r="P34" s="338">
        <v>0</v>
      </c>
      <c r="Q34" s="46">
        <v>499</v>
      </c>
      <c r="R34" s="46">
        <v>5000</v>
      </c>
      <c r="S34" s="1176">
        <v>280</v>
      </c>
    </row>
    <row r="35" spans="2:19" s="17" customFormat="1" ht="15.75" customHeight="1">
      <c r="B35" s="1191" t="s">
        <v>1003</v>
      </c>
      <c r="C35" s="1147">
        <f t="shared" si="5"/>
        <v>23</v>
      </c>
      <c r="D35" s="46">
        <v>10</v>
      </c>
      <c r="E35" s="46">
        <v>1</v>
      </c>
      <c r="F35" s="46">
        <v>12</v>
      </c>
      <c r="G35" s="46">
        <v>79</v>
      </c>
      <c r="H35" s="1664">
        <f t="shared" si="6"/>
        <v>83445</v>
      </c>
      <c r="I35" s="1664"/>
      <c r="J35" s="1665">
        <f>SUM(L35:N35)</f>
        <v>83228</v>
      </c>
      <c r="K35" s="1665"/>
      <c r="L35" s="1665">
        <v>51657</v>
      </c>
      <c r="M35" s="1665"/>
      <c r="N35" s="1664">
        <v>31571</v>
      </c>
      <c r="O35" s="1664"/>
      <c r="P35" s="338">
        <v>0</v>
      </c>
      <c r="Q35" s="46">
        <v>136</v>
      </c>
      <c r="R35" s="338">
        <v>0</v>
      </c>
      <c r="S35" s="1176">
        <v>81</v>
      </c>
    </row>
    <row r="36" spans="2:19" s="17" customFormat="1" ht="15.75" customHeight="1">
      <c r="B36" s="1191" t="s">
        <v>1004</v>
      </c>
      <c r="C36" s="1147">
        <f t="shared" si="5"/>
        <v>41</v>
      </c>
      <c r="D36" s="46">
        <v>11</v>
      </c>
      <c r="E36" s="46">
        <v>2</v>
      </c>
      <c r="F36" s="46">
        <v>28</v>
      </c>
      <c r="G36" s="46">
        <v>177</v>
      </c>
      <c r="H36" s="1664">
        <f t="shared" si="6"/>
        <v>139151</v>
      </c>
      <c r="I36" s="1664"/>
      <c r="J36" s="1665">
        <f>SUM(L36:N36)</f>
        <v>135352</v>
      </c>
      <c r="K36" s="1665"/>
      <c r="L36" s="1665">
        <v>97849</v>
      </c>
      <c r="M36" s="1665"/>
      <c r="N36" s="1664">
        <v>37503</v>
      </c>
      <c r="O36" s="1664"/>
      <c r="P36" s="46">
        <v>35</v>
      </c>
      <c r="Q36" s="46">
        <v>1288</v>
      </c>
      <c r="R36" s="46">
        <v>1675</v>
      </c>
      <c r="S36" s="1176">
        <v>801</v>
      </c>
    </row>
    <row r="37" spans="2:19" s="17" customFormat="1" ht="15.75" customHeight="1">
      <c r="B37" s="1191" t="s">
        <v>1005</v>
      </c>
      <c r="C37" s="1147">
        <f t="shared" si="5"/>
        <v>41</v>
      </c>
      <c r="D37" s="46">
        <v>10</v>
      </c>
      <c r="E37" s="46">
        <v>4</v>
      </c>
      <c r="F37" s="46">
        <v>27</v>
      </c>
      <c r="G37" s="46">
        <v>186</v>
      </c>
      <c r="H37" s="1664">
        <f t="shared" si="6"/>
        <v>132508</v>
      </c>
      <c r="I37" s="1664"/>
      <c r="J37" s="1665">
        <f>SUM(L37:N37)</f>
        <v>122851</v>
      </c>
      <c r="K37" s="1665"/>
      <c r="L37" s="1665">
        <v>68479</v>
      </c>
      <c r="M37" s="1665"/>
      <c r="N37" s="1664">
        <v>54372</v>
      </c>
      <c r="O37" s="1664"/>
      <c r="P37" s="46">
        <v>3230</v>
      </c>
      <c r="Q37" s="46">
        <v>335</v>
      </c>
      <c r="R37" s="338">
        <v>0</v>
      </c>
      <c r="S37" s="1176">
        <v>6092</v>
      </c>
    </row>
    <row r="38" spans="2:19" s="17" customFormat="1" ht="15.75" customHeight="1">
      <c r="B38" s="1191" t="s">
        <v>1006</v>
      </c>
      <c r="C38" s="1147">
        <f t="shared" si="5"/>
        <v>42</v>
      </c>
      <c r="D38" s="46">
        <v>12</v>
      </c>
      <c r="E38" s="46">
        <v>4</v>
      </c>
      <c r="F38" s="46">
        <v>26</v>
      </c>
      <c r="G38" s="46">
        <v>166</v>
      </c>
      <c r="H38" s="1664">
        <f t="shared" si="6"/>
        <v>172293</v>
      </c>
      <c r="I38" s="1664"/>
      <c r="J38" s="1665">
        <f>SUM(L38:N38)</f>
        <v>170655</v>
      </c>
      <c r="K38" s="1665"/>
      <c r="L38" s="1665">
        <v>93349</v>
      </c>
      <c r="M38" s="1665"/>
      <c r="N38" s="1664">
        <v>77306</v>
      </c>
      <c r="O38" s="1664"/>
      <c r="P38" s="46">
        <v>782</v>
      </c>
      <c r="Q38" s="46">
        <v>621</v>
      </c>
      <c r="R38" s="338">
        <v>0</v>
      </c>
      <c r="S38" s="1176">
        <v>235</v>
      </c>
    </row>
    <row r="39" spans="2:19" s="17" customFormat="1" ht="15.75" customHeight="1">
      <c r="B39" s="1191" t="s">
        <v>1007</v>
      </c>
      <c r="C39" s="1147">
        <f t="shared" si="5"/>
        <v>32</v>
      </c>
      <c r="D39" s="46">
        <v>6</v>
      </c>
      <c r="E39" s="46">
        <v>2</v>
      </c>
      <c r="F39" s="46">
        <v>24</v>
      </c>
      <c r="G39" s="46">
        <v>128</v>
      </c>
      <c r="H39" s="1664">
        <f t="shared" si="6"/>
        <v>38999</v>
      </c>
      <c r="I39" s="1664"/>
      <c r="J39" s="1665">
        <f>SUM(L39:N39)</f>
        <v>37348</v>
      </c>
      <c r="K39" s="1665"/>
      <c r="L39" s="1665">
        <v>26199</v>
      </c>
      <c r="M39" s="1665"/>
      <c r="N39" s="1664">
        <v>11149</v>
      </c>
      <c r="O39" s="1664"/>
      <c r="P39" s="46">
        <v>111</v>
      </c>
      <c r="Q39" s="46">
        <v>938</v>
      </c>
      <c r="R39" s="338">
        <v>0</v>
      </c>
      <c r="S39" s="1176">
        <v>602</v>
      </c>
    </row>
    <row r="40" spans="2:19" s="17" customFormat="1" ht="15.75" customHeight="1">
      <c r="B40" s="1190"/>
      <c r="C40" s="1147"/>
      <c r="D40" s="46"/>
      <c r="E40" s="46"/>
      <c r="F40" s="46"/>
      <c r="G40" s="46"/>
      <c r="H40" s="1664"/>
      <c r="I40" s="1664"/>
      <c r="J40" s="1665"/>
      <c r="K40" s="1665"/>
      <c r="L40" s="1665"/>
      <c r="M40" s="1665"/>
      <c r="N40" s="1664"/>
      <c r="O40" s="1664"/>
      <c r="P40" s="1147"/>
      <c r="Q40" s="1147"/>
      <c r="R40" s="46"/>
      <c r="S40" s="1176"/>
    </row>
    <row r="41" spans="2:19" s="17" customFormat="1" ht="15.75" customHeight="1">
      <c r="B41" s="1191" t="s">
        <v>1008</v>
      </c>
      <c r="C41" s="1147">
        <f aca="true" t="shared" si="7" ref="C41:C46">SUM(D41:F41)</f>
        <v>20</v>
      </c>
      <c r="D41" s="46">
        <v>4</v>
      </c>
      <c r="E41" s="46">
        <v>3</v>
      </c>
      <c r="F41" s="46">
        <v>13</v>
      </c>
      <c r="G41" s="46">
        <v>92</v>
      </c>
      <c r="H41" s="1664">
        <f aca="true" t="shared" si="8" ref="H41:H46">SUM(J41,P41:S41)</f>
        <v>146354</v>
      </c>
      <c r="I41" s="1664"/>
      <c r="J41" s="1665">
        <f aca="true" t="shared" si="9" ref="J41:J46">SUM(L41:N41)</f>
        <v>144228</v>
      </c>
      <c r="K41" s="1665"/>
      <c r="L41" s="1665">
        <v>82582</v>
      </c>
      <c r="M41" s="1665"/>
      <c r="N41" s="1664">
        <v>61646</v>
      </c>
      <c r="O41" s="1664"/>
      <c r="P41" s="46">
        <v>682</v>
      </c>
      <c r="Q41" s="46">
        <v>1405</v>
      </c>
      <c r="R41" s="338">
        <v>0</v>
      </c>
      <c r="S41" s="1176">
        <v>39</v>
      </c>
    </row>
    <row r="42" spans="2:19" s="17" customFormat="1" ht="15.75" customHeight="1">
      <c r="B42" s="1191" t="s">
        <v>1009</v>
      </c>
      <c r="C42" s="1147">
        <f t="shared" si="7"/>
        <v>13</v>
      </c>
      <c r="D42" s="46">
        <v>4</v>
      </c>
      <c r="E42" s="338">
        <v>0</v>
      </c>
      <c r="F42" s="46">
        <v>9</v>
      </c>
      <c r="G42" s="46">
        <v>75</v>
      </c>
      <c r="H42" s="1664">
        <f t="shared" si="8"/>
        <v>66798</v>
      </c>
      <c r="I42" s="1664"/>
      <c r="J42" s="1665">
        <f t="shared" si="9"/>
        <v>64735</v>
      </c>
      <c r="K42" s="1665"/>
      <c r="L42" s="1665">
        <v>35791</v>
      </c>
      <c r="M42" s="1665"/>
      <c r="N42" s="1664">
        <v>28944</v>
      </c>
      <c r="O42" s="1664"/>
      <c r="P42" s="46">
        <v>154</v>
      </c>
      <c r="Q42" s="338">
        <v>0</v>
      </c>
      <c r="R42" s="338">
        <v>0</v>
      </c>
      <c r="S42" s="1176">
        <v>1909</v>
      </c>
    </row>
    <row r="43" spans="2:19" s="17" customFormat="1" ht="15.75" customHeight="1">
      <c r="B43" s="1191" t="s">
        <v>1010</v>
      </c>
      <c r="C43" s="1147">
        <f t="shared" si="7"/>
        <v>17</v>
      </c>
      <c r="D43" s="46">
        <v>5</v>
      </c>
      <c r="E43" s="46">
        <v>1</v>
      </c>
      <c r="F43" s="46">
        <v>11</v>
      </c>
      <c r="G43" s="46">
        <v>60</v>
      </c>
      <c r="H43" s="1664">
        <f t="shared" si="8"/>
        <v>65394</v>
      </c>
      <c r="I43" s="1664"/>
      <c r="J43" s="1665">
        <f t="shared" si="9"/>
        <v>63168</v>
      </c>
      <c r="K43" s="1665"/>
      <c r="L43" s="1665">
        <v>46124</v>
      </c>
      <c r="M43" s="1665"/>
      <c r="N43" s="1664">
        <v>17044</v>
      </c>
      <c r="O43" s="1664"/>
      <c r="P43" s="338">
        <v>0</v>
      </c>
      <c r="Q43" s="46">
        <v>2059</v>
      </c>
      <c r="R43" s="338">
        <v>0</v>
      </c>
      <c r="S43" s="1176">
        <v>167</v>
      </c>
    </row>
    <row r="44" spans="2:19" s="17" customFormat="1" ht="15.75" customHeight="1">
      <c r="B44" s="1191" t="s">
        <v>1011</v>
      </c>
      <c r="C44" s="1147">
        <f t="shared" si="7"/>
        <v>34</v>
      </c>
      <c r="D44" s="46">
        <v>10</v>
      </c>
      <c r="E44" s="46">
        <v>5</v>
      </c>
      <c r="F44" s="46">
        <v>19</v>
      </c>
      <c r="G44" s="46">
        <v>119</v>
      </c>
      <c r="H44" s="1664">
        <f t="shared" si="8"/>
        <v>124805</v>
      </c>
      <c r="I44" s="1664"/>
      <c r="J44" s="1665">
        <f t="shared" si="9"/>
        <v>120345</v>
      </c>
      <c r="K44" s="1665"/>
      <c r="L44" s="1665">
        <v>80805</v>
      </c>
      <c r="M44" s="1665"/>
      <c r="N44" s="1664">
        <v>39540</v>
      </c>
      <c r="O44" s="1664"/>
      <c r="P44" s="338">
        <v>0</v>
      </c>
      <c r="Q44" s="46">
        <v>3900</v>
      </c>
      <c r="R44" s="338">
        <v>0</v>
      </c>
      <c r="S44" s="1176">
        <v>560</v>
      </c>
    </row>
    <row r="45" spans="2:19" s="17" customFormat="1" ht="15.75" customHeight="1">
      <c r="B45" s="1191" t="s">
        <v>1012</v>
      </c>
      <c r="C45" s="1147">
        <f t="shared" si="7"/>
        <v>15</v>
      </c>
      <c r="D45" s="46">
        <v>3</v>
      </c>
      <c r="E45" s="338">
        <v>0</v>
      </c>
      <c r="F45" s="46">
        <v>12</v>
      </c>
      <c r="G45" s="46">
        <v>56</v>
      </c>
      <c r="H45" s="1664">
        <f t="shared" si="8"/>
        <v>108396</v>
      </c>
      <c r="I45" s="1664"/>
      <c r="J45" s="1665">
        <f t="shared" si="9"/>
        <v>107547</v>
      </c>
      <c r="K45" s="1665"/>
      <c r="L45" s="1665">
        <v>61028</v>
      </c>
      <c r="M45" s="1665"/>
      <c r="N45" s="1664">
        <v>46519</v>
      </c>
      <c r="O45" s="1664"/>
      <c r="P45" s="338">
        <v>0</v>
      </c>
      <c r="Q45" s="46">
        <v>650</v>
      </c>
      <c r="R45" s="338">
        <v>0</v>
      </c>
      <c r="S45" s="1176">
        <v>199</v>
      </c>
    </row>
    <row r="46" spans="2:19" s="17" customFormat="1" ht="15.75" customHeight="1">
      <c r="B46" s="1191" t="s">
        <v>1013</v>
      </c>
      <c r="C46" s="1147">
        <f t="shared" si="7"/>
        <v>40</v>
      </c>
      <c r="D46" s="46">
        <v>20</v>
      </c>
      <c r="E46" s="46">
        <v>4</v>
      </c>
      <c r="F46" s="46">
        <v>16</v>
      </c>
      <c r="G46" s="46">
        <v>136</v>
      </c>
      <c r="H46" s="1664">
        <f t="shared" si="8"/>
        <v>260653</v>
      </c>
      <c r="I46" s="1664"/>
      <c r="J46" s="1665">
        <f t="shared" si="9"/>
        <v>258372</v>
      </c>
      <c r="K46" s="1665"/>
      <c r="L46" s="1665">
        <v>103425</v>
      </c>
      <c r="M46" s="1665"/>
      <c r="N46" s="1664">
        <v>154947</v>
      </c>
      <c r="O46" s="1664"/>
      <c r="P46" s="46">
        <v>11</v>
      </c>
      <c r="Q46" s="46">
        <v>1875</v>
      </c>
      <c r="R46" s="338">
        <v>0</v>
      </c>
      <c r="S46" s="1176">
        <v>395</v>
      </c>
    </row>
    <row r="47" spans="2:19" s="17" customFormat="1" ht="15.75" customHeight="1">
      <c r="B47" s="136"/>
      <c r="C47" s="49"/>
      <c r="D47" s="130"/>
      <c r="E47" s="130"/>
      <c r="F47" s="49"/>
      <c r="G47" s="49"/>
      <c r="H47" s="1662"/>
      <c r="I47" s="1662"/>
      <c r="J47" s="1663"/>
      <c r="K47" s="1663"/>
      <c r="L47" s="1663"/>
      <c r="M47" s="1663"/>
      <c r="N47" s="1662"/>
      <c r="O47" s="1662"/>
      <c r="P47" s="49"/>
      <c r="Q47" s="49"/>
      <c r="R47" s="130"/>
      <c r="S47" s="1200"/>
    </row>
    <row r="48" ht="15.75" customHeight="1">
      <c r="B48" s="672" t="s">
        <v>1017</v>
      </c>
    </row>
  </sheetData>
  <mergeCells count="94">
    <mergeCell ref="P2:P3"/>
    <mergeCell ref="Q3:S3"/>
    <mergeCell ref="P4:P6"/>
    <mergeCell ref="Q4:Q6"/>
    <mergeCell ref="R4:S4"/>
    <mergeCell ref="B4:B6"/>
    <mergeCell ref="C4:I4"/>
    <mergeCell ref="J4:M4"/>
    <mergeCell ref="N4:O4"/>
    <mergeCell ref="B26:B28"/>
    <mergeCell ref="C26:F26"/>
    <mergeCell ref="G26:G28"/>
    <mergeCell ref="H26:S26"/>
    <mergeCell ref="J27:O27"/>
    <mergeCell ref="L28:M28"/>
    <mergeCell ref="N28:O28"/>
    <mergeCell ref="J28:K28"/>
    <mergeCell ref="H27:I28"/>
    <mergeCell ref="H29:I29"/>
    <mergeCell ref="J29:K29"/>
    <mergeCell ref="L29:M29"/>
    <mergeCell ref="N29:O29"/>
    <mergeCell ref="H30:I30"/>
    <mergeCell ref="J30:K30"/>
    <mergeCell ref="L30:M30"/>
    <mergeCell ref="N30:O30"/>
    <mergeCell ref="H31:I31"/>
    <mergeCell ref="J31:K31"/>
    <mergeCell ref="L31:M31"/>
    <mergeCell ref="N31:O31"/>
    <mergeCell ref="H32:I32"/>
    <mergeCell ref="J32:K32"/>
    <mergeCell ref="L32:M32"/>
    <mergeCell ref="N32:O32"/>
    <mergeCell ref="H33:I33"/>
    <mergeCell ref="J33:K33"/>
    <mergeCell ref="L33:M33"/>
    <mergeCell ref="N33:O33"/>
    <mergeCell ref="H34:I34"/>
    <mergeCell ref="J34:K34"/>
    <mergeCell ref="L34:M34"/>
    <mergeCell ref="N34:O34"/>
    <mergeCell ref="H35:I35"/>
    <mergeCell ref="J35:K35"/>
    <mergeCell ref="L35:M35"/>
    <mergeCell ref="N35:O35"/>
    <mergeCell ref="H36:I36"/>
    <mergeCell ref="J36:K36"/>
    <mergeCell ref="L36:M36"/>
    <mergeCell ref="N36:O36"/>
    <mergeCell ref="H37:I37"/>
    <mergeCell ref="J37:K37"/>
    <mergeCell ref="L37:M37"/>
    <mergeCell ref="N37:O37"/>
    <mergeCell ref="H38:I38"/>
    <mergeCell ref="J38:K38"/>
    <mergeCell ref="L38:M38"/>
    <mergeCell ref="N38:O38"/>
    <mergeCell ref="H39:I39"/>
    <mergeCell ref="J39:K39"/>
    <mergeCell ref="L39:M39"/>
    <mergeCell ref="N39:O39"/>
    <mergeCell ref="H40:I40"/>
    <mergeCell ref="J40:K40"/>
    <mergeCell ref="L40:M40"/>
    <mergeCell ref="N40:O40"/>
    <mergeCell ref="H41:I41"/>
    <mergeCell ref="J41:K41"/>
    <mergeCell ref="L41:M41"/>
    <mergeCell ref="N41:O41"/>
    <mergeCell ref="H42:I42"/>
    <mergeCell ref="J42:K42"/>
    <mergeCell ref="L42:M42"/>
    <mergeCell ref="N42:O42"/>
    <mergeCell ref="H43:I43"/>
    <mergeCell ref="J43:K43"/>
    <mergeCell ref="L43:M43"/>
    <mergeCell ref="N43:O43"/>
    <mergeCell ref="H44:I44"/>
    <mergeCell ref="J44:K44"/>
    <mergeCell ref="L44:M44"/>
    <mergeCell ref="N44:O44"/>
    <mergeCell ref="H45:I45"/>
    <mergeCell ref="J45:K45"/>
    <mergeCell ref="L45:M45"/>
    <mergeCell ref="N45:O45"/>
    <mergeCell ref="H46:I46"/>
    <mergeCell ref="J46:K46"/>
    <mergeCell ref="L46:M46"/>
    <mergeCell ref="N46:O46"/>
    <mergeCell ref="H47:I47"/>
    <mergeCell ref="J47:K47"/>
    <mergeCell ref="L47:M47"/>
    <mergeCell ref="N47:O47"/>
  </mergeCells>
  <printOptions/>
  <pageMargins left="0.75" right="0.75" top="1" bottom="1" header="0.512" footer="0.51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13.625" style="17" customWidth="1"/>
    <col min="3" max="11" width="9.625" style="17" customWidth="1"/>
    <col min="12" max="16384" width="9.00390625" style="17" customWidth="1"/>
  </cols>
  <sheetData>
    <row r="1" ht="14.25">
      <c r="B1" s="1201" t="s">
        <v>1073</v>
      </c>
    </row>
    <row r="2" spans="2:11" ht="12.75" thickBot="1">
      <c r="B2" s="20" t="s">
        <v>1069</v>
      </c>
      <c r="C2" s="20"/>
      <c r="D2" s="20"/>
      <c r="E2" s="20"/>
      <c r="F2" s="20"/>
      <c r="G2" s="20"/>
      <c r="H2" s="20"/>
      <c r="I2" s="20"/>
      <c r="J2" s="46"/>
      <c r="K2" s="19"/>
    </row>
    <row r="3" spans="1:11" ht="12" customHeight="1" thickTop="1">
      <c r="A3" s="32"/>
      <c r="B3" s="1202" t="s">
        <v>1050</v>
      </c>
      <c r="C3" s="1203" t="s">
        <v>1051</v>
      </c>
      <c r="D3" s="1204"/>
      <c r="E3" s="1204"/>
      <c r="F3" s="1204" t="s">
        <v>1052</v>
      </c>
      <c r="G3" s="1204"/>
      <c r="H3" s="1204"/>
      <c r="I3" s="1204" t="s">
        <v>1070</v>
      </c>
      <c r="J3" s="1204"/>
      <c r="K3" s="1205"/>
    </row>
    <row r="4" spans="1:11" ht="24" customHeight="1">
      <c r="A4" s="32"/>
      <c r="B4" s="51" t="s">
        <v>1053</v>
      </c>
      <c r="C4" s="1197" t="s">
        <v>416</v>
      </c>
      <c r="D4" s="1197" t="s">
        <v>1034</v>
      </c>
      <c r="E4" s="1186" t="s">
        <v>1071</v>
      </c>
      <c r="F4" s="1197" t="s">
        <v>416</v>
      </c>
      <c r="G4" s="1197" t="s">
        <v>1034</v>
      </c>
      <c r="H4" s="1186" t="s">
        <v>1071</v>
      </c>
      <c r="I4" s="1197" t="s">
        <v>416</v>
      </c>
      <c r="J4" s="1197" t="s">
        <v>1034</v>
      </c>
      <c r="K4" s="1206" t="s">
        <v>1071</v>
      </c>
    </row>
    <row r="5" spans="1:11" ht="7.5" customHeight="1">
      <c r="A5" s="32"/>
      <c r="B5" s="32"/>
      <c r="C5" s="351"/>
      <c r="D5" s="31"/>
      <c r="E5" s="31"/>
      <c r="F5" s="31"/>
      <c r="G5" s="31"/>
      <c r="H5" s="31"/>
      <c r="I5" s="31"/>
      <c r="J5" s="31"/>
      <c r="K5" s="354"/>
    </row>
    <row r="6" spans="1:11" s="848" customFormat="1" ht="12" customHeight="1">
      <c r="A6" s="847"/>
      <c r="B6" s="851" t="s">
        <v>1097</v>
      </c>
      <c r="C6" s="1207">
        <f aca="true" t="shared" si="0" ref="C6:K6">SUM(C8:C11)</f>
        <v>4561</v>
      </c>
      <c r="D6" s="1208">
        <f t="shared" si="0"/>
        <v>4423</v>
      </c>
      <c r="E6" s="1208">
        <f t="shared" si="0"/>
        <v>-138</v>
      </c>
      <c r="F6" s="1208">
        <f t="shared" si="0"/>
        <v>101</v>
      </c>
      <c r="G6" s="1208">
        <f t="shared" si="0"/>
        <v>89</v>
      </c>
      <c r="H6" s="1208">
        <f t="shared" si="0"/>
        <v>-12</v>
      </c>
      <c r="I6" s="1208">
        <f t="shared" si="0"/>
        <v>5332</v>
      </c>
      <c r="J6" s="1208">
        <f t="shared" si="0"/>
        <v>5213</v>
      </c>
      <c r="K6" s="1209">
        <f t="shared" si="0"/>
        <v>-119</v>
      </c>
    </row>
    <row r="7" spans="1:11" s="672" customFormat="1" ht="7.5" customHeight="1">
      <c r="A7" s="1210"/>
      <c r="B7" s="592"/>
      <c r="C7" s="1211"/>
      <c r="D7" s="1212"/>
      <c r="E7" s="1212"/>
      <c r="F7" s="1212"/>
      <c r="G7" s="1212"/>
      <c r="H7" s="1212"/>
      <c r="I7" s="1212"/>
      <c r="J7" s="1212"/>
      <c r="K7" s="1213"/>
    </row>
    <row r="8" spans="1:11" s="848" customFormat="1" ht="12" customHeight="1">
      <c r="A8" s="847"/>
      <c r="B8" s="851" t="s">
        <v>1106</v>
      </c>
      <c r="C8" s="1207">
        <f>SUM(C13+C18+C19+C22)</f>
        <v>1892</v>
      </c>
      <c r="D8" s="1208">
        <f>SUM(D13+D18+D19+D22)</f>
        <v>1823</v>
      </c>
      <c r="E8" s="1208">
        <f>D8-C8</f>
        <v>-69</v>
      </c>
      <c r="F8" s="1208">
        <f>SUM(F13+F18+F19+F22)</f>
        <v>30</v>
      </c>
      <c r="G8" s="1208">
        <f>SUM(G13+G18+G19+G22)</f>
        <v>22</v>
      </c>
      <c r="H8" s="1208">
        <f>G8-F8</f>
        <v>-8</v>
      </c>
      <c r="I8" s="1208">
        <f>SUM(I13+I18+I19+I22)</f>
        <v>2201</v>
      </c>
      <c r="J8" s="1208">
        <f>SUM(J13+J18+J19+J22)</f>
        <v>2109</v>
      </c>
      <c r="K8" s="1209">
        <f>J8-I8</f>
        <v>-92</v>
      </c>
    </row>
    <row r="9" spans="1:11" s="848" customFormat="1" ht="12" customHeight="1">
      <c r="A9" s="847"/>
      <c r="B9" s="851" t="s">
        <v>1054</v>
      </c>
      <c r="C9" s="1207">
        <f>SUM(C17+C20+C23)</f>
        <v>643</v>
      </c>
      <c r="D9" s="1208">
        <f>SUM(D17+D20+D23)</f>
        <v>609</v>
      </c>
      <c r="E9" s="1208">
        <f>D9-C9</f>
        <v>-34</v>
      </c>
      <c r="F9" s="1208">
        <f>SUM(F17+F20+F23)</f>
        <v>18</v>
      </c>
      <c r="G9" s="1208">
        <f>SUM(G17+G20+G23)</f>
        <v>16</v>
      </c>
      <c r="H9" s="1208">
        <f>G9-F9</f>
        <v>-2</v>
      </c>
      <c r="I9" s="1208">
        <f>SUM(I17+I20+I23)</f>
        <v>809</v>
      </c>
      <c r="J9" s="1208">
        <f>SUM(J17+J20+J23)</f>
        <v>783</v>
      </c>
      <c r="K9" s="1209">
        <f>J9-I9</f>
        <v>-26</v>
      </c>
    </row>
    <row r="10" spans="1:11" s="848" customFormat="1" ht="12" customHeight="1">
      <c r="A10" s="847"/>
      <c r="B10" s="851" t="s">
        <v>1110</v>
      </c>
      <c r="C10" s="1207">
        <f>SUM(C14+C21+C24+C25)</f>
        <v>891</v>
      </c>
      <c r="D10" s="1208">
        <f>SUM(D14+D21+D24+D25)</f>
        <v>885</v>
      </c>
      <c r="E10" s="1208">
        <f>D10-C10</f>
        <v>-6</v>
      </c>
      <c r="F10" s="1208">
        <f>SUM(F14+F21+F24+F25)</f>
        <v>23</v>
      </c>
      <c r="G10" s="1208">
        <f>SUM(G14+G21+G24+G25)</f>
        <v>22</v>
      </c>
      <c r="H10" s="1208">
        <f>G10-F10</f>
        <v>-1</v>
      </c>
      <c r="I10" s="1208">
        <f>SUM(I14+I21+I24+I25)</f>
        <v>1025</v>
      </c>
      <c r="J10" s="1208">
        <f>SUM(J14+J21+J24+J25)</f>
        <v>1054</v>
      </c>
      <c r="K10" s="1209">
        <f>J10-I10</f>
        <v>29</v>
      </c>
    </row>
    <row r="11" spans="1:11" s="848" customFormat="1" ht="12" customHeight="1">
      <c r="A11" s="847"/>
      <c r="B11" s="851" t="s">
        <v>1112</v>
      </c>
      <c r="C11" s="1207">
        <f>SUM(C15+C16+C26+C27)</f>
        <v>1135</v>
      </c>
      <c r="D11" s="1208">
        <f>SUM(D15+D16+D26+D27)</f>
        <v>1106</v>
      </c>
      <c r="E11" s="1208">
        <f>D11-C11</f>
        <v>-29</v>
      </c>
      <c r="F11" s="1208">
        <f>SUM(F15+F16+F26+F27)</f>
        <v>30</v>
      </c>
      <c r="G11" s="1208">
        <f>SUM(G15+G16+G26+G27)</f>
        <v>29</v>
      </c>
      <c r="H11" s="1208">
        <f>G11-F11</f>
        <v>-1</v>
      </c>
      <c r="I11" s="1208">
        <f>SUM(I15+I16+I26+I27)</f>
        <v>1297</v>
      </c>
      <c r="J11" s="1208">
        <f>SUM(J15+J16+J26+J27)</f>
        <v>1267</v>
      </c>
      <c r="K11" s="1209">
        <f>J11-I11</f>
        <v>-30</v>
      </c>
    </row>
    <row r="12" spans="1:11" ht="7.5" customHeight="1">
      <c r="A12" s="32"/>
      <c r="B12" s="73"/>
      <c r="C12" s="116"/>
      <c r="D12" s="117"/>
      <c r="E12" s="117"/>
      <c r="F12" s="117"/>
      <c r="G12" s="117"/>
      <c r="H12" s="117"/>
      <c r="I12" s="117"/>
      <c r="J12" s="117"/>
      <c r="K12" s="1214"/>
    </row>
    <row r="13" spans="1:11" ht="12" customHeight="1">
      <c r="A13" s="32"/>
      <c r="B13" s="84" t="s">
        <v>1055</v>
      </c>
      <c r="C13" s="1215">
        <v>1283</v>
      </c>
      <c r="D13" s="798">
        <v>1252</v>
      </c>
      <c r="E13" s="798">
        <f aca="true" t="shared" si="1" ref="E13:E27">D13-C13</f>
        <v>-31</v>
      </c>
      <c r="F13" s="798">
        <v>14</v>
      </c>
      <c r="G13" s="798">
        <v>10</v>
      </c>
      <c r="H13" s="798">
        <f aca="true" t="shared" si="2" ref="H13:H27">G13-F13</f>
        <v>-4</v>
      </c>
      <c r="I13" s="798">
        <v>1415</v>
      </c>
      <c r="J13" s="798">
        <v>1397</v>
      </c>
      <c r="K13" s="1216">
        <f aca="true" t="shared" si="3" ref="K13:K27">J13-I13</f>
        <v>-18</v>
      </c>
    </row>
    <row r="14" spans="1:11" ht="12" customHeight="1">
      <c r="A14" s="32"/>
      <c r="B14" s="84" t="s">
        <v>1056</v>
      </c>
      <c r="C14" s="1215">
        <v>455</v>
      </c>
      <c r="D14" s="798">
        <v>461</v>
      </c>
      <c r="E14" s="798">
        <f t="shared" si="1"/>
        <v>6</v>
      </c>
      <c r="F14" s="798">
        <v>4</v>
      </c>
      <c r="G14" s="798">
        <v>7</v>
      </c>
      <c r="H14" s="798">
        <f t="shared" si="2"/>
        <v>3</v>
      </c>
      <c r="I14" s="798">
        <v>504</v>
      </c>
      <c r="J14" s="798">
        <v>545</v>
      </c>
      <c r="K14" s="1216">
        <f t="shared" si="3"/>
        <v>41</v>
      </c>
    </row>
    <row r="15" spans="1:11" ht="12" customHeight="1">
      <c r="A15" s="32"/>
      <c r="B15" s="84" t="s">
        <v>1057</v>
      </c>
      <c r="C15" s="1215">
        <v>558</v>
      </c>
      <c r="D15" s="798">
        <v>535</v>
      </c>
      <c r="E15" s="798">
        <f t="shared" si="1"/>
        <v>-23</v>
      </c>
      <c r="F15" s="798">
        <v>8</v>
      </c>
      <c r="G15" s="798">
        <v>14</v>
      </c>
      <c r="H15" s="798">
        <f t="shared" si="2"/>
        <v>6</v>
      </c>
      <c r="I15" s="798">
        <v>667</v>
      </c>
      <c r="J15" s="798">
        <v>644</v>
      </c>
      <c r="K15" s="1216">
        <f t="shared" si="3"/>
        <v>-23</v>
      </c>
    </row>
    <row r="16" spans="1:11" ht="12" customHeight="1">
      <c r="A16" s="32"/>
      <c r="B16" s="84" t="s">
        <v>1058</v>
      </c>
      <c r="C16" s="1215">
        <v>482</v>
      </c>
      <c r="D16" s="798">
        <v>465</v>
      </c>
      <c r="E16" s="798">
        <f t="shared" si="1"/>
        <v>-17</v>
      </c>
      <c r="F16" s="798">
        <v>17</v>
      </c>
      <c r="G16" s="798">
        <v>8</v>
      </c>
      <c r="H16" s="798">
        <f t="shared" si="2"/>
        <v>-9</v>
      </c>
      <c r="I16" s="798">
        <v>516</v>
      </c>
      <c r="J16" s="798">
        <v>501</v>
      </c>
      <c r="K16" s="1216">
        <f t="shared" si="3"/>
        <v>-15</v>
      </c>
    </row>
    <row r="17" spans="1:11" ht="12" customHeight="1">
      <c r="A17" s="32"/>
      <c r="B17" s="84" t="s">
        <v>1059</v>
      </c>
      <c r="C17" s="1215">
        <v>307</v>
      </c>
      <c r="D17" s="798">
        <v>268</v>
      </c>
      <c r="E17" s="798">
        <f t="shared" si="1"/>
        <v>-39</v>
      </c>
      <c r="F17" s="798">
        <v>10</v>
      </c>
      <c r="G17" s="798">
        <v>8</v>
      </c>
      <c r="H17" s="798">
        <f t="shared" si="2"/>
        <v>-2</v>
      </c>
      <c r="I17" s="798">
        <v>380</v>
      </c>
      <c r="J17" s="798">
        <v>352</v>
      </c>
      <c r="K17" s="1216">
        <f t="shared" si="3"/>
        <v>-28</v>
      </c>
    </row>
    <row r="18" spans="1:11" ht="12" customHeight="1">
      <c r="A18" s="32"/>
      <c r="B18" s="84" t="s">
        <v>1060</v>
      </c>
      <c r="C18" s="1215">
        <v>242</v>
      </c>
      <c r="D18" s="798">
        <v>208</v>
      </c>
      <c r="E18" s="798">
        <f t="shared" si="1"/>
        <v>-34</v>
      </c>
      <c r="F18" s="798">
        <v>8</v>
      </c>
      <c r="G18" s="798">
        <v>6</v>
      </c>
      <c r="H18" s="798">
        <f t="shared" si="2"/>
        <v>-2</v>
      </c>
      <c r="I18" s="798">
        <v>308</v>
      </c>
      <c r="J18" s="798">
        <v>251</v>
      </c>
      <c r="K18" s="1216">
        <f t="shared" si="3"/>
        <v>-57</v>
      </c>
    </row>
    <row r="19" spans="1:11" ht="12" customHeight="1">
      <c r="A19" s="32"/>
      <c r="B19" s="84" t="s">
        <v>1061</v>
      </c>
      <c r="C19" s="1215">
        <v>189</v>
      </c>
      <c r="D19" s="798">
        <v>174</v>
      </c>
      <c r="E19" s="798">
        <f t="shared" si="1"/>
        <v>-15</v>
      </c>
      <c r="F19" s="798">
        <v>1</v>
      </c>
      <c r="G19" s="798">
        <v>3</v>
      </c>
      <c r="H19" s="798">
        <f t="shared" si="2"/>
        <v>2</v>
      </c>
      <c r="I19" s="798">
        <v>267</v>
      </c>
      <c r="J19" s="798">
        <v>231</v>
      </c>
      <c r="K19" s="1216">
        <f t="shared" si="3"/>
        <v>-36</v>
      </c>
    </row>
    <row r="20" spans="1:11" ht="12" customHeight="1">
      <c r="A20" s="32"/>
      <c r="B20" s="84" t="s">
        <v>871</v>
      </c>
      <c r="C20" s="1215">
        <v>266</v>
      </c>
      <c r="D20" s="798">
        <v>271</v>
      </c>
      <c r="E20" s="798">
        <f t="shared" si="1"/>
        <v>5</v>
      </c>
      <c r="F20" s="798">
        <v>6</v>
      </c>
      <c r="G20" s="798">
        <v>3</v>
      </c>
      <c r="H20" s="798">
        <f t="shared" si="2"/>
        <v>-3</v>
      </c>
      <c r="I20" s="798">
        <v>341</v>
      </c>
      <c r="J20" s="798">
        <v>348</v>
      </c>
      <c r="K20" s="1216">
        <f t="shared" si="3"/>
        <v>7</v>
      </c>
    </row>
    <row r="21" spans="1:11" ht="12" customHeight="1">
      <c r="A21" s="32"/>
      <c r="B21" s="84" t="s">
        <v>1062</v>
      </c>
      <c r="C21" s="1215">
        <v>188</v>
      </c>
      <c r="D21" s="798">
        <v>188</v>
      </c>
      <c r="E21" s="798">
        <f t="shared" si="1"/>
        <v>0</v>
      </c>
      <c r="F21" s="798">
        <v>5</v>
      </c>
      <c r="G21" s="798">
        <v>5</v>
      </c>
      <c r="H21" s="798">
        <f t="shared" si="2"/>
        <v>0</v>
      </c>
      <c r="I21" s="798">
        <v>232</v>
      </c>
      <c r="J21" s="798">
        <v>249</v>
      </c>
      <c r="K21" s="1216">
        <f t="shared" si="3"/>
        <v>17</v>
      </c>
    </row>
    <row r="22" spans="1:11" ht="12" customHeight="1">
      <c r="A22" s="32"/>
      <c r="B22" s="84" t="s">
        <v>1063</v>
      </c>
      <c r="C22" s="1215">
        <v>178</v>
      </c>
      <c r="D22" s="798">
        <v>189</v>
      </c>
      <c r="E22" s="798">
        <f t="shared" si="1"/>
        <v>11</v>
      </c>
      <c r="F22" s="798">
        <v>7</v>
      </c>
      <c r="G22" s="798">
        <v>3</v>
      </c>
      <c r="H22" s="798">
        <f t="shared" si="2"/>
        <v>-4</v>
      </c>
      <c r="I22" s="798">
        <v>211</v>
      </c>
      <c r="J22" s="798">
        <v>230</v>
      </c>
      <c r="K22" s="1216">
        <f t="shared" si="3"/>
        <v>19</v>
      </c>
    </row>
    <row r="23" spans="1:11" ht="12" customHeight="1">
      <c r="A23" s="32"/>
      <c r="B23" s="84" t="s">
        <v>1064</v>
      </c>
      <c r="C23" s="1215">
        <v>70</v>
      </c>
      <c r="D23" s="798">
        <v>70</v>
      </c>
      <c r="E23" s="798">
        <f t="shared" si="1"/>
        <v>0</v>
      </c>
      <c r="F23" s="798">
        <v>2</v>
      </c>
      <c r="G23" s="798">
        <v>5</v>
      </c>
      <c r="H23" s="798">
        <f t="shared" si="2"/>
        <v>3</v>
      </c>
      <c r="I23" s="798">
        <v>88</v>
      </c>
      <c r="J23" s="798">
        <v>83</v>
      </c>
      <c r="K23" s="1216">
        <f t="shared" si="3"/>
        <v>-5</v>
      </c>
    </row>
    <row r="24" spans="1:11" ht="12" customHeight="1">
      <c r="A24" s="32"/>
      <c r="B24" s="84" t="s">
        <v>1065</v>
      </c>
      <c r="C24" s="1215">
        <v>205</v>
      </c>
      <c r="D24" s="798">
        <v>201</v>
      </c>
      <c r="E24" s="798">
        <f t="shared" si="1"/>
        <v>-4</v>
      </c>
      <c r="F24" s="798">
        <v>7</v>
      </c>
      <c r="G24" s="798">
        <v>9</v>
      </c>
      <c r="H24" s="798">
        <f t="shared" si="2"/>
        <v>2</v>
      </c>
      <c r="I24" s="798">
        <v>243</v>
      </c>
      <c r="J24" s="798">
        <v>219</v>
      </c>
      <c r="K24" s="1216">
        <f t="shared" si="3"/>
        <v>-24</v>
      </c>
    </row>
    <row r="25" spans="1:11" ht="12" customHeight="1">
      <c r="A25" s="32"/>
      <c r="B25" s="84" t="s">
        <v>1066</v>
      </c>
      <c r="C25" s="1215">
        <v>43</v>
      </c>
      <c r="D25" s="798">
        <v>35</v>
      </c>
      <c r="E25" s="798">
        <f t="shared" si="1"/>
        <v>-8</v>
      </c>
      <c r="F25" s="798">
        <v>7</v>
      </c>
      <c r="G25" s="798">
        <v>1</v>
      </c>
      <c r="H25" s="798">
        <f t="shared" si="2"/>
        <v>-6</v>
      </c>
      <c r="I25" s="798">
        <v>46</v>
      </c>
      <c r="J25" s="798">
        <v>41</v>
      </c>
      <c r="K25" s="1216">
        <f t="shared" si="3"/>
        <v>-5</v>
      </c>
    </row>
    <row r="26" spans="1:11" ht="11.25" customHeight="1">
      <c r="A26" s="32"/>
      <c r="B26" s="84" t="s">
        <v>1067</v>
      </c>
      <c r="C26" s="1215">
        <v>77</v>
      </c>
      <c r="D26" s="798">
        <v>84</v>
      </c>
      <c r="E26" s="798">
        <f t="shared" si="1"/>
        <v>7</v>
      </c>
      <c r="F26" s="798">
        <v>4</v>
      </c>
      <c r="G26" s="798">
        <v>6</v>
      </c>
      <c r="H26" s="798">
        <f t="shared" si="2"/>
        <v>2</v>
      </c>
      <c r="I26" s="798">
        <v>88</v>
      </c>
      <c r="J26" s="798">
        <v>93</v>
      </c>
      <c r="K26" s="1216">
        <f t="shared" si="3"/>
        <v>5</v>
      </c>
    </row>
    <row r="27" spans="1:11" ht="11.25" customHeight="1">
      <c r="A27" s="32"/>
      <c r="B27" s="136" t="s">
        <v>1068</v>
      </c>
      <c r="C27" s="1217">
        <v>18</v>
      </c>
      <c r="D27" s="806">
        <v>22</v>
      </c>
      <c r="E27" s="806">
        <f t="shared" si="1"/>
        <v>4</v>
      </c>
      <c r="F27" s="806">
        <v>1</v>
      </c>
      <c r="G27" s="806">
        <v>1</v>
      </c>
      <c r="H27" s="806">
        <f t="shared" si="2"/>
        <v>0</v>
      </c>
      <c r="I27" s="806">
        <v>26</v>
      </c>
      <c r="J27" s="806">
        <v>29</v>
      </c>
      <c r="K27" s="1218">
        <f t="shared" si="3"/>
        <v>3</v>
      </c>
    </row>
    <row r="28" ht="12">
      <c r="B28" s="17" t="s">
        <v>1072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462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3" customWidth="1"/>
    <col min="2" max="2" width="6.875" style="3" customWidth="1"/>
    <col min="3" max="3" width="94.625" style="3" customWidth="1"/>
    <col min="4" max="4" width="9.625" style="3" customWidth="1"/>
    <col min="5" max="6" width="10.25390625" style="3" customWidth="1"/>
    <col min="7" max="9" width="9.00390625" style="3" customWidth="1"/>
    <col min="10" max="10" width="15.625" style="3" customWidth="1"/>
    <col min="11" max="16384" width="9.00390625" style="3" customWidth="1"/>
  </cols>
  <sheetData>
    <row r="1" spans="1:6" ht="12" customHeight="1">
      <c r="A1" s="1" t="s">
        <v>342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243</v>
      </c>
      <c r="C3" s="1"/>
      <c r="E3" s="1"/>
      <c r="F3" s="1"/>
    </row>
    <row r="4" spans="2:6" ht="12" customHeight="1">
      <c r="B4" s="4" t="s">
        <v>333</v>
      </c>
      <c r="C4" s="1" t="s">
        <v>248</v>
      </c>
      <c r="E4" s="1"/>
      <c r="F4" s="1"/>
    </row>
    <row r="5" spans="2:3" ht="26.25" customHeight="1">
      <c r="B5" s="4" t="s">
        <v>334</v>
      </c>
      <c r="C5" s="2" t="s">
        <v>1080</v>
      </c>
    </row>
    <row r="6" spans="2:6" ht="12" customHeight="1">
      <c r="B6" s="4" t="s">
        <v>249</v>
      </c>
      <c r="C6" s="2" t="s">
        <v>387</v>
      </c>
      <c r="E6" s="1"/>
      <c r="F6" s="1"/>
    </row>
    <row r="7" spans="2:6" ht="12" customHeight="1">
      <c r="B7" s="4"/>
      <c r="C7" s="2" t="s">
        <v>259</v>
      </c>
      <c r="E7" s="1"/>
      <c r="F7" s="1"/>
    </row>
    <row r="8" spans="2:6" ht="12" customHeight="1">
      <c r="B8" s="4"/>
      <c r="C8" s="2" t="s">
        <v>260</v>
      </c>
      <c r="E8" s="1"/>
      <c r="F8" s="1"/>
    </row>
    <row r="9" spans="2:6" ht="12" customHeight="1">
      <c r="B9" s="4"/>
      <c r="C9" s="2" t="s">
        <v>261</v>
      </c>
      <c r="E9" s="1"/>
      <c r="F9" s="1"/>
    </row>
    <row r="10" spans="2:6" ht="12" customHeight="1">
      <c r="B10" s="4"/>
      <c r="C10" s="2" t="s">
        <v>262</v>
      </c>
      <c r="E10" s="1"/>
      <c r="F10" s="1"/>
    </row>
    <row r="11" spans="2:6" ht="12" customHeight="1">
      <c r="B11" s="4"/>
      <c r="C11" s="2" t="s">
        <v>263</v>
      </c>
      <c r="E11" s="1"/>
      <c r="F11" s="1"/>
    </row>
    <row r="12" spans="2:6" ht="12" customHeight="1">
      <c r="B12" s="4" t="s">
        <v>335</v>
      </c>
      <c r="C12" s="5" t="s">
        <v>343</v>
      </c>
      <c r="E12" s="1"/>
      <c r="F12" s="1"/>
    </row>
    <row r="13" spans="2:3" ht="12" customHeight="1">
      <c r="B13" s="4" t="s">
        <v>336</v>
      </c>
      <c r="C13" s="2" t="s">
        <v>1081</v>
      </c>
    </row>
    <row r="14" spans="2:3" ht="12" customHeight="1">
      <c r="B14" s="4"/>
      <c r="C14" s="2" t="s">
        <v>362</v>
      </c>
    </row>
    <row r="15" spans="2:3" ht="12" customHeight="1">
      <c r="B15" s="4"/>
      <c r="C15" s="2" t="s">
        <v>337</v>
      </c>
    </row>
    <row r="16" spans="2:3" ht="12" customHeight="1">
      <c r="B16" s="4"/>
      <c r="C16" s="2" t="s">
        <v>344</v>
      </c>
    </row>
    <row r="17" spans="2:3" ht="12" customHeight="1">
      <c r="B17" s="4"/>
      <c r="C17" s="2" t="s">
        <v>345</v>
      </c>
    </row>
    <row r="18" spans="2:3" ht="24.75" customHeight="1">
      <c r="B18" s="4" t="s">
        <v>338</v>
      </c>
      <c r="C18" s="2" t="s">
        <v>346</v>
      </c>
    </row>
    <row r="19" spans="2:3" ht="24" customHeight="1">
      <c r="B19" s="4" t="s">
        <v>339</v>
      </c>
      <c r="C19" s="2" t="s">
        <v>347</v>
      </c>
    </row>
    <row r="20" spans="2:3" ht="12" customHeight="1">
      <c r="B20" s="1"/>
      <c r="C20" s="2"/>
    </row>
    <row r="21" spans="2:6" ht="12" customHeight="1">
      <c r="B21" s="1"/>
      <c r="C21" s="1" t="s">
        <v>348</v>
      </c>
      <c r="F21" s="1"/>
    </row>
    <row r="22" spans="2:6" ht="12">
      <c r="B22" s="1"/>
      <c r="C22" s="1" t="s">
        <v>388</v>
      </c>
      <c r="E22" s="1"/>
      <c r="F22" s="1"/>
    </row>
    <row r="23" spans="1:6" ht="12">
      <c r="A23" s="1"/>
      <c r="B23" s="1"/>
      <c r="C23" s="1"/>
      <c r="D23" s="1"/>
      <c r="E23" s="1"/>
      <c r="F23" s="1"/>
    </row>
    <row r="24" spans="1:4" ht="12">
      <c r="A24" s="1"/>
      <c r="B24" s="1"/>
      <c r="C24" s="1"/>
      <c r="D24" s="1"/>
    </row>
    <row r="25" spans="2:4" ht="12">
      <c r="B25" s="1" t="s">
        <v>244</v>
      </c>
      <c r="C25" s="1"/>
      <c r="D25" s="1"/>
    </row>
    <row r="26" ht="12">
      <c r="B26" s="3" t="s">
        <v>364</v>
      </c>
    </row>
    <row r="27" spans="2:3" ht="12">
      <c r="B27" s="3">
        <v>1</v>
      </c>
      <c r="C27" s="6" t="s">
        <v>245</v>
      </c>
    </row>
    <row r="28" spans="2:3" ht="12">
      <c r="B28" s="3">
        <v>2</v>
      </c>
      <c r="C28" s="6" t="s">
        <v>1082</v>
      </c>
    </row>
    <row r="29" spans="2:3" ht="12">
      <c r="B29" s="3">
        <v>3</v>
      </c>
      <c r="C29" s="6" t="s">
        <v>265</v>
      </c>
    </row>
    <row r="30" spans="2:3" ht="12">
      <c r="B30" s="3">
        <v>4</v>
      </c>
      <c r="C30" s="6" t="s">
        <v>266</v>
      </c>
    </row>
    <row r="31" spans="2:3" ht="12">
      <c r="B31" s="3">
        <v>5</v>
      </c>
      <c r="C31" s="6" t="s">
        <v>1083</v>
      </c>
    </row>
    <row r="32" spans="2:3" ht="12">
      <c r="B32" s="3">
        <v>6</v>
      </c>
      <c r="C32" s="6" t="s">
        <v>267</v>
      </c>
    </row>
    <row r="33" spans="2:3" ht="12">
      <c r="B33" s="3">
        <v>7</v>
      </c>
      <c r="C33" s="6" t="s">
        <v>268</v>
      </c>
    </row>
    <row r="34" spans="2:3" ht="12">
      <c r="B34" s="3">
        <v>8</v>
      </c>
      <c r="C34" s="3" t="s">
        <v>389</v>
      </c>
    </row>
    <row r="35" spans="2:3" ht="12">
      <c r="B35" s="3">
        <v>9</v>
      </c>
      <c r="C35" s="3" t="s">
        <v>1084</v>
      </c>
    </row>
    <row r="36" spans="2:3" ht="12">
      <c r="B36" s="3">
        <v>10</v>
      </c>
      <c r="C36" s="3" t="s">
        <v>390</v>
      </c>
    </row>
    <row r="37" ht="12">
      <c r="C37" s="3" t="s">
        <v>391</v>
      </c>
    </row>
    <row r="38" ht="12">
      <c r="C38" s="6" t="s">
        <v>82</v>
      </c>
    </row>
    <row r="39" ht="12">
      <c r="C39" s="6" t="s">
        <v>392</v>
      </c>
    </row>
    <row r="40" ht="12">
      <c r="C40" s="3" t="s">
        <v>83</v>
      </c>
    </row>
    <row r="41" spans="2:3" ht="12">
      <c r="B41" s="3">
        <v>11</v>
      </c>
      <c r="C41" s="6" t="s">
        <v>393</v>
      </c>
    </row>
    <row r="42" ht="12">
      <c r="C42" s="6"/>
    </row>
    <row r="43" ht="12">
      <c r="B43" s="3" t="s">
        <v>250</v>
      </c>
    </row>
    <row r="44" spans="2:3" ht="12">
      <c r="B44" s="3">
        <v>1</v>
      </c>
      <c r="C44" s="6" t="s">
        <v>84</v>
      </c>
    </row>
    <row r="45" spans="2:3" ht="12">
      <c r="B45" s="11">
        <v>2</v>
      </c>
      <c r="C45" s="12" t="s">
        <v>85</v>
      </c>
    </row>
    <row r="46" spans="2:3" ht="12">
      <c r="B46" s="3">
        <v>3</v>
      </c>
      <c r="C46" s="6" t="s">
        <v>86</v>
      </c>
    </row>
    <row r="47" spans="2:3" ht="12">
      <c r="B47" s="3">
        <v>4</v>
      </c>
      <c r="C47" s="3" t="s">
        <v>87</v>
      </c>
    </row>
    <row r="48" spans="2:3" ht="12">
      <c r="B48" s="11">
        <v>5</v>
      </c>
      <c r="C48" s="11" t="s">
        <v>88</v>
      </c>
    </row>
    <row r="49" spans="2:3" ht="12">
      <c r="B49" s="3">
        <v>6</v>
      </c>
      <c r="C49" s="3" t="s">
        <v>89</v>
      </c>
    </row>
    <row r="50" ht="12">
      <c r="C50" s="3" t="s">
        <v>385</v>
      </c>
    </row>
    <row r="51" ht="12">
      <c r="C51" s="3" t="s">
        <v>386</v>
      </c>
    </row>
    <row r="52" spans="2:3" ht="12">
      <c r="B52" s="3">
        <v>7</v>
      </c>
      <c r="C52" s="3" t="s">
        <v>90</v>
      </c>
    </row>
    <row r="53" spans="2:3" ht="12">
      <c r="B53" s="3">
        <v>8</v>
      </c>
      <c r="C53" s="3" t="s">
        <v>351</v>
      </c>
    </row>
    <row r="54" spans="2:3" ht="12">
      <c r="B54" s="3">
        <v>9</v>
      </c>
      <c r="C54" s="3" t="s">
        <v>352</v>
      </c>
    </row>
    <row r="55" spans="2:3" ht="12">
      <c r="B55" s="3">
        <v>10</v>
      </c>
      <c r="C55" s="3" t="s">
        <v>353</v>
      </c>
    </row>
    <row r="56" spans="2:3" ht="12">
      <c r="B56" s="3">
        <v>11</v>
      </c>
      <c r="C56" s="3" t="s">
        <v>354</v>
      </c>
    </row>
    <row r="57" spans="2:3" ht="12">
      <c r="B57" s="3">
        <v>12</v>
      </c>
      <c r="C57" s="3" t="s">
        <v>1085</v>
      </c>
    </row>
    <row r="58" spans="2:3" ht="12">
      <c r="B58" s="3">
        <v>13</v>
      </c>
      <c r="C58" s="3" t="s">
        <v>1088</v>
      </c>
    </row>
    <row r="59" spans="2:3" ht="12">
      <c r="B59" s="3">
        <v>14</v>
      </c>
      <c r="C59" s="3" t="s">
        <v>1086</v>
      </c>
    </row>
    <row r="60" spans="2:3" ht="12">
      <c r="B60" s="3">
        <v>15</v>
      </c>
      <c r="C60" s="3" t="s">
        <v>1089</v>
      </c>
    </row>
    <row r="61" spans="2:3" ht="12">
      <c r="B61" s="3">
        <v>16</v>
      </c>
      <c r="C61" s="3" t="s">
        <v>91</v>
      </c>
    </row>
    <row r="62" spans="2:3" ht="12">
      <c r="B62" s="3">
        <v>17</v>
      </c>
      <c r="C62" s="3" t="s">
        <v>1090</v>
      </c>
    </row>
    <row r="63" spans="2:3" ht="12">
      <c r="B63" s="3">
        <v>18</v>
      </c>
      <c r="C63" s="3" t="s">
        <v>1091</v>
      </c>
    </row>
    <row r="64" spans="2:3" ht="12">
      <c r="B64" s="3">
        <v>19</v>
      </c>
      <c r="C64" s="7" t="s">
        <v>1087</v>
      </c>
    </row>
    <row r="65" spans="2:3" ht="12">
      <c r="B65" s="11">
        <v>20</v>
      </c>
      <c r="C65" s="11" t="s">
        <v>92</v>
      </c>
    </row>
    <row r="66" spans="2:3" ht="12">
      <c r="B66" s="3">
        <v>21</v>
      </c>
      <c r="C66" s="3" t="s">
        <v>355</v>
      </c>
    </row>
    <row r="68" ht="12">
      <c r="B68" s="3" t="s">
        <v>251</v>
      </c>
    </row>
    <row r="69" spans="2:3" ht="12">
      <c r="B69" s="11">
        <v>1</v>
      </c>
      <c r="C69" s="11" t="s">
        <v>356</v>
      </c>
    </row>
    <row r="70" spans="2:3" ht="12">
      <c r="B70" s="3">
        <v>2</v>
      </c>
      <c r="C70" s="3" t="s">
        <v>357</v>
      </c>
    </row>
    <row r="71" spans="2:3" ht="12">
      <c r="B71" s="3">
        <v>3</v>
      </c>
      <c r="C71" s="3" t="s">
        <v>358</v>
      </c>
    </row>
    <row r="72" spans="2:3" ht="12">
      <c r="B72" s="3">
        <v>4</v>
      </c>
      <c r="C72" s="3" t="s">
        <v>359</v>
      </c>
    </row>
    <row r="73" spans="2:3" ht="12">
      <c r="B73" s="3">
        <v>5</v>
      </c>
      <c r="C73" s="3" t="s">
        <v>360</v>
      </c>
    </row>
    <row r="75" ht="12">
      <c r="B75" s="3" t="s">
        <v>252</v>
      </c>
    </row>
    <row r="76" spans="2:3" ht="12">
      <c r="B76" s="11">
        <v>1</v>
      </c>
      <c r="C76" s="11" t="s">
        <v>1092</v>
      </c>
    </row>
    <row r="77" spans="2:3" ht="12">
      <c r="B77" s="11">
        <v>2</v>
      </c>
      <c r="C77" s="13" t="s">
        <v>1093</v>
      </c>
    </row>
    <row r="78" spans="2:3" ht="12">
      <c r="B78" s="3">
        <v>3</v>
      </c>
      <c r="C78" s="8" t="s">
        <v>1094</v>
      </c>
    </row>
    <row r="79" spans="2:3" ht="12">
      <c r="B79" s="3">
        <v>4</v>
      </c>
      <c r="C79" s="8" t="s">
        <v>1095</v>
      </c>
    </row>
    <row r="80" spans="2:3" ht="12">
      <c r="B80" s="3">
        <v>5</v>
      </c>
      <c r="C80" s="8" t="s">
        <v>1637</v>
      </c>
    </row>
    <row r="81" spans="2:3" ht="12">
      <c r="B81" s="3">
        <v>6</v>
      </c>
      <c r="C81" s="8" t="s">
        <v>1638</v>
      </c>
    </row>
    <row r="82" spans="2:3" ht="12">
      <c r="B82" s="3">
        <v>7</v>
      </c>
      <c r="C82" s="3" t="s">
        <v>361</v>
      </c>
    </row>
    <row r="83" ht="12">
      <c r="C83" s="3" t="s">
        <v>0</v>
      </c>
    </row>
    <row r="84" ht="12">
      <c r="C84" s="3" t="s">
        <v>1</v>
      </c>
    </row>
    <row r="85" spans="2:3" ht="12">
      <c r="B85" s="3">
        <v>8</v>
      </c>
      <c r="C85" s="3" t="s">
        <v>1639</v>
      </c>
    </row>
    <row r="86" spans="2:3" ht="12">
      <c r="B86" s="3">
        <v>9</v>
      </c>
      <c r="C86" s="3" t="s">
        <v>1640</v>
      </c>
    </row>
    <row r="87" spans="2:3" ht="12">
      <c r="B87" s="11">
        <v>10</v>
      </c>
      <c r="C87" s="11" t="s">
        <v>93</v>
      </c>
    </row>
    <row r="88" spans="2:3" ht="12">
      <c r="B88" s="3">
        <v>11</v>
      </c>
      <c r="C88" s="3" t="s">
        <v>94</v>
      </c>
    </row>
    <row r="89" ht="12">
      <c r="C89" s="3" t="s">
        <v>2</v>
      </c>
    </row>
    <row r="90" ht="12">
      <c r="C90" s="3" t="s">
        <v>3</v>
      </c>
    </row>
    <row r="91" ht="12">
      <c r="C91" s="3" t="s">
        <v>1641</v>
      </c>
    </row>
    <row r="92" spans="2:3" ht="12">
      <c r="B92" s="3">
        <v>12</v>
      </c>
      <c r="C92" s="3" t="s">
        <v>95</v>
      </c>
    </row>
    <row r="93" spans="2:3" ht="12">
      <c r="B93" s="3">
        <v>13</v>
      </c>
      <c r="C93" s="3" t="s">
        <v>96</v>
      </c>
    </row>
    <row r="94" spans="2:3" ht="12">
      <c r="B94" s="3">
        <v>14</v>
      </c>
      <c r="C94" s="8" t="s">
        <v>97</v>
      </c>
    </row>
    <row r="95" spans="2:3" ht="12">
      <c r="B95" s="3">
        <v>15</v>
      </c>
      <c r="C95" s="3" t="s">
        <v>1642</v>
      </c>
    </row>
    <row r="96" spans="2:3" ht="12">
      <c r="B96" s="3">
        <v>16</v>
      </c>
      <c r="C96" s="8" t="s">
        <v>98</v>
      </c>
    </row>
    <row r="97" spans="2:3" ht="12">
      <c r="B97" s="3">
        <v>17</v>
      </c>
      <c r="C97" s="3" t="s">
        <v>99</v>
      </c>
    </row>
    <row r="98" spans="2:3" ht="12">
      <c r="B98" s="3">
        <v>18</v>
      </c>
      <c r="C98" s="3" t="s">
        <v>71</v>
      </c>
    </row>
    <row r="99" spans="2:3" ht="12">
      <c r="B99" s="3">
        <v>19</v>
      </c>
      <c r="C99" s="3" t="s">
        <v>1645</v>
      </c>
    </row>
    <row r="100" spans="2:3" ht="12">
      <c r="B100" s="11">
        <v>20</v>
      </c>
      <c r="C100" s="11" t="s">
        <v>1078</v>
      </c>
    </row>
    <row r="101" spans="2:3" ht="12">
      <c r="B101" s="3">
        <v>21</v>
      </c>
      <c r="C101" s="3" t="s">
        <v>1079</v>
      </c>
    </row>
    <row r="102" spans="2:3" ht="12">
      <c r="B102" s="3">
        <v>22</v>
      </c>
      <c r="C102" s="3" t="s">
        <v>1643</v>
      </c>
    </row>
    <row r="103" spans="2:3" ht="12">
      <c r="B103" s="3">
        <v>23</v>
      </c>
      <c r="C103" s="3" t="s">
        <v>1644</v>
      </c>
    </row>
    <row r="104" spans="2:3" ht="12">
      <c r="B104" s="3">
        <v>24</v>
      </c>
      <c r="C104" s="3" t="s">
        <v>100</v>
      </c>
    </row>
    <row r="105" spans="2:3" ht="12">
      <c r="B105" s="3">
        <v>25</v>
      </c>
      <c r="C105" s="3" t="s">
        <v>101</v>
      </c>
    </row>
    <row r="106" ht="12">
      <c r="C106" s="8"/>
    </row>
    <row r="107" ht="12">
      <c r="B107" s="3" t="s">
        <v>253</v>
      </c>
    </row>
    <row r="108" spans="2:3" ht="12">
      <c r="B108" s="11">
        <v>1</v>
      </c>
      <c r="C108" s="12" t="s">
        <v>264</v>
      </c>
    </row>
    <row r="109" spans="2:3" ht="11.25" customHeight="1">
      <c r="B109" s="3">
        <v>2</v>
      </c>
      <c r="C109" s="6" t="s">
        <v>102</v>
      </c>
    </row>
    <row r="110" spans="2:3" ht="12">
      <c r="B110" s="3">
        <v>3</v>
      </c>
      <c r="C110" s="6" t="s">
        <v>103</v>
      </c>
    </row>
    <row r="111" ht="12">
      <c r="C111" s="6" t="s">
        <v>4</v>
      </c>
    </row>
    <row r="112" ht="12">
      <c r="C112" s="6" t="s">
        <v>5</v>
      </c>
    </row>
    <row r="113" ht="12">
      <c r="C113" s="6" t="s">
        <v>6</v>
      </c>
    </row>
    <row r="114" spans="2:3" ht="12">
      <c r="B114" s="3">
        <v>4</v>
      </c>
      <c r="C114" s="6" t="s">
        <v>104</v>
      </c>
    </row>
    <row r="115" ht="12">
      <c r="C115" s="6" t="s">
        <v>7</v>
      </c>
    </row>
    <row r="116" ht="12">
      <c r="C116" s="6" t="s">
        <v>1076</v>
      </c>
    </row>
    <row r="117" ht="12">
      <c r="C117" s="6" t="s">
        <v>8</v>
      </c>
    </row>
    <row r="118" ht="12">
      <c r="C118" s="6" t="s">
        <v>9</v>
      </c>
    </row>
    <row r="119" spans="2:3" ht="12">
      <c r="B119" s="3">
        <v>5</v>
      </c>
      <c r="C119" s="6" t="s">
        <v>105</v>
      </c>
    </row>
    <row r="120" spans="2:3" ht="12">
      <c r="B120" s="3">
        <v>6</v>
      </c>
      <c r="C120" s="6" t="s">
        <v>107</v>
      </c>
    </row>
    <row r="121" spans="2:3" ht="12">
      <c r="B121" s="3">
        <v>7</v>
      </c>
      <c r="C121" s="6" t="s">
        <v>108</v>
      </c>
    </row>
    <row r="122" spans="2:3" ht="12">
      <c r="B122" s="3">
        <v>8</v>
      </c>
      <c r="C122" s="6" t="s">
        <v>106</v>
      </c>
    </row>
    <row r="123" ht="12">
      <c r="C123" s="6"/>
    </row>
    <row r="124" ht="12">
      <c r="B124" s="3" t="s">
        <v>254</v>
      </c>
    </row>
    <row r="125" spans="2:3" ht="12">
      <c r="B125" s="11">
        <v>1</v>
      </c>
      <c r="C125" s="14" t="s">
        <v>109</v>
      </c>
    </row>
    <row r="126" spans="2:3" ht="12" customHeight="1">
      <c r="B126" s="3">
        <v>2</v>
      </c>
      <c r="C126" s="7" t="s">
        <v>110</v>
      </c>
    </row>
    <row r="127" spans="2:3" ht="12">
      <c r="B127" s="3">
        <v>3</v>
      </c>
      <c r="C127" s="3" t="s">
        <v>111</v>
      </c>
    </row>
    <row r="128" spans="2:3" ht="12">
      <c r="B128" s="3">
        <v>4</v>
      </c>
      <c r="C128" s="3" t="s">
        <v>112</v>
      </c>
    </row>
    <row r="129" spans="2:3" ht="12">
      <c r="B129" s="11">
        <v>5</v>
      </c>
      <c r="C129" s="11" t="s">
        <v>113</v>
      </c>
    </row>
    <row r="130" spans="2:3" ht="12">
      <c r="B130" s="3">
        <v>6</v>
      </c>
      <c r="C130" s="3" t="s">
        <v>114</v>
      </c>
    </row>
    <row r="131" spans="2:3" ht="12">
      <c r="B131" s="3">
        <v>7</v>
      </c>
      <c r="C131" s="3" t="s">
        <v>115</v>
      </c>
    </row>
    <row r="132" spans="2:3" ht="12">
      <c r="B132" s="3">
        <v>8</v>
      </c>
      <c r="C132" s="6" t="s">
        <v>116</v>
      </c>
    </row>
    <row r="133" spans="2:3" ht="12">
      <c r="B133" s="3">
        <v>9</v>
      </c>
      <c r="C133" s="6" t="s">
        <v>117</v>
      </c>
    </row>
    <row r="134" ht="12">
      <c r="C134" s="6"/>
    </row>
    <row r="135" ht="12">
      <c r="B135" s="3" t="s">
        <v>242</v>
      </c>
    </row>
    <row r="136" spans="2:3" ht="12">
      <c r="B136" s="3">
        <v>1</v>
      </c>
      <c r="C136" s="3" t="s">
        <v>118</v>
      </c>
    </row>
    <row r="137" spans="2:3" ht="12">
      <c r="B137" s="3">
        <v>2</v>
      </c>
      <c r="C137" s="3" t="s">
        <v>119</v>
      </c>
    </row>
    <row r="138" spans="2:3" ht="12">
      <c r="B138" s="3">
        <v>3</v>
      </c>
      <c r="C138" s="3" t="s">
        <v>120</v>
      </c>
    </row>
    <row r="139" spans="2:3" ht="12">
      <c r="B139" s="3">
        <v>4</v>
      </c>
      <c r="C139" s="3" t="s">
        <v>121</v>
      </c>
    </row>
    <row r="140" spans="2:3" ht="24" customHeight="1">
      <c r="B140" s="11">
        <v>5</v>
      </c>
      <c r="C140" s="14" t="s">
        <v>122</v>
      </c>
    </row>
    <row r="141" spans="2:3" ht="12" customHeight="1">
      <c r="B141" s="3">
        <v>6</v>
      </c>
      <c r="C141" s="7" t="s">
        <v>123</v>
      </c>
    </row>
    <row r="142" spans="2:3" ht="24">
      <c r="B142" s="11">
        <v>7</v>
      </c>
      <c r="C142" s="15" t="s">
        <v>124</v>
      </c>
    </row>
    <row r="143" spans="2:3" ht="24" customHeight="1">
      <c r="B143" s="3">
        <v>8</v>
      </c>
      <c r="C143" s="9" t="s">
        <v>125</v>
      </c>
    </row>
    <row r="144" spans="2:3" ht="24" customHeight="1">
      <c r="B144" s="3">
        <v>9</v>
      </c>
      <c r="C144" s="9" t="s">
        <v>126</v>
      </c>
    </row>
    <row r="145" spans="2:3" ht="12">
      <c r="B145" s="3">
        <v>10</v>
      </c>
      <c r="C145" s="3" t="s">
        <v>127</v>
      </c>
    </row>
    <row r="146" ht="12">
      <c r="C146" s="3" t="s">
        <v>238</v>
      </c>
    </row>
    <row r="147" ht="12">
      <c r="C147" s="3" t="s">
        <v>239</v>
      </c>
    </row>
    <row r="148" spans="2:3" ht="12">
      <c r="B148" s="3">
        <v>11</v>
      </c>
      <c r="C148" s="3" t="s">
        <v>128</v>
      </c>
    </row>
    <row r="150" ht="12">
      <c r="B150" s="3" t="s">
        <v>255</v>
      </c>
    </row>
    <row r="151" spans="2:3" ht="12">
      <c r="B151" s="3">
        <v>1</v>
      </c>
      <c r="C151" s="3" t="s">
        <v>129</v>
      </c>
    </row>
    <row r="152" ht="12">
      <c r="C152" s="3" t="s">
        <v>37</v>
      </c>
    </row>
    <row r="153" ht="12">
      <c r="C153" s="3" t="s">
        <v>38</v>
      </c>
    </row>
    <row r="154" ht="12">
      <c r="C154" s="3" t="s">
        <v>39</v>
      </c>
    </row>
    <row r="155" spans="2:3" ht="12">
      <c r="B155" s="3">
        <v>2</v>
      </c>
      <c r="C155" s="3" t="s">
        <v>130</v>
      </c>
    </row>
    <row r="156" spans="2:3" ht="12" customHeight="1">
      <c r="B156" s="3">
        <v>3</v>
      </c>
      <c r="C156" s="7" t="s">
        <v>131</v>
      </c>
    </row>
    <row r="157" spans="2:3" ht="12">
      <c r="B157" s="3">
        <v>4</v>
      </c>
      <c r="C157" s="3" t="s">
        <v>132</v>
      </c>
    </row>
    <row r="158" spans="2:3" ht="12">
      <c r="B158" s="3">
        <v>5</v>
      </c>
      <c r="C158" s="3" t="s">
        <v>133</v>
      </c>
    </row>
    <row r="159" spans="2:3" ht="12">
      <c r="B159" s="3">
        <v>6</v>
      </c>
      <c r="C159" s="3" t="s">
        <v>134</v>
      </c>
    </row>
    <row r="160" spans="2:3" ht="12">
      <c r="B160" s="3">
        <v>7</v>
      </c>
      <c r="C160" s="3" t="s">
        <v>135</v>
      </c>
    </row>
    <row r="161" spans="2:3" ht="12">
      <c r="B161" s="3">
        <v>8</v>
      </c>
      <c r="C161" s="3" t="s">
        <v>136</v>
      </c>
    </row>
    <row r="162" spans="2:3" ht="24" customHeight="1">
      <c r="B162" s="3">
        <v>9</v>
      </c>
      <c r="C162" s="7" t="s">
        <v>137</v>
      </c>
    </row>
    <row r="163" spans="2:3" ht="12">
      <c r="B163" s="3">
        <v>10</v>
      </c>
      <c r="C163" s="3" t="s">
        <v>138</v>
      </c>
    </row>
    <row r="164" spans="2:3" ht="12" customHeight="1">
      <c r="B164" s="3">
        <v>11</v>
      </c>
      <c r="C164" s="7" t="s">
        <v>139</v>
      </c>
    </row>
    <row r="165" spans="2:3" ht="12">
      <c r="B165" s="3">
        <v>12</v>
      </c>
      <c r="C165" s="3" t="s">
        <v>140</v>
      </c>
    </row>
    <row r="166" spans="2:3" ht="12" customHeight="1">
      <c r="B166" s="3">
        <v>13</v>
      </c>
      <c r="C166" s="7" t="s">
        <v>141</v>
      </c>
    </row>
    <row r="167" ht="12" customHeight="1">
      <c r="C167" s="7" t="s">
        <v>40</v>
      </c>
    </row>
    <row r="168" ht="12" customHeight="1">
      <c r="C168" s="7" t="s">
        <v>41</v>
      </c>
    </row>
    <row r="169" spans="2:3" ht="12">
      <c r="B169" s="3">
        <v>14</v>
      </c>
      <c r="C169" s="3" t="s">
        <v>247</v>
      </c>
    </row>
    <row r="170" spans="2:3" ht="12">
      <c r="B170" s="3">
        <v>15</v>
      </c>
      <c r="C170" s="3" t="s">
        <v>256</v>
      </c>
    </row>
    <row r="171" ht="12">
      <c r="C171" s="3" t="s">
        <v>42</v>
      </c>
    </row>
    <row r="172" ht="12">
      <c r="C172" s="3" t="s">
        <v>340</v>
      </c>
    </row>
    <row r="173" ht="12">
      <c r="C173" s="3" t="s">
        <v>43</v>
      </c>
    </row>
    <row r="174" spans="2:3" ht="12">
      <c r="B174" s="11">
        <v>16</v>
      </c>
      <c r="C174" s="11" t="s">
        <v>31</v>
      </c>
    </row>
    <row r="175" spans="2:3" ht="12">
      <c r="B175" s="3">
        <v>17</v>
      </c>
      <c r="C175" s="3" t="s">
        <v>142</v>
      </c>
    </row>
    <row r="177" ht="12">
      <c r="B177" s="3" t="s">
        <v>47</v>
      </c>
    </row>
    <row r="178" spans="2:3" ht="12">
      <c r="B178" s="3">
        <v>1</v>
      </c>
      <c r="C178" s="3" t="s">
        <v>143</v>
      </c>
    </row>
    <row r="179" spans="2:3" ht="12">
      <c r="B179" s="3">
        <v>2</v>
      </c>
      <c r="C179" s="3" t="s">
        <v>144</v>
      </c>
    </row>
    <row r="180" spans="2:3" ht="12">
      <c r="B180" s="11">
        <v>3</v>
      </c>
      <c r="C180" s="11" t="s">
        <v>145</v>
      </c>
    </row>
    <row r="181" spans="2:3" ht="12">
      <c r="B181" s="3">
        <v>4</v>
      </c>
      <c r="C181" s="3" t="s">
        <v>146</v>
      </c>
    </row>
    <row r="182" spans="2:3" ht="12">
      <c r="B182" s="3">
        <v>5</v>
      </c>
      <c r="C182" s="3" t="s">
        <v>147</v>
      </c>
    </row>
    <row r="183" spans="2:3" ht="12">
      <c r="B183" s="3">
        <v>6</v>
      </c>
      <c r="C183" s="3" t="s">
        <v>148</v>
      </c>
    </row>
    <row r="184" spans="2:3" ht="12">
      <c r="B184" s="3">
        <v>7</v>
      </c>
      <c r="C184" s="3" t="s">
        <v>149</v>
      </c>
    </row>
    <row r="185" spans="2:3" ht="12">
      <c r="B185" s="3">
        <v>8</v>
      </c>
      <c r="C185" s="3" t="s">
        <v>150</v>
      </c>
    </row>
    <row r="186" spans="2:3" ht="12">
      <c r="B186" s="11">
        <v>9</v>
      </c>
      <c r="C186" s="11" t="s">
        <v>151</v>
      </c>
    </row>
    <row r="187" spans="2:3" ht="12">
      <c r="B187" s="11"/>
      <c r="C187" s="11" t="s">
        <v>44</v>
      </c>
    </row>
    <row r="188" ht="12">
      <c r="C188" s="3" t="s">
        <v>45</v>
      </c>
    </row>
    <row r="189" spans="2:3" ht="12">
      <c r="B189" s="3">
        <v>10</v>
      </c>
      <c r="C189" s="3" t="s">
        <v>152</v>
      </c>
    </row>
    <row r="191" ht="12">
      <c r="B191" s="3" t="s">
        <v>46</v>
      </c>
    </row>
    <row r="192" spans="2:3" ht="12">
      <c r="B192" s="3">
        <v>1</v>
      </c>
      <c r="C192" s="3" t="s">
        <v>153</v>
      </c>
    </row>
    <row r="193" ht="12">
      <c r="C193" s="3" t="s">
        <v>48</v>
      </c>
    </row>
    <row r="194" ht="12">
      <c r="C194" s="3" t="s">
        <v>49</v>
      </c>
    </row>
    <row r="195" spans="2:3" ht="12">
      <c r="B195" s="3">
        <v>2</v>
      </c>
      <c r="C195" s="3" t="s">
        <v>154</v>
      </c>
    </row>
    <row r="196" ht="12">
      <c r="C196" s="3" t="s">
        <v>48</v>
      </c>
    </row>
    <row r="197" ht="12">
      <c r="C197" s="3" t="s">
        <v>49</v>
      </c>
    </row>
    <row r="198" spans="2:3" ht="12">
      <c r="B198" s="3">
        <v>3</v>
      </c>
      <c r="C198" s="3" t="s">
        <v>155</v>
      </c>
    </row>
    <row r="199" spans="2:3" ht="12">
      <c r="B199" s="3">
        <v>4</v>
      </c>
      <c r="C199" s="3" t="s">
        <v>156</v>
      </c>
    </row>
    <row r="200" ht="12">
      <c r="C200" s="3" t="s">
        <v>50</v>
      </c>
    </row>
    <row r="201" ht="12">
      <c r="C201" s="3" t="s">
        <v>51</v>
      </c>
    </row>
    <row r="202" ht="12">
      <c r="C202" s="3" t="s">
        <v>52</v>
      </c>
    </row>
    <row r="203" ht="12">
      <c r="C203" s="3" t="s">
        <v>53</v>
      </c>
    </row>
    <row r="204" spans="2:3" ht="12">
      <c r="B204" s="11">
        <v>5</v>
      </c>
      <c r="C204" s="11" t="s">
        <v>1077</v>
      </c>
    </row>
    <row r="205" spans="2:3" ht="12">
      <c r="B205" s="11"/>
      <c r="C205" s="11" t="s">
        <v>157</v>
      </c>
    </row>
    <row r="206" ht="12">
      <c r="C206" s="3" t="s">
        <v>158</v>
      </c>
    </row>
    <row r="207" spans="2:3" ht="12">
      <c r="B207" s="3">
        <v>6</v>
      </c>
      <c r="C207" s="3" t="s">
        <v>159</v>
      </c>
    </row>
    <row r="208" spans="2:3" ht="12">
      <c r="B208" s="3">
        <v>7</v>
      </c>
      <c r="C208" s="3" t="s">
        <v>160</v>
      </c>
    </row>
    <row r="209" spans="2:3" ht="12">
      <c r="B209" s="3">
        <v>8</v>
      </c>
      <c r="C209" s="3" t="s">
        <v>161</v>
      </c>
    </row>
    <row r="210" spans="2:3" ht="12">
      <c r="B210" s="3">
        <v>9</v>
      </c>
      <c r="C210" s="3" t="s">
        <v>162</v>
      </c>
    </row>
    <row r="211" spans="2:3" ht="12">
      <c r="B211" s="3">
        <v>10</v>
      </c>
      <c r="C211" s="3" t="s">
        <v>163</v>
      </c>
    </row>
    <row r="212" spans="2:3" ht="12">
      <c r="B212" s="3">
        <v>11</v>
      </c>
      <c r="C212" s="3" t="s">
        <v>164</v>
      </c>
    </row>
    <row r="214" ht="12">
      <c r="B214" s="3" t="s">
        <v>54</v>
      </c>
    </row>
    <row r="215" spans="2:3" ht="12">
      <c r="B215" s="11">
        <v>1</v>
      </c>
      <c r="C215" s="11" t="s">
        <v>165</v>
      </c>
    </row>
    <row r="216" spans="2:3" ht="24" customHeight="1">
      <c r="B216" s="3">
        <v>2</v>
      </c>
      <c r="C216" s="7" t="s">
        <v>166</v>
      </c>
    </row>
    <row r="217" spans="2:3" ht="12">
      <c r="B217" s="3">
        <v>3</v>
      </c>
      <c r="C217" s="3" t="s">
        <v>167</v>
      </c>
    </row>
    <row r="218" spans="2:3" ht="12">
      <c r="B218" s="11">
        <v>4</v>
      </c>
      <c r="C218" s="11" t="s">
        <v>168</v>
      </c>
    </row>
    <row r="219" spans="2:3" ht="12">
      <c r="B219" s="3">
        <v>5</v>
      </c>
      <c r="C219" s="3" t="s">
        <v>169</v>
      </c>
    </row>
    <row r="221" ht="12">
      <c r="B221" s="3" t="s">
        <v>257</v>
      </c>
    </row>
    <row r="222" spans="2:3" ht="12">
      <c r="B222" s="11">
        <v>1</v>
      </c>
      <c r="C222" s="11" t="s">
        <v>232</v>
      </c>
    </row>
    <row r="223" spans="2:3" ht="12">
      <c r="B223" s="3">
        <v>2</v>
      </c>
      <c r="C223" s="3" t="s">
        <v>170</v>
      </c>
    </row>
    <row r="224" spans="2:3" ht="12">
      <c r="B224" s="3">
        <v>3</v>
      </c>
      <c r="C224" s="3" t="s">
        <v>171</v>
      </c>
    </row>
    <row r="225" spans="2:3" ht="12">
      <c r="B225" s="3">
        <v>4</v>
      </c>
      <c r="C225" s="3" t="s">
        <v>172</v>
      </c>
    </row>
    <row r="226" spans="2:3" ht="12">
      <c r="B226" s="3">
        <v>5</v>
      </c>
      <c r="C226" s="3" t="s">
        <v>173</v>
      </c>
    </row>
    <row r="227" spans="2:3" ht="12">
      <c r="B227" s="3">
        <v>6</v>
      </c>
      <c r="C227" s="3" t="s">
        <v>174</v>
      </c>
    </row>
    <row r="228" spans="2:3" ht="12">
      <c r="B228" s="3">
        <v>7</v>
      </c>
      <c r="C228" s="3" t="s">
        <v>175</v>
      </c>
    </row>
    <row r="229" spans="2:3" ht="12">
      <c r="B229" s="3">
        <v>8</v>
      </c>
      <c r="C229" s="3" t="s">
        <v>176</v>
      </c>
    </row>
    <row r="230" spans="2:3" ht="12">
      <c r="B230" s="3">
        <v>9</v>
      </c>
      <c r="C230" s="3" t="s">
        <v>177</v>
      </c>
    </row>
    <row r="231" spans="2:3" ht="12">
      <c r="B231" s="3">
        <v>10</v>
      </c>
      <c r="C231" s="3" t="s">
        <v>187</v>
      </c>
    </row>
    <row r="232" spans="2:3" ht="12">
      <c r="B232" s="3">
        <v>11</v>
      </c>
      <c r="C232" s="3" t="s">
        <v>178</v>
      </c>
    </row>
    <row r="233" spans="2:3" ht="12">
      <c r="B233" s="11">
        <v>12</v>
      </c>
      <c r="C233" s="11" t="s">
        <v>188</v>
      </c>
    </row>
    <row r="234" spans="2:3" ht="12">
      <c r="B234" s="3">
        <v>13</v>
      </c>
      <c r="C234" s="3" t="s">
        <v>179</v>
      </c>
    </row>
    <row r="235" spans="2:3" ht="12">
      <c r="B235" s="3">
        <v>14</v>
      </c>
      <c r="C235" s="3" t="s">
        <v>180</v>
      </c>
    </row>
    <row r="236" spans="2:3" ht="12">
      <c r="B236" s="3">
        <v>15</v>
      </c>
      <c r="C236" s="3" t="s">
        <v>189</v>
      </c>
    </row>
    <row r="237" spans="2:3" ht="12">
      <c r="B237" s="3">
        <v>16</v>
      </c>
      <c r="C237" s="3" t="s">
        <v>233</v>
      </c>
    </row>
    <row r="238" ht="12">
      <c r="C238" s="3" t="s">
        <v>190</v>
      </c>
    </row>
    <row r="239" ht="12">
      <c r="C239" s="3" t="s">
        <v>181</v>
      </c>
    </row>
    <row r="240" ht="12">
      <c r="C240" s="3" t="s">
        <v>182</v>
      </c>
    </row>
    <row r="241" ht="12">
      <c r="C241" s="3" t="s">
        <v>183</v>
      </c>
    </row>
    <row r="242" ht="12">
      <c r="C242" s="3" t="s">
        <v>184</v>
      </c>
    </row>
    <row r="243" ht="12">
      <c r="C243" s="3" t="s">
        <v>185</v>
      </c>
    </row>
    <row r="244" ht="12">
      <c r="C244" s="3" t="s">
        <v>186</v>
      </c>
    </row>
    <row r="245" spans="2:3" ht="12">
      <c r="B245" s="3">
        <v>17</v>
      </c>
      <c r="C245" s="3" t="s">
        <v>191</v>
      </c>
    </row>
    <row r="247" ht="12">
      <c r="B247" s="3" t="s">
        <v>240</v>
      </c>
    </row>
    <row r="248" spans="2:3" ht="12">
      <c r="B248" s="11">
        <v>1</v>
      </c>
      <c r="C248" s="11" t="s">
        <v>192</v>
      </c>
    </row>
    <row r="249" spans="2:3" ht="12">
      <c r="B249" s="11"/>
      <c r="C249" s="11" t="s">
        <v>234</v>
      </c>
    </row>
    <row r="250" ht="12">
      <c r="C250" s="3" t="s">
        <v>235</v>
      </c>
    </row>
    <row r="251" spans="2:3" ht="12">
      <c r="B251" s="11">
        <v>2</v>
      </c>
      <c r="C251" s="11" t="s">
        <v>193</v>
      </c>
    </row>
    <row r="252" spans="2:3" ht="12">
      <c r="B252" s="3">
        <v>3</v>
      </c>
      <c r="C252" s="3" t="s">
        <v>194</v>
      </c>
    </row>
    <row r="253" spans="2:3" ht="12">
      <c r="B253" s="3">
        <v>4</v>
      </c>
      <c r="C253" s="3" t="s">
        <v>195</v>
      </c>
    </row>
    <row r="254" spans="2:3" ht="12">
      <c r="B254" s="3">
        <v>5</v>
      </c>
      <c r="C254" s="3" t="s">
        <v>196</v>
      </c>
    </row>
    <row r="255" spans="2:3" ht="12">
      <c r="B255" s="3">
        <v>6</v>
      </c>
      <c r="C255" s="3" t="s">
        <v>197</v>
      </c>
    </row>
    <row r="256" spans="2:3" ht="12">
      <c r="B256" s="3">
        <v>7</v>
      </c>
      <c r="C256" s="3" t="s">
        <v>198</v>
      </c>
    </row>
    <row r="257" spans="2:3" ht="12">
      <c r="B257" s="3">
        <v>8</v>
      </c>
      <c r="C257" s="3" t="s">
        <v>199</v>
      </c>
    </row>
    <row r="259" ht="12">
      <c r="B259" s="3" t="s">
        <v>60</v>
      </c>
    </row>
    <row r="260" spans="2:3" ht="12">
      <c r="B260" s="3">
        <v>1</v>
      </c>
      <c r="C260" s="3" t="s">
        <v>200</v>
      </c>
    </row>
    <row r="261" ht="12">
      <c r="C261" s="3" t="s">
        <v>79</v>
      </c>
    </row>
    <row r="262" ht="12">
      <c r="C262" s="3" t="s">
        <v>80</v>
      </c>
    </row>
    <row r="263" ht="12">
      <c r="C263" s="3" t="s">
        <v>394</v>
      </c>
    </row>
    <row r="264" ht="12">
      <c r="C264" s="3" t="s">
        <v>72</v>
      </c>
    </row>
    <row r="265" ht="12">
      <c r="C265" s="3" t="s">
        <v>395</v>
      </c>
    </row>
    <row r="266" ht="12">
      <c r="C266" s="3" t="s">
        <v>74</v>
      </c>
    </row>
    <row r="267" ht="12">
      <c r="C267" s="3" t="s">
        <v>75</v>
      </c>
    </row>
    <row r="268" ht="12">
      <c r="C268" s="3" t="s">
        <v>73</v>
      </c>
    </row>
    <row r="269" spans="2:3" ht="12">
      <c r="B269" s="3">
        <v>2</v>
      </c>
      <c r="C269" s="3" t="s">
        <v>201</v>
      </c>
    </row>
    <row r="270" ht="12">
      <c r="C270" s="3" t="s">
        <v>363</v>
      </c>
    </row>
    <row r="271" ht="12">
      <c r="C271" s="3" t="s">
        <v>396</v>
      </c>
    </row>
    <row r="272" spans="2:3" ht="12">
      <c r="B272" s="3">
        <v>3</v>
      </c>
      <c r="C272" s="3" t="s">
        <v>202</v>
      </c>
    </row>
    <row r="273" ht="12">
      <c r="C273" s="3" t="s">
        <v>203</v>
      </c>
    </row>
    <row r="274" spans="2:3" ht="12">
      <c r="B274" s="3">
        <v>4</v>
      </c>
      <c r="C274" s="3" t="s">
        <v>204</v>
      </c>
    </row>
    <row r="275" ht="12">
      <c r="C275" s="3" t="s">
        <v>2</v>
      </c>
    </row>
    <row r="276" ht="12">
      <c r="C276" s="3" t="s">
        <v>81</v>
      </c>
    </row>
    <row r="277" spans="2:3" ht="12">
      <c r="B277" s="3">
        <v>5</v>
      </c>
      <c r="C277" s="3" t="s">
        <v>205</v>
      </c>
    </row>
    <row r="278" spans="2:3" ht="12">
      <c r="B278" s="3">
        <v>6</v>
      </c>
      <c r="C278" s="3" t="s">
        <v>206</v>
      </c>
    </row>
    <row r="279" spans="2:3" ht="12">
      <c r="B279" s="3">
        <v>7</v>
      </c>
      <c r="C279" s="3" t="s">
        <v>207</v>
      </c>
    </row>
    <row r="280" spans="2:3" ht="12">
      <c r="B280" s="3">
        <v>8</v>
      </c>
      <c r="C280" s="3" t="s">
        <v>208</v>
      </c>
    </row>
    <row r="281" spans="2:3" ht="12">
      <c r="B281" s="3">
        <v>9</v>
      </c>
      <c r="C281" s="3" t="s">
        <v>209</v>
      </c>
    </row>
    <row r="282" spans="2:3" ht="11.25" customHeight="1">
      <c r="B282" s="11">
        <v>10</v>
      </c>
      <c r="C282" s="11" t="s">
        <v>210</v>
      </c>
    </row>
    <row r="284" ht="12">
      <c r="B284" s="3" t="s">
        <v>217</v>
      </c>
    </row>
    <row r="285" spans="2:3" ht="12">
      <c r="B285" s="3">
        <v>1</v>
      </c>
      <c r="C285" s="3" t="s">
        <v>211</v>
      </c>
    </row>
    <row r="286" spans="2:3" ht="12">
      <c r="B286" s="3">
        <v>2</v>
      </c>
      <c r="C286" s="3" t="s">
        <v>212</v>
      </c>
    </row>
    <row r="287" spans="2:3" ht="12">
      <c r="B287" s="3">
        <v>3</v>
      </c>
      <c r="C287" s="3" t="s">
        <v>213</v>
      </c>
    </row>
    <row r="288" spans="2:3" ht="12">
      <c r="B288" s="3">
        <v>4</v>
      </c>
      <c r="C288" s="3" t="s">
        <v>214</v>
      </c>
    </row>
    <row r="289" spans="2:3" ht="12">
      <c r="B289" s="3">
        <v>5</v>
      </c>
      <c r="C289" s="3" t="s">
        <v>215</v>
      </c>
    </row>
    <row r="290" ht="12">
      <c r="C290" s="3" t="s">
        <v>218</v>
      </c>
    </row>
    <row r="291" ht="12">
      <c r="C291" s="3" t="s">
        <v>219</v>
      </c>
    </row>
    <row r="292" spans="2:3" ht="12">
      <c r="B292" s="3">
        <v>6</v>
      </c>
      <c r="C292" s="3" t="s">
        <v>216</v>
      </c>
    </row>
    <row r="293" ht="12">
      <c r="C293" s="3" t="s">
        <v>220</v>
      </c>
    </row>
    <row r="294" ht="12">
      <c r="C294" s="3" t="s">
        <v>221</v>
      </c>
    </row>
    <row r="295" spans="2:3" ht="12">
      <c r="B295" s="3">
        <v>7</v>
      </c>
      <c r="C295" s="3" t="s">
        <v>17</v>
      </c>
    </row>
    <row r="296" spans="2:3" ht="12">
      <c r="B296" s="3">
        <v>8</v>
      </c>
      <c r="C296" s="3" t="s">
        <v>10</v>
      </c>
    </row>
    <row r="297" spans="2:3" ht="12">
      <c r="B297" s="3">
        <v>9</v>
      </c>
      <c r="C297" s="3" t="s">
        <v>11</v>
      </c>
    </row>
    <row r="298" ht="12">
      <c r="C298" s="3" t="s">
        <v>220</v>
      </c>
    </row>
    <row r="299" ht="12">
      <c r="C299" s="3" t="s">
        <v>221</v>
      </c>
    </row>
    <row r="300" spans="2:3" ht="12">
      <c r="B300" s="3">
        <v>10</v>
      </c>
      <c r="C300" s="3" t="s">
        <v>12</v>
      </c>
    </row>
    <row r="301" ht="12">
      <c r="C301" s="3" t="s">
        <v>222</v>
      </c>
    </row>
    <row r="302" ht="12">
      <c r="C302" s="3" t="s">
        <v>223</v>
      </c>
    </row>
    <row r="303" ht="12">
      <c r="C303" s="3" t="s">
        <v>76</v>
      </c>
    </row>
    <row r="304" spans="2:3" ht="12">
      <c r="B304" s="3">
        <v>11</v>
      </c>
      <c r="C304" s="3" t="s">
        <v>13</v>
      </c>
    </row>
    <row r="305" ht="12">
      <c r="C305" s="3" t="s">
        <v>222</v>
      </c>
    </row>
    <row r="306" ht="12">
      <c r="C306" s="3" t="s">
        <v>224</v>
      </c>
    </row>
    <row r="307" ht="12">
      <c r="C307" s="3" t="s">
        <v>225</v>
      </c>
    </row>
    <row r="308" spans="2:3" ht="12">
      <c r="B308" s="3">
        <v>12</v>
      </c>
      <c r="C308" s="3" t="s">
        <v>14</v>
      </c>
    </row>
    <row r="309" spans="2:3" ht="12">
      <c r="B309" s="11">
        <v>13</v>
      </c>
      <c r="C309" s="11" t="s">
        <v>18</v>
      </c>
    </row>
    <row r="310" spans="2:3" ht="12">
      <c r="B310" s="11">
        <v>14</v>
      </c>
      <c r="C310" s="11" t="s">
        <v>15</v>
      </c>
    </row>
    <row r="311" spans="2:3" ht="12">
      <c r="B311" s="3">
        <v>15</v>
      </c>
      <c r="C311" s="3" t="s">
        <v>16</v>
      </c>
    </row>
    <row r="312" spans="2:3" ht="12">
      <c r="B312" s="3">
        <v>16</v>
      </c>
      <c r="C312" s="3" t="s">
        <v>19</v>
      </c>
    </row>
    <row r="314" ht="12">
      <c r="B314" s="3" t="s">
        <v>241</v>
      </c>
    </row>
    <row r="315" spans="2:3" ht="12">
      <c r="B315" s="11">
        <v>1</v>
      </c>
      <c r="C315" s="11" t="s">
        <v>1074</v>
      </c>
    </row>
    <row r="316" spans="2:3" ht="12">
      <c r="B316" s="11"/>
      <c r="C316" s="11" t="s">
        <v>226</v>
      </c>
    </row>
    <row r="317" ht="12">
      <c r="C317" s="3" t="s">
        <v>227</v>
      </c>
    </row>
    <row r="318" ht="12">
      <c r="C318" s="3" t="s">
        <v>228</v>
      </c>
    </row>
    <row r="319" ht="12">
      <c r="C319" s="3" t="s">
        <v>229</v>
      </c>
    </row>
    <row r="320" spans="2:3" ht="12">
      <c r="B320" s="3">
        <v>2</v>
      </c>
      <c r="C320" s="3" t="s">
        <v>26</v>
      </c>
    </row>
    <row r="321" spans="2:3" ht="12">
      <c r="B321" s="3">
        <v>3</v>
      </c>
      <c r="C321" s="10" t="s">
        <v>27</v>
      </c>
    </row>
    <row r="322" spans="2:3" ht="12">
      <c r="B322" s="3">
        <v>4</v>
      </c>
      <c r="C322" s="3" t="s">
        <v>25</v>
      </c>
    </row>
    <row r="323" spans="2:3" ht="12">
      <c r="B323" s="3">
        <v>5</v>
      </c>
      <c r="C323" s="10" t="s">
        <v>28</v>
      </c>
    </row>
    <row r="324" spans="2:3" ht="12">
      <c r="B324" s="11">
        <v>6</v>
      </c>
      <c r="C324" s="16" t="s">
        <v>29</v>
      </c>
    </row>
    <row r="325" spans="2:3" ht="12">
      <c r="B325" s="3">
        <v>7</v>
      </c>
      <c r="C325" s="10" t="s">
        <v>20</v>
      </c>
    </row>
    <row r="326" spans="2:3" ht="12">
      <c r="B326" s="3">
        <v>8</v>
      </c>
      <c r="C326" s="6" t="s">
        <v>21</v>
      </c>
    </row>
    <row r="327" spans="2:3" ht="12">
      <c r="B327" s="3">
        <v>9</v>
      </c>
      <c r="C327" s="6" t="s">
        <v>22</v>
      </c>
    </row>
    <row r="328" spans="2:3" ht="12">
      <c r="B328" s="3">
        <v>10</v>
      </c>
      <c r="C328" s="6" t="s">
        <v>23</v>
      </c>
    </row>
    <row r="329" spans="2:3" ht="12">
      <c r="B329" s="3">
        <v>11</v>
      </c>
      <c r="C329" s="6" t="s">
        <v>24</v>
      </c>
    </row>
    <row r="331" ht="12">
      <c r="B331" s="3" t="s">
        <v>230</v>
      </c>
    </row>
    <row r="332" spans="2:3" ht="12">
      <c r="B332" s="3">
        <v>1</v>
      </c>
      <c r="C332" s="3" t="s">
        <v>404</v>
      </c>
    </row>
    <row r="333" ht="12">
      <c r="C333" s="3" t="s">
        <v>55</v>
      </c>
    </row>
    <row r="334" ht="12">
      <c r="C334" s="3" t="s">
        <v>56</v>
      </c>
    </row>
    <row r="335" spans="2:3" ht="12">
      <c r="B335" s="3">
        <v>2</v>
      </c>
      <c r="C335" s="3" t="s">
        <v>231</v>
      </c>
    </row>
    <row r="336" spans="2:3" ht="12">
      <c r="B336" s="3">
        <v>3</v>
      </c>
      <c r="C336" s="3" t="s">
        <v>405</v>
      </c>
    </row>
    <row r="337" spans="2:3" ht="12">
      <c r="B337" s="11">
        <v>4</v>
      </c>
      <c r="C337" s="11" t="s">
        <v>406</v>
      </c>
    </row>
    <row r="338" spans="2:3" ht="12" customHeight="1">
      <c r="B338" s="3">
        <v>5</v>
      </c>
      <c r="C338" s="7" t="s">
        <v>397</v>
      </c>
    </row>
    <row r="339" spans="2:3" ht="12">
      <c r="B339" s="3">
        <v>6</v>
      </c>
      <c r="C339" s="3" t="s">
        <v>399</v>
      </c>
    </row>
    <row r="340" spans="2:3" ht="12">
      <c r="B340" s="3">
        <v>7</v>
      </c>
      <c r="C340" s="3" t="s">
        <v>269</v>
      </c>
    </row>
    <row r="341" spans="2:3" ht="12">
      <c r="B341" s="3">
        <v>8</v>
      </c>
      <c r="C341" s="3" t="s">
        <v>270</v>
      </c>
    </row>
    <row r="342" spans="2:3" ht="12">
      <c r="B342" s="3">
        <v>9</v>
      </c>
      <c r="C342" s="3" t="s">
        <v>246</v>
      </c>
    </row>
    <row r="343" ht="12">
      <c r="C343" s="3" t="s">
        <v>341</v>
      </c>
    </row>
    <row r="344" ht="12">
      <c r="C344" s="3" t="s">
        <v>400</v>
      </c>
    </row>
    <row r="345" ht="12">
      <c r="C345" s="3" t="s">
        <v>271</v>
      </c>
    </row>
    <row r="346" ht="12">
      <c r="C346" s="3" t="s">
        <v>398</v>
      </c>
    </row>
    <row r="347" ht="12">
      <c r="C347" s="3" t="s">
        <v>272</v>
      </c>
    </row>
    <row r="348" spans="2:3" ht="12">
      <c r="B348" s="3">
        <v>10</v>
      </c>
      <c r="C348" s="3" t="s">
        <v>273</v>
      </c>
    </row>
    <row r="349" ht="12">
      <c r="C349" s="3" t="s">
        <v>57</v>
      </c>
    </row>
    <row r="350" ht="12">
      <c r="C350" s="3" t="s">
        <v>36</v>
      </c>
    </row>
    <row r="351" spans="2:3" ht="12">
      <c r="B351" s="3">
        <v>11</v>
      </c>
      <c r="C351" s="3" t="s">
        <v>275</v>
      </c>
    </row>
    <row r="352" spans="2:3" ht="12">
      <c r="B352" s="3">
        <v>12</v>
      </c>
      <c r="C352" s="3" t="s">
        <v>276</v>
      </c>
    </row>
    <row r="353" spans="2:3" ht="12">
      <c r="B353" s="3">
        <v>13</v>
      </c>
      <c r="C353" s="3" t="s">
        <v>277</v>
      </c>
    </row>
    <row r="354" spans="2:3" ht="12">
      <c r="B354" s="3">
        <v>14</v>
      </c>
      <c r="C354" s="3" t="s">
        <v>274</v>
      </c>
    </row>
    <row r="355" ht="12">
      <c r="C355" s="3" t="s">
        <v>58</v>
      </c>
    </row>
    <row r="356" ht="12">
      <c r="C356" s="3" t="s">
        <v>59</v>
      </c>
    </row>
    <row r="357" spans="2:3" ht="12">
      <c r="B357" s="3">
        <v>15</v>
      </c>
      <c r="C357" s="3" t="s">
        <v>278</v>
      </c>
    </row>
    <row r="358" spans="2:3" ht="12">
      <c r="B358" s="3">
        <v>16</v>
      </c>
      <c r="C358" s="3" t="s">
        <v>401</v>
      </c>
    </row>
    <row r="359" ht="12">
      <c r="C359" s="3" t="s">
        <v>279</v>
      </c>
    </row>
    <row r="360" ht="12">
      <c r="C360" s="3" t="s">
        <v>280</v>
      </c>
    </row>
    <row r="361" spans="2:3" ht="12">
      <c r="B361" s="3">
        <v>17</v>
      </c>
      <c r="C361" s="3" t="s">
        <v>281</v>
      </c>
    </row>
    <row r="362" spans="2:3" ht="12">
      <c r="B362" s="3">
        <v>18</v>
      </c>
      <c r="C362" s="3" t="s">
        <v>282</v>
      </c>
    </row>
    <row r="363" spans="2:3" ht="12">
      <c r="B363" s="3">
        <v>19</v>
      </c>
      <c r="C363" s="3" t="s">
        <v>283</v>
      </c>
    </row>
    <row r="364" ht="12">
      <c r="C364" s="3" t="s">
        <v>61</v>
      </c>
    </row>
    <row r="365" ht="12">
      <c r="C365" s="3" t="s">
        <v>1075</v>
      </c>
    </row>
    <row r="366" ht="12">
      <c r="C366" s="3" t="s">
        <v>380</v>
      </c>
    </row>
    <row r="367" ht="12">
      <c r="C367" s="3" t="s">
        <v>62</v>
      </c>
    </row>
    <row r="368" spans="2:3" ht="12">
      <c r="B368" s="3">
        <v>20</v>
      </c>
      <c r="C368" s="3" t="s">
        <v>284</v>
      </c>
    </row>
    <row r="369" ht="12">
      <c r="C369" s="3" t="s">
        <v>63</v>
      </c>
    </row>
    <row r="370" ht="12">
      <c r="C370" s="3" t="s">
        <v>64</v>
      </c>
    </row>
    <row r="371" ht="12">
      <c r="C371" s="3" t="s">
        <v>65</v>
      </c>
    </row>
    <row r="372" spans="2:3" ht="12">
      <c r="B372" s="3">
        <v>21</v>
      </c>
      <c r="C372" s="3" t="s">
        <v>285</v>
      </c>
    </row>
    <row r="373" spans="2:3" ht="12">
      <c r="B373" s="3">
        <v>22</v>
      </c>
      <c r="C373" s="3" t="s">
        <v>286</v>
      </c>
    </row>
    <row r="374" ht="12">
      <c r="C374" s="3" t="s">
        <v>66</v>
      </c>
    </row>
    <row r="375" ht="12">
      <c r="C375" s="3" t="s">
        <v>78</v>
      </c>
    </row>
    <row r="376" spans="2:3" ht="12">
      <c r="B376" s="3">
        <v>23</v>
      </c>
      <c r="C376" s="3" t="s">
        <v>287</v>
      </c>
    </row>
    <row r="377" spans="2:3" ht="12">
      <c r="B377" s="3">
        <v>24</v>
      </c>
      <c r="C377" s="3" t="s">
        <v>288</v>
      </c>
    </row>
    <row r="378" spans="2:3" ht="12">
      <c r="B378" s="3">
        <v>25</v>
      </c>
      <c r="C378" s="3" t="s">
        <v>289</v>
      </c>
    </row>
    <row r="379" spans="2:3" ht="12">
      <c r="B379" s="3">
        <v>26</v>
      </c>
      <c r="C379" s="3" t="s">
        <v>402</v>
      </c>
    </row>
    <row r="380" spans="2:3" ht="12">
      <c r="B380" s="3">
        <v>27</v>
      </c>
      <c r="C380" s="3" t="s">
        <v>290</v>
      </c>
    </row>
    <row r="381" spans="2:3" ht="12">
      <c r="B381" s="3">
        <v>28</v>
      </c>
      <c r="C381" s="3" t="s">
        <v>291</v>
      </c>
    </row>
    <row r="382" spans="2:3" ht="12">
      <c r="B382" s="11">
        <v>29</v>
      </c>
      <c r="C382" s="11" t="s">
        <v>403</v>
      </c>
    </row>
    <row r="384" ht="12">
      <c r="B384" s="3" t="s">
        <v>30</v>
      </c>
    </row>
    <row r="385" spans="2:3" ht="12">
      <c r="B385" s="3">
        <v>1</v>
      </c>
      <c r="C385" s="3" t="s">
        <v>299</v>
      </c>
    </row>
    <row r="386" spans="2:3" ht="12">
      <c r="B386" s="11">
        <v>2</v>
      </c>
      <c r="C386" s="11" t="s">
        <v>300</v>
      </c>
    </row>
    <row r="387" spans="2:3" ht="12">
      <c r="B387" s="11">
        <v>3</v>
      </c>
      <c r="C387" s="11" t="s">
        <v>301</v>
      </c>
    </row>
    <row r="388" spans="2:3" ht="12">
      <c r="B388" s="3">
        <v>4</v>
      </c>
      <c r="C388" s="3" t="s">
        <v>292</v>
      </c>
    </row>
    <row r="389" ht="12">
      <c r="C389" s="3" t="s">
        <v>365</v>
      </c>
    </row>
    <row r="390" ht="12">
      <c r="C390" s="3" t="s">
        <v>366</v>
      </c>
    </row>
    <row r="391" spans="2:3" ht="12">
      <c r="B391" s="3">
        <v>5</v>
      </c>
      <c r="C391" s="3" t="s">
        <v>293</v>
      </c>
    </row>
    <row r="392" spans="2:3" ht="12">
      <c r="B392" s="3">
        <v>6</v>
      </c>
      <c r="C392" s="3" t="s">
        <v>67</v>
      </c>
    </row>
    <row r="393" ht="12">
      <c r="C393" s="3" t="s">
        <v>68</v>
      </c>
    </row>
    <row r="394" ht="12">
      <c r="C394" s="3" t="s">
        <v>69</v>
      </c>
    </row>
    <row r="395" spans="2:3" ht="12">
      <c r="B395" s="3">
        <v>7</v>
      </c>
      <c r="C395" s="3" t="s">
        <v>70</v>
      </c>
    </row>
    <row r="396" ht="12">
      <c r="C396" s="3" t="s">
        <v>68</v>
      </c>
    </row>
    <row r="397" ht="12">
      <c r="C397" s="3" t="s">
        <v>32</v>
      </c>
    </row>
    <row r="398" spans="2:3" ht="12">
      <c r="B398" s="3">
        <v>8</v>
      </c>
      <c r="C398" s="3" t="s">
        <v>302</v>
      </c>
    </row>
    <row r="399" spans="2:3" ht="12">
      <c r="B399" s="3">
        <v>9</v>
      </c>
      <c r="C399" s="3" t="s">
        <v>303</v>
      </c>
    </row>
    <row r="400" spans="2:3" ht="12">
      <c r="B400" s="3">
        <v>10</v>
      </c>
      <c r="C400" s="3" t="s">
        <v>304</v>
      </c>
    </row>
    <row r="401" spans="2:3" ht="12">
      <c r="B401" s="3">
        <v>11</v>
      </c>
      <c r="C401" s="6" t="s">
        <v>305</v>
      </c>
    </row>
    <row r="402" spans="2:3" ht="12">
      <c r="B402" s="3">
        <v>12</v>
      </c>
      <c r="C402" s="6" t="s">
        <v>77</v>
      </c>
    </row>
    <row r="403" spans="2:3" ht="12">
      <c r="B403" s="3">
        <v>13</v>
      </c>
      <c r="C403" s="3" t="s">
        <v>306</v>
      </c>
    </row>
    <row r="404" spans="2:3" ht="12">
      <c r="B404" s="3">
        <v>14</v>
      </c>
      <c r="C404" s="3" t="s">
        <v>349</v>
      </c>
    </row>
    <row r="405" spans="2:3" ht="12">
      <c r="B405" s="3">
        <v>15</v>
      </c>
      <c r="C405" s="3" t="s">
        <v>33</v>
      </c>
    </row>
    <row r="406" spans="2:3" ht="12">
      <c r="B406" s="3">
        <v>16</v>
      </c>
      <c r="C406" s="3" t="s">
        <v>294</v>
      </c>
    </row>
    <row r="407" spans="2:3" ht="12">
      <c r="B407" s="3">
        <v>17</v>
      </c>
      <c r="C407" s="3" t="s">
        <v>307</v>
      </c>
    </row>
    <row r="408" ht="12">
      <c r="C408" s="3" t="s">
        <v>367</v>
      </c>
    </row>
    <row r="409" ht="12">
      <c r="C409" s="3" t="s">
        <v>368</v>
      </c>
    </row>
    <row r="410" spans="2:3" ht="12">
      <c r="B410" s="3">
        <v>18</v>
      </c>
      <c r="C410" s="3" t="s">
        <v>308</v>
      </c>
    </row>
    <row r="411" spans="2:3" ht="12">
      <c r="B411" s="3">
        <v>19</v>
      </c>
      <c r="C411" s="3" t="s">
        <v>295</v>
      </c>
    </row>
    <row r="412" ht="12">
      <c r="C412" s="3" t="s">
        <v>369</v>
      </c>
    </row>
    <row r="413" ht="12">
      <c r="C413" s="3" t="s">
        <v>370</v>
      </c>
    </row>
    <row r="414" spans="2:3" ht="12">
      <c r="B414" s="3">
        <v>20</v>
      </c>
      <c r="C414" s="3" t="s">
        <v>296</v>
      </c>
    </row>
    <row r="415" spans="2:3" ht="12">
      <c r="B415" s="3">
        <v>21</v>
      </c>
      <c r="C415" s="3" t="s">
        <v>309</v>
      </c>
    </row>
    <row r="416" spans="2:3" ht="12">
      <c r="B416" s="3">
        <v>22</v>
      </c>
      <c r="C416" s="3" t="s">
        <v>297</v>
      </c>
    </row>
    <row r="417" spans="2:3" ht="12">
      <c r="B417" s="3">
        <v>23</v>
      </c>
      <c r="C417" s="3" t="s">
        <v>310</v>
      </c>
    </row>
    <row r="418" spans="2:3" ht="12">
      <c r="B418" s="3">
        <v>24</v>
      </c>
      <c r="C418" s="3" t="s">
        <v>311</v>
      </c>
    </row>
    <row r="419" spans="2:3" ht="12">
      <c r="B419" s="3">
        <v>25</v>
      </c>
      <c r="C419" s="3" t="s">
        <v>298</v>
      </c>
    </row>
    <row r="420" ht="12">
      <c r="C420" s="3" t="s">
        <v>371</v>
      </c>
    </row>
    <row r="421" ht="12">
      <c r="C421" s="3" t="s">
        <v>372</v>
      </c>
    </row>
    <row r="423" ht="12">
      <c r="B423" s="3" t="s">
        <v>258</v>
      </c>
    </row>
    <row r="424" spans="2:3" ht="12">
      <c r="B424" s="3">
        <v>1</v>
      </c>
      <c r="C424" s="3" t="s">
        <v>319</v>
      </c>
    </row>
    <row r="425" spans="2:3" ht="12">
      <c r="B425" s="11">
        <v>2</v>
      </c>
      <c r="C425" s="11" t="s">
        <v>316</v>
      </c>
    </row>
    <row r="426" spans="2:3" ht="12">
      <c r="B426" s="11"/>
      <c r="C426" s="11" t="s">
        <v>317</v>
      </c>
    </row>
    <row r="427" ht="12">
      <c r="C427" s="3" t="s">
        <v>318</v>
      </c>
    </row>
    <row r="428" ht="12">
      <c r="C428" s="3" t="s">
        <v>312</v>
      </c>
    </row>
    <row r="429" ht="12">
      <c r="C429" s="3" t="s">
        <v>313</v>
      </c>
    </row>
    <row r="430" ht="12">
      <c r="C430" s="3" t="s">
        <v>314</v>
      </c>
    </row>
    <row r="431" ht="12">
      <c r="C431" s="3" t="s">
        <v>315</v>
      </c>
    </row>
    <row r="432" spans="2:3" ht="12">
      <c r="B432" s="3">
        <v>3</v>
      </c>
      <c r="C432" s="3" t="s">
        <v>320</v>
      </c>
    </row>
    <row r="434" ht="12">
      <c r="B434" s="3" t="s">
        <v>373</v>
      </c>
    </row>
    <row r="435" spans="2:3" ht="12">
      <c r="B435" s="11">
        <v>1</v>
      </c>
      <c r="C435" s="11" t="s">
        <v>374</v>
      </c>
    </row>
    <row r="436" ht="12">
      <c r="C436" s="3" t="s">
        <v>328</v>
      </c>
    </row>
    <row r="437" spans="2:3" ht="12">
      <c r="B437" s="11"/>
      <c r="C437" s="11" t="s">
        <v>321</v>
      </c>
    </row>
    <row r="438" ht="12">
      <c r="C438" s="3" t="s">
        <v>324</v>
      </c>
    </row>
    <row r="439" ht="12">
      <c r="C439" s="3" t="s">
        <v>325</v>
      </c>
    </row>
    <row r="440" spans="2:3" ht="12">
      <c r="B440" s="3">
        <v>2</v>
      </c>
      <c r="C440" s="3" t="s">
        <v>329</v>
      </c>
    </row>
    <row r="441" spans="2:3" ht="12">
      <c r="B441" s="3">
        <v>3</v>
      </c>
      <c r="C441" s="3" t="s">
        <v>326</v>
      </c>
    </row>
    <row r="442" spans="2:3" ht="12">
      <c r="B442" s="3">
        <v>4</v>
      </c>
      <c r="C442" s="3" t="s">
        <v>327</v>
      </c>
    </row>
    <row r="443" spans="2:3" ht="12">
      <c r="B443" s="3">
        <v>5</v>
      </c>
      <c r="C443" s="3" t="s">
        <v>322</v>
      </c>
    </row>
    <row r="444" spans="2:3" ht="12">
      <c r="B444" s="11">
        <v>6</v>
      </c>
      <c r="C444" s="11" t="s">
        <v>323</v>
      </c>
    </row>
    <row r="445" ht="12">
      <c r="C445" s="3" t="s">
        <v>377</v>
      </c>
    </row>
    <row r="446" spans="2:3" ht="12">
      <c r="B446" s="11"/>
      <c r="C446" s="11" t="s">
        <v>378</v>
      </c>
    </row>
    <row r="447" ht="12">
      <c r="C447" s="3" t="s">
        <v>379</v>
      </c>
    </row>
    <row r="448" ht="12">
      <c r="C448" s="3" t="s">
        <v>34</v>
      </c>
    </row>
    <row r="449" ht="12">
      <c r="C449" s="3" t="s">
        <v>35</v>
      </c>
    </row>
    <row r="450" ht="12">
      <c r="C450" s="3" t="s">
        <v>330</v>
      </c>
    </row>
    <row r="451" ht="12">
      <c r="C451" s="3" t="s">
        <v>350</v>
      </c>
    </row>
    <row r="452" ht="12">
      <c r="C452" s="3" t="s">
        <v>381</v>
      </c>
    </row>
    <row r="453" spans="2:3" ht="12">
      <c r="B453" s="3">
        <v>7</v>
      </c>
      <c r="C453" s="3" t="s">
        <v>331</v>
      </c>
    </row>
    <row r="454" spans="2:3" ht="12">
      <c r="B454" s="3">
        <v>8</v>
      </c>
      <c r="C454" s="3" t="s">
        <v>332</v>
      </c>
    </row>
    <row r="455" ht="12">
      <c r="C455" s="3" t="s">
        <v>382</v>
      </c>
    </row>
    <row r="456" ht="12">
      <c r="C456" s="3" t="s">
        <v>383</v>
      </c>
    </row>
    <row r="457" ht="12">
      <c r="C457" s="3" t="s">
        <v>384</v>
      </c>
    </row>
    <row r="458" ht="12">
      <c r="C458" s="3" t="s">
        <v>236</v>
      </c>
    </row>
    <row r="459" ht="12">
      <c r="C459" s="3" t="s">
        <v>237</v>
      </c>
    </row>
    <row r="461" ht="12">
      <c r="B461" s="3" t="s">
        <v>375</v>
      </c>
    </row>
    <row r="462" ht="12">
      <c r="C462" s="3" t="s">
        <v>376</v>
      </c>
    </row>
  </sheetData>
  <printOptions/>
  <pageMargins left="0.75" right="0.75" top="1" bottom="1" header="0.512" footer="0.512"/>
  <pageSetup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2:R70"/>
  <sheetViews>
    <sheetView workbookViewId="0" topLeftCell="A1">
      <selection activeCell="A1" sqref="A1"/>
    </sheetView>
  </sheetViews>
  <sheetFormatPr defaultColWidth="9.00390625" defaultRowHeight="13.5"/>
  <cols>
    <col min="1" max="1" width="2.625" style="95" customWidth="1"/>
    <col min="2" max="2" width="3.125" style="95" customWidth="1"/>
    <col min="3" max="3" width="10.25390625" style="95" customWidth="1"/>
    <col min="4" max="5" width="9.875" style="95" customWidth="1"/>
    <col min="6" max="7" width="9.125" style="97" customWidth="1"/>
    <col min="8" max="10" width="9.00390625" style="95" customWidth="1"/>
    <col min="11" max="11" width="9.125" style="95" customWidth="1"/>
    <col min="12" max="12" width="9.00390625" style="97" customWidth="1"/>
    <col min="13" max="18" width="9.00390625" style="98" customWidth="1"/>
    <col min="19" max="16384" width="9.00390625" style="95" customWidth="1"/>
  </cols>
  <sheetData>
    <row r="2" ht="12" customHeight="1">
      <c r="B2" s="96" t="s">
        <v>1199</v>
      </c>
    </row>
    <row r="3" spans="3:18" ht="15" customHeight="1" thickBot="1">
      <c r="C3" s="98"/>
      <c r="D3" s="98"/>
      <c r="E3" s="98"/>
      <c r="F3" s="99"/>
      <c r="I3" s="100"/>
      <c r="L3" s="101" t="s">
        <v>1192</v>
      </c>
      <c r="R3" s="102"/>
    </row>
    <row r="4" spans="2:18" ht="10.5" customHeight="1" thickTop="1">
      <c r="B4" s="1283" t="s">
        <v>1149</v>
      </c>
      <c r="C4" s="1284"/>
      <c r="D4" s="1281" t="s">
        <v>1193</v>
      </c>
      <c r="E4" s="1275">
        <v>61</v>
      </c>
      <c r="F4" s="1276"/>
      <c r="G4" s="1297">
        <v>62</v>
      </c>
      <c r="H4" s="1298"/>
      <c r="I4" s="1297">
        <v>63</v>
      </c>
      <c r="J4" s="1298"/>
      <c r="K4" s="1297" t="s">
        <v>1194</v>
      </c>
      <c r="L4" s="1298"/>
      <c r="M4" s="1279"/>
      <c r="N4" s="1265"/>
      <c r="O4" s="1265"/>
      <c r="P4" s="1265"/>
      <c r="Q4" s="1265"/>
      <c r="R4" s="1265"/>
    </row>
    <row r="5" spans="2:18" ht="11.25" customHeight="1">
      <c r="B5" s="1285"/>
      <c r="C5" s="1286"/>
      <c r="D5" s="1282"/>
      <c r="E5" s="1277"/>
      <c r="F5" s="1278"/>
      <c r="G5" s="1299"/>
      <c r="H5" s="1300"/>
      <c r="I5" s="1299"/>
      <c r="J5" s="1300"/>
      <c r="K5" s="1299"/>
      <c r="L5" s="1300"/>
      <c r="M5" s="1266"/>
      <c r="N5" s="1267"/>
      <c r="O5" s="1267"/>
      <c r="P5" s="1267"/>
      <c r="Q5" s="1267"/>
      <c r="R5" s="1267"/>
    </row>
    <row r="6" spans="2:18" ht="15" customHeight="1">
      <c r="B6" s="1287"/>
      <c r="C6" s="1280"/>
      <c r="D6" s="105" t="s">
        <v>1195</v>
      </c>
      <c r="E6" s="106" t="s">
        <v>1195</v>
      </c>
      <c r="F6" s="105" t="s">
        <v>1196</v>
      </c>
      <c r="G6" s="106" t="s">
        <v>1195</v>
      </c>
      <c r="H6" s="105" t="s">
        <v>1196</v>
      </c>
      <c r="I6" s="105" t="s">
        <v>1195</v>
      </c>
      <c r="J6" s="105" t="s">
        <v>1196</v>
      </c>
      <c r="K6" s="106" t="s">
        <v>1195</v>
      </c>
      <c r="L6" s="106" t="s">
        <v>1196</v>
      </c>
      <c r="M6" s="103"/>
      <c r="N6" s="104"/>
      <c r="O6" s="104"/>
      <c r="P6" s="104"/>
      <c r="Q6" s="104"/>
      <c r="R6" s="104"/>
    </row>
    <row r="7" spans="2:18" ht="15" customHeight="1">
      <c r="B7" s="1301" t="s">
        <v>1186</v>
      </c>
      <c r="C7" s="1302"/>
      <c r="D7" s="107">
        <f aca="true" t="shared" si="0" ref="D7:L7">D9+D10</f>
        <v>331303</v>
      </c>
      <c r="E7" s="108">
        <f t="shared" si="0"/>
        <v>332748</v>
      </c>
      <c r="F7" s="108">
        <f t="shared" si="0"/>
        <v>1445</v>
      </c>
      <c r="G7" s="108">
        <f t="shared" si="0"/>
        <v>334626</v>
      </c>
      <c r="H7" s="108">
        <f t="shared" si="0"/>
        <v>1878</v>
      </c>
      <c r="I7" s="108">
        <f t="shared" si="0"/>
        <v>336392</v>
      </c>
      <c r="J7" s="108">
        <f t="shared" si="0"/>
        <v>1766</v>
      </c>
      <c r="K7" s="108">
        <f t="shared" si="0"/>
        <v>338308</v>
      </c>
      <c r="L7" s="109">
        <f t="shared" si="0"/>
        <v>1916</v>
      </c>
      <c r="M7" s="110"/>
      <c r="N7" s="111"/>
      <c r="O7" s="111"/>
      <c r="P7" s="111"/>
      <c r="Q7" s="111"/>
      <c r="R7" s="111"/>
    </row>
    <row r="8" spans="2:18" ht="6" customHeight="1">
      <c r="B8" s="112"/>
      <c r="C8" s="113"/>
      <c r="D8" s="114"/>
      <c r="E8" s="115"/>
      <c r="F8" s="115"/>
      <c r="G8" s="115"/>
      <c r="H8" s="115"/>
      <c r="I8" s="115"/>
      <c r="J8" s="115"/>
      <c r="K8" s="115"/>
      <c r="L8" s="115"/>
      <c r="M8" s="114"/>
      <c r="N8" s="115"/>
      <c r="O8" s="115"/>
      <c r="P8" s="115"/>
      <c r="Q8" s="115"/>
      <c r="R8" s="115"/>
    </row>
    <row r="9" spans="2:18" ht="15" customHeight="1">
      <c r="B9" s="1292" t="s">
        <v>1187</v>
      </c>
      <c r="C9" s="1303"/>
      <c r="D9" s="114">
        <f aca="true" t="shared" si="1" ref="D9:L9">SUM(D17:D31)</f>
        <v>244651</v>
      </c>
      <c r="E9" s="115">
        <f t="shared" si="1"/>
        <v>246192</v>
      </c>
      <c r="F9" s="115">
        <f t="shared" si="1"/>
        <v>1541</v>
      </c>
      <c r="G9" s="115">
        <f t="shared" si="1"/>
        <v>248066</v>
      </c>
      <c r="H9" s="115">
        <f t="shared" si="1"/>
        <v>1874</v>
      </c>
      <c r="I9" s="115">
        <f t="shared" si="1"/>
        <v>249944</v>
      </c>
      <c r="J9" s="115">
        <f t="shared" si="1"/>
        <v>1878</v>
      </c>
      <c r="K9" s="115">
        <f t="shared" si="1"/>
        <v>251808</v>
      </c>
      <c r="L9" s="115">
        <f t="shared" si="1"/>
        <v>1864</v>
      </c>
      <c r="M9" s="114"/>
      <c r="N9" s="115"/>
      <c r="O9" s="115"/>
      <c r="P9" s="115"/>
      <c r="Q9" s="115"/>
      <c r="R9" s="115"/>
    </row>
    <row r="10" spans="2:18" ht="15" customHeight="1">
      <c r="B10" s="1292" t="s">
        <v>1197</v>
      </c>
      <c r="C10" s="1303"/>
      <c r="D10" s="116">
        <f aca="true" t="shared" si="2" ref="D10:L10">SUM(D33:D66)</f>
        <v>86652</v>
      </c>
      <c r="E10" s="117">
        <f t="shared" si="2"/>
        <v>86556</v>
      </c>
      <c r="F10" s="117">
        <f t="shared" si="2"/>
        <v>-96</v>
      </c>
      <c r="G10" s="117">
        <f t="shared" si="2"/>
        <v>86560</v>
      </c>
      <c r="H10" s="117">
        <f t="shared" si="2"/>
        <v>4</v>
      </c>
      <c r="I10" s="117">
        <f t="shared" si="2"/>
        <v>86448</v>
      </c>
      <c r="J10" s="117">
        <f t="shared" si="2"/>
        <v>-112</v>
      </c>
      <c r="K10" s="117">
        <f t="shared" si="2"/>
        <v>86500</v>
      </c>
      <c r="L10" s="117">
        <f t="shared" si="2"/>
        <v>52</v>
      </c>
      <c r="M10" s="114"/>
      <c r="N10" s="115"/>
      <c r="O10" s="115"/>
      <c r="P10" s="115"/>
      <c r="Q10" s="115"/>
      <c r="R10" s="115"/>
    </row>
    <row r="11" spans="2:18" ht="7.5" customHeight="1">
      <c r="B11" s="118"/>
      <c r="C11" s="119"/>
      <c r="D11" s="114"/>
      <c r="E11" s="115"/>
      <c r="F11" s="115"/>
      <c r="G11" s="115"/>
      <c r="H11" s="115"/>
      <c r="I11" s="115"/>
      <c r="J11" s="115"/>
      <c r="K11" s="115"/>
      <c r="L11" s="115"/>
      <c r="M11" s="114"/>
      <c r="N11" s="115"/>
      <c r="O11" s="115"/>
      <c r="P11" s="115"/>
      <c r="Q11" s="115"/>
      <c r="R11" s="115"/>
    </row>
    <row r="12" spans="2:18" ht="13.5" customHeight="1">
      <c r="B12" s="1294" t="s">
        <v>1188</v>
      </c>
      <c r="C12" s="1295"/>
      <c r="D12" s="114">
        <f aca="true" t="shared" si="3" ref="D12:L12">+D17+D23+D24+D25+D28+D29+D30+D33+D34+D35+D36+D37+D38+D39</f>
        <v>152136</v>
      </c>
      <c r="E12" s="115">
        <f t="shared" si="3"/>
        <v>153094</v>
      </c>
      <c r="F12" s="115">
        <f t="shared" si="3"/>
        <v>958</v>
      </c>
      <c r="G12" s="115">
        <f t="shared" si="3"/>
        <v>154079</v>
      </c>
      <c r="H12" s="115">
        <f t="shared" si="3"/>
        <v>985</v>
      </c>
      <c r="I12" s="115">
        <f t="shared" si="3"/>
        <v>155123</v>
      </c>
      <c r="J12" s="115">
        <f t="shared" si="3"/>
        <v>1044</v>
      </c>
      <c r="K12" s="115">
        <f t="shared" si="3"/>
        <v>156313</v>
      </c>
      <c r="L12" s="115">
        <f t="shared" si="3"/>
        <v>1190</v>
      </c>
      <c r="M12" s="114"/>
      <c r="N12" s="115"/>
      <c r="O12" s="115"/>
      <c r="P12" s="115"/>
      <c r="Q12" s="115"/>
      <c r="R12" s="115"/>
    </row>
    <row r="13" spans="2:18" ht="13.5" customHeight="1">
      <c r="B13" s="1294" t="s">
        <v>1189</v>
      </c>
      <c r="C13" s="1295"/>
      <c r="D13" s="114">
        <f aca="true" t="shared" si="4" ref="D13:L13">+D22+D41+D42+D43+D44+D45+D46+D47</f>
        <v>25348</v>
      </c>
      <c r="E13" s="115">
        <f t="shared" si="4"/>
        <v>25412</v>
      </c>
      <c r="F13" s="115">
        <f t="shared" si="4"/>
        <v>64</v>
      </c>
      <c r="G13" s="115">
        <f t="shared" si="4"/>
        <v>25492</v>
      </c>
      <c r="H13" s="115">
        <f t="shared" si="4"/>
        <v>80</v>
      </c>
      <c r="I13" s="115">
        <f t="shared" si="4"/>
        <v>25529</v>
      </c>
      <c r="J13" s="115">
        <f t="shared" si="4"/>
        <v>37</v>
      </c>
      <c r="K13" s="115">
        <f t="shared" si="4"/>
        <v>25530</v>
      </c>
      <c r="L13" s="115">
        <f t="shared" si="4"/>
        <v>1</v>
      </c>
      <c r="M13" s="114"/>
      <c r="N13" s="115"/>
      <c r="O13" s="115"/>
      <c r="P13" s="115"/>
      <c r="Q13" s="115"/>
      <c r="R13" s="115"/>
    </row>
    <row r="14" spans="2:18" ht="13.5" customHeight="1">
      <c r="B14" s="1294" t="s">
        <v>1190</v>
      </c>
      <c r="C14" s="1295"/>
      <c r="D14" s="114">
        <f aca="true" t="shared" si="5" ref="D14:L14">+D18+D27+D31+D49+D50+D51+D52+D53</f>
        <v>66744</v>
      </c>
      <c r="E14" s="115">
        <f t="shared" si="5"/>
        <v>67061</v>
      </c>
      <c r="F14" s="115">
        <f t="shared" si="5"/>
        <v>317</v>
      </c>
      <c r="G14" s="115">
        <f t="shared" si="5"/>
        <v>67399</v>
      </c>
      <c r="H14" s="115">
        <f t="shared" si="5"/>
        <v>338</v>
      </c>
      <c r="I14" s="115">
        <f t="shared" si="5"/>
        <v>67619</v>
      </c>
      <c r="J14" s="115">
        <f t="shared" si="5"/>
        <v>220</v>
      </c>
      <c r="K14" s="115">
        <f t="shared" si="5"/>
        <v>67948</v>
      </c>
      <c r="L14" s="115">
        <f t="shared" si="5"/>
        <v>329</v>
      </c>
      <c r="M14" s="114"/>
      <c r="N14" s="115"/>
      <c r="O14" s="115"/>
      <c r="P14" s="115"/>
      <c r="Q14" s="115"/>
      <c r="R14" s="115"/>
    </row>
    <row r="15" spans="2:18" ht="13.5" customHeight="1">
      <c r="B15" s="1294" t="s">
        <v>1191</v>
      </c>
      <c r="C15" s="1296"/>
      <c r="D15" s="114">
        <f aca="true" t="shared" si="6" ref="D15:L15">+D19+D20+D55+D56+D57+D58+D59+D60+D61+D62+D63+D64+D65+D66</f>
        <v>87075</v>
      </c>
      <c r="E15" s="115">
        <f t="shared" si="6"/>
        <v>87181</v>
      </c>
      <c r="F15" s="115">
        <f t="shared" si="6"/>
        <v>106</v>
      </c>
      <c r="G15" s="115">
        <f t="shared" si="6"/>
        <v>87656</v>
      </c>
      <c r="H15" s="115">
        <f t="shared" si="6"/>
        <v>475</v>
      </c>
      <c r="I15" s="115">
        <f t="shared" si="6"/>
        <v>88121</v>
      </c>
      <c r="J15" s="115">
        <f t="shared" si="6"/>
        <v>465</v>
      </c>
      <c r="K15" s="115">
        <f t="shared" si="6"/>
        <v>88517</v>
      </c>
      <c r="L15" s="115">
        <f t="shared" si="6"/>
        <v>396</v>
      </c>
      <c r="M15" s="114"/>
      <c r="N15" s="115"/>
      <c r="O15" s="115"/>
      <c r="P15" s="115"/>
      <c r="Q15" s="115"/>
      <c r="R15" s="115"/>
    </row>
    <row r="16" spans="2:13" ht="6" customHeight="1">
      <c r="B16" s="120"/>
      <c r="C16" s="121"/>
      <c r="D16" s="46"/>
      <c r="E16" s="46"/>
      <c r="F16" s="122"/>
      <c r="G16" s="46"/>
      <c r="H16" s="122"/>
      <c r="I16" s="46"/>
      <c r="J16" s="122"/>
      <c r="K16" s="46"/>
      <c r="L16" s="123"/>
      <c r="M16" s="120"/>
    </row>
    <row r="17" spans="2:18" ht="13.5" customHeight="1">
      <c r="B17" s="120"/>
      <c r="C17" s="124" t="s">
        <v>1115</v>
      </c>
      <c r="D17" s="46">
        <v>73333</v>
      </c>
      <c r="E17" s="46">
        <v>73897</v>
      </c>
      <c r="F17" s="125">
        <f>E17-D17</f>
        <v>564</v>
      </c>
      <c r="G17" s="46">
        <v>74551</v>
      </c>
      <c r="H17" s="125">
        <f>G17-E17</f>
        <v>654</v>
      </c>
      <c r="I17" s="46">
        <v>75184</v>
      </c>
      <c r="J17" s="125">
        <f>I17-G17</f>
        <v>633</v>
      </c>
      <c r="K17" s="46">
        <v>75920</v>
      </c>
      <c r="L17" s="126">
        <f>K17-I17</f>
        <v>736</v>
      </c>
      <c r="M17" s="127"/>
      <c r="N17" s="125"/>
      <c r="O17" s="125"/>
      <c r="P17" s="125"/>
      <c r="Q17" s="125"/>
      <c r="R17" s="125"/>
    </row>
    <row r="18" spans="2:18" ht="13.5" customHeight="1">
      <c r="B18" s="120"/>
      <c r="C18" s="124" t="s">
        <v>1117</v>
      </c>
      <c r="D18" s="46">
        <v>27143</v>
      </c>
      <c r="E18" s="46">
        <v>27446</v>
      </c>
      <c r="F18" s="125">
        <f>E18-D18</f>
        <v>303</v>
      </c>
      <c r="G18" s="46">
        <v>27730</v>
      </c>
      <c r="H18" s="125">
        <f>G18-E18</f>
        <v>284</v>
      </c>
      <c r="I18" s="46">
        <v>27926</v>
      </c>
      <c r="J18" s="125">
        <f>I18-G18</f>
        <v>196</v>
      </c>
      <c r="K18" s="46">
        <v>28136</v>
      </c>
      <c r="L18" s="126">
        <f>K18-I18</f>
        <v>210</v>
      </c>
      <c r="M18" s="127"/>
      <c r="N18" s="125"/>
      <c r="O18" s="125"/>
      <c r="P18" s="125"/>
      <c r="Q18" s="125"/>
      <c r="R18" s="125"/>
    </row>
    <row r="19" spans="2:18" ht="13.5" customHeight="1">
      <c r="B19" s="120"/>
      <c r="C19" s="124" t="s">
        <v>1118</v>
      </c>
      <c r="D19" s="46">
        <v>28125</v>
      </c>
      <c r="E19" s="46">
        <v>28128</v>
      </c>
      <c r="F19" s="125">
        <f>E19-D19</f>
        <v>3</v>
      </c>
      <c r="G19" s="46">
        <v>28342</v>
      </c>
      <c r="H19" s="125">
        <f>G19-E19</f>
        <v>214</v>
      </c>
      <c r="I19" s="46">
        <v>28614</v>
      </c>
      <c r="J19" s="125">
        <f>I19-G19</f>
        <v>272</v>
      </c>
      <c r="K19" s="46">
        <v>28759</v>
      </c>
      <c r="L19" s="126">
        <f>K19-I19</f>
        <v>145</v>
      </c>
      <c r="M19" s="127"/>
      <c r="N19" s="125"/>
      <c r="O19" s="125"/>
      <c r="P19" s="125"/>
      <c r="Q19" s="125"/>
      <c r="R19" s="125"/>
    </row>
    <row r="20" spans="2:18" ht="13.5" customHeight="1">
      <c r="B20" s="120"/>
      <c r="C20" s="124" t="s">
        <v>1120</v>
      </c>
      <c r="D20" s="46">
        <v>28938</v>
      </c>
      <c r="E20" s="46">
        <v>29104</v>
      </c>
      <c r="F20" s="125">
        <f>E20-D20</f>
        <v>166</v>
      </c>
      <c r="G20" s="46">
        <v>29348</v>
      </c>
      <c r="H20" s="125">
        <f>G20-E20</f>
        <v>244</v>
      </c>
      <c r="I20" s="46">
        <v>29601</v>
      </c>
      <c r="J20" s="125">
        <f>I20-G20</f>
        <v>253</v>
      </c>
      <c r="K20" s="46">
        <v>29894</v>
      </c>
      <c r="L20" s="126">
        <f>K20-I20</f>
        <v>293</v>
      </c>
      <c r="M20" s="127"/>
      <c r="N20" s="125"/>
      <c r="O20" s="125"/>
      <c r="P20" s="125"/>
      <c r="Q20" s="125"/>
      <c r="R20" s="125"/>
    </row>
    <row r="21" spans="2:18" ht="6" customHeight="1">
      <c r="B21" s="120"/>
      <c r="C21" s="124"/>
      <c r="D21" s="46"/>
      <c r="E21" s="46"/>
      <c r="F21" s="125"/>
      <c r="G21" s="46"/>
      <c r="H21" s="125"/>
      <c r="I21" s="46"/>
      <c r="J21" s="125"/>
      <c r="K21" s="46"/>
      <c r="L21" s="126"/>
      <c r="M21" s="127"/>
      <c r="N21" s="125"/>
      <c r="O21" s="125"/>
      <c r="P21" s="125"/>
      <c r="Q21" s="125"/>
      <c r="R21" s="125"/>
    </row>
    <row r="22" spans="2:18" ht="13.5" customHeight="1">
      <c r="B22" s="120"/>
      <c r="C22" s="124" t="s">
        <v>1123</v>
      </c>
      <c r="D22" s="46">
        <v>11668</v>
      </c>
      <c r="E22" s="46">
        <v>11767</v>
      </c>
      <c r="F22" s="125">
        <f>E22-D22</f>
        <v>99</v>
      </c>
      <c r="G22" s="46">
        <v>11829</v>
      </c>
      <c r="H22" s="125">
        <f>G22-E22</f>
        <v>62</v>
      </c>
      <c r="I22" s="46">
        <v>11861</v>
      </c>
      <c r="J22" s="125">
        <f>I22-G22</f>
        <v>32</v>
      </c>
      <c r="K22" s="46">
        <v>11866</v>
      </c>
      <c r="L22" s="126">
        <f>K22-I22</f>
        <v>5</v>
      </c>
      <c r="M22" s="127"/>
      <c r="N22" s="125"/>
      <c r="O22" s="125"/>
      <c r="P22" s="125"/>
      <c r="Q22" s="125"/>
      <c r="R22" s="125"/>
    </row>
    <row r="23" spans="2:18" ht="13.5" customHeight="1">
      <c r="B23" s="120"/>
      <c r="C23" s="124" t="s">
        <v>1125</v>
      </c>
      <c r="D23" s="46">
        <v>10042</v>
      </c>
      <c r="E23" s="46">
        <v>10114</v>
      </c>
      <c r="F23" s="125">
        <f>E23-D23</f>
        <v>72</v>
      </c>
      <c r="G23" s="46">
        <v>10128</v>
      </c>
      <c r="H23" s="125">
        <f>G23-E23</f>
        <v>14</v>
      </c>
      <c r="I23" s="46">
        <v>10196</v>
      </c>
      <c r="J23" s="125">
        <f>I23-G23</f>
        <v>68</v>
      </c>
      <c r="K23" s="46">
        <v>10240</v>
      </c>
      <c r="L23" s="126">
        <f>K23-I23</f>
        <v>44</v>
      </c>
      <c r="M23" s="127"/>
      <c r="N23" s="125"/>
      <c r="O23" s="125"/>
      <c r="P23" s="125"/>
      <c r="Q23" s="125"/>
      <c r="R23" s="125"/>
    </row>
    <row r="24" spans="2:18" ht="13.5" customHeight="1">
      <c r="B24" s="120"/>
      <c r="C24" s="124" t="s">
        <v>1127</v>
      </c>
      <c r="D24" s="46">
        <v>9770</v>
      </c>
      <c r="E24" s="46">
        <v>9837</v>
      </c>
      <c r="F24" s="125">
        <f>E24-D24</f>
        <v>67</v>
      </c>
      <c r="G24" s="46">
        <v>9847</v>
      </c>
      <c r="H24" s="125">
        <f>G24-E24</f>
        <v>10</v>
      </c>
      <c r="I24" s="46">
        <v>9819</v>
      </c>
      <c r="J24" s="125">
        <f>I24-G24</f>
        <v>-28</v>
      </c>
      <c r="K24" s="46">
        <v>9859</v>
      </c>
      <c r="L24" s="126">
        <f>K24-I24</f>
        <v>40</v>
      </c>
      <c r="M24" s="127"/>
      <c r="N24" s="125"/>
      <c r="O24" s="125"/>
      <c r="P24" s="125"/>
      <c r="Q24" s="125"/>
      <c r="R24" s="125"/>
    </row>
    <row r="25" spans="2:18" ht="13.5" customHeight="1">
      <c r="B25" s="120"/>
      <c r="C25" s="124" t="s">
        <v>1128</v>
      </c>
      <c r="D25" s="46">
        <v>7533</v>
      </c>
      <c r="E25" s="46">
        <v>7514</v>
      </c>
      <c r="F25" s="125">
        <f>E25-D25</f>
        <v>-19</v>
      </c>
      <c r="G25" s="46">
        <v>7526</v>
      </c>
      <c r="H25" s="125">
        <f>G25-E25</f>
        <v>12</v>
      </c>
      <c r="I25" s="46">
        <v>7541</v>
      </c>
      <c r="J25" s="125">
        <f>I25-G25</f>
        <v>15</v>
      </c>
      <c r="K25" s="46">
        <v>7526</v>
      </c>
      <c r="L25" s="126">
        <f>K25-I25</f>
        <v>-15</v>
      </c>
      <c r="M25" s="127"/>
      <c r="N25" s="125"/>
      <c r="O25" s="125"/>
      <c r="P25" s="125"/>
      <c r="Q25" s="125"/>
      <c r="R25" s="125"/>
    </row>
    <row r="26" spans="2:18" ht="6" customHeight="1">
      <c r="B26" s="120"/>
      <c r="C26" s="124"/>
      <c r="D26" s="46"/>
      <c r="E26" s="46"/>
      <c r="F26" s="125"/>
      <c r="G26" s="46"/>
      <c r="H26" s="125"/>
      <c r="I26" s="46"/>
      <c r="J26" s="125"/>
      <c r="K26" s="46"/>
      <c r="L26" s="126"/>
      <c r="M26" s="127"/>
      <c r="N26" s="125"/>
      <c r="O26" s="125"/>
      <c r="P26" s="125"/>
      <c r="Q26" s="125"/>
      <c r="R26" s="125"/>
    </row>
    <row r="27" spans="2:18" ht="13.5" customHeight="1">
      <c r="B27" s="120"/>
      <c r="C27" s="124" t="s">
        <v>1131</v>
      </c>
      <c r="D27" s="46">
        <v>8645</v>
      </c>
      <c r="E27" s="46">
        <v>8640</v>
      </c>
      <c r="F27" s="125">
        <f>E27-D27</f>
        <v>-5</v>
      </c>
      <c r="G27" s="46">
        <v>8672</v>
      </c>
      <c r="H27" s="125">
        <f>G27-E27</f>
        <v>32</v>
      </c>
      <c r="I27" s="46">
        <v>8718</v>
      </c>
      <c r="J27" s="125">
        <f>I27-G27</f>
        <v>46</v>
      </c>
      <c r="K27" s="46">
        <v>8721</v>
      </c>
      <c r="L27" s="126">
        <f>K27-I27</f>
        <v>3</v>
      </c>
      <c r="M27" s="127"/>
      <c r="N27" s="125"/>
      <c r="O27" s="125"/>
      <c r="P27" s="125"/>
      <c r="Q27" s="125"/>
      <c r="R27" s="125"/>
    </row>
    <row r="28" spans="2:18" ht="13.5" customHeight="1">
      <c r="B28" s="120"/>
      <c r="C28" s="124" t="s">
        <v>1133</v>
      </c>
      <c r="D28" s="46">
        <v>14172</v>
      </c>
      <c r="E28" s="46">
        <v>14377</v>
      </c>
      <c r="F28" s="125">
        <f>E28-D28</f>
        <v>205</v>
      </c>
      <c r="G28" s="46">
        <v>14555</v>
      </c>
      <c r="H28" s="125">
        <f>G28-E28</f>
        <v>178</v>
      </c>
      <c r="I28" s="46">
        <v>14782</v>
      </c>
      <c r="J28" s="125">
        <f>I28-G28</f>
        <v>227</v>
      </c>
      <c r="K28" s="46">
        <v>15007</v>
      </c>
      <c r="L28" s="126">
        <f>K28-I28</f>
        <v>225</v>
      </c>
      <c r="M28" s="127"/>
      <c r="N28" s="125"/>
      <c r="O28" s="125"/>
      <c r="P28" s="125"/>
      <c r="Q28" s="125"/>
      <c r="R28" s="125"/>
    </row>
    <row r="29" spans="2:18" ht="13.5" customHeight="1">
      <c r="B29" s="120"/>
      <c r="C29" s="124" t="s">
        <v>1135</v>
      </c>
      <c r="D29" s="46">
        <v>10127</v>
      </c>
      <c r="E29" s="46">
        <v>10207</v>
      </c>
      <c r="F29" s="125">
        <f>E29-D29</f>
        <v>80</v>
      </c>
      <c r="G29" s="46">
        <v>10336</v>
      </c>
      <c r="H29" s="125">
        <f>G29-E29</f>
        <v>129</v>
      </c>
      <c r="I29" s="46">
        <v>10448</v>
      </c>
      <c r="J29" s="125">
        <f>I29-G29</f>
        <v>112</v>
      </c>
      <c r="K29" s="46">
        <v>10531</v>
      </c>
      <c r="L29" s="126">
        <f>K29-I29</f>
        <v>83</v>
      </c>
      <c r="M29" s="127"/>
      <c r="N29" s="125"/>
      <c r="O29" s="125"/>
      <c r="P29" s="125"/>
      <c r="Q29" s="125"/>
      <c r="R29" s="125"/>
    </row>
    <row r="30" spans="2:18" ht="13.5" customHeight="1">
      <c r="B30" s="120"/>
      <c r="C30" s="124" t="s">
        <v>1137</v>
      </c>
      <c r="D30" s="46">
        <v>5746</v>
      </c>
      <c r="E30" s="46">
        <v>5737</v>
      </c>
      <c r="F30" s="125">
        <f>E30-D30</f>
        <v>-9</v>
      </c>
      <c r="G30" s="46">
        <v>5723</v>
      </c>
      <c r="H30" s="125">
        <f>G30-E30</f>
        <v>-14</v>
      </c>
      <c r="I30" s="46">
        <v>5721</v>
      </c>
      <c r="J30" s="125">
        <f>I30-G30</f>
        <v>-2</v>
      </c>
      <c r="K30" s="46">
        <v>5695</v>
      </c>
      <c r="L30" s="126">
        <f>K30-I30</f>
        <v>-26</v>
      </c>
      <c r="M30" s="127"/>
      <c r="N30" s="125"/>
      <c r="O30" s="125"/>
      <c r="P30" s="125"/>
      <c r="Q30" s="125"/>
      <c r="R30" s="125"/>
    </row>
    <row r="31" spans="2:18" ht="13.5" customHeight="1">
      <c r="B31" s="120"/>
      <c r="C31" s="124" t="s">
        <v>1139</v>
      </c>
      <c r="D31" s="46">
        <v>9409</v>
      </c>
      <c r="E31" s="46">
        <v>9424</v>
      </c>
      <c r="F31" s="125">
        <f>E31-D31</f>
        <v>15</v>
      </c>
      <c r="G31" s="46">
        <v>9479</v>
      </c>
      <c r="H31" s="125">
        <f>G31-E31</f>
        <v>55</v>
      </c>
      <c r="I31" s="46">
        <v>9533</v>
      </c>
      <c r="J31" s="125">
        <f>I31-G31</f>
        <v>54</v>
      </c>
      <c r="K31" s="46">
        <v>9654</v>
      </c>
      <c r="L31" s="126">
        <f>K31-I31</f>
        <v>121</v>
      </c>
      <c r="M31" s="127"/>
      <c r="N31" s="125"/>
      <c r="O31" s="125"/>
      <c r="P31" s="125"/>
      <c r="Q31" s="125"/>
      <c r="R31" s="125"/>
    </row>
    <row r="32" spans="2:18" ht="6" customHeight="1">
      <c r="B32" s="120"/>
      <c r="C32" s="124"/>
      <c r="D32" s="46"/>
      <c r="E32" s="46"/>
      <c r="F32" s="125"/>
      <c r="G32" s="46"/>
      <c r="H32" s="125"/>
      <c r="I32" s="46"/>
      <c r="J32" s="125"/>
      <c r="K32" s="46"/>
      <c r="L32" s="126"/>
      <c r="M32" s="127"/>
      <c r="N32" s="125"/>
      <c r="O32" s="125"/>
      <c r="P32" s="125"/>
      <c r="Q32" s="125"/>
      <c r="R32" s="125"/>
    </row>
    <row r="33" spans="2:18" ht="13.5" customHeight="1">
      <c r="B33" s="120"/>
      <c r="C33" s="124" t="s">
        <v>1142</v>
      </c>
      <c r="D33" s="46">
        <v>3418</v>
      </c>
      <c r="E33" s="46">
        <v>3460</v>
      </c>
      <c r="F33" s="125">
        <f aca="true" t="shared" si="7" ref="F33:F39">E33-D33</f>
        <v>42</v>
      </c>
      <c r="G33" s="46">
        <v>3491</v>
      </c>
      <c r="H33" s="125">
        <f aca="true" t="shared" si="8" ref="H33:H39">G33-E33</f>
        <v>31</v>
      </c>
      <c r="I33" s="46">
        <v>3537</v>
      </c>
      <c r="J33" s="125">
        <f aca="true" t="shared" si="9" ref="J33:J39">I33-G33</f>
        <v>46</v>
      </c>
      <c r="K33" s="46">
        <v>3692</v>
      </c>
      <c r="L33" s="126">
        <f aca="true" t="shared" si="10" ref="L33:L39">K33-I33</f>
        <v>155</v>
      </c>
      <c r="M33" s="127"/>
      <c r="N33" s="125"/>
      <c r="O33" s="125"/>
      <c r="P33" s="125"/>
      <c r="Q33" s="125"/>
      <c r="R33" s="125"/>
    </row>
    <row r="34" spans="2:18" ht="13.5" customHeight="1">
      <c r="B34" s="120"/>
      <c r="C34" s="124" t="s">
        <v>1144</v>
      </c>
      <c r="D34" s="46">
        <v>2722</v>
      </c>
      <c r="E34" s="46">
        <v>2724</v>
      </c>
      <c r="F34" s="125">
        <f t="shared" si="7"/>
        <v>2</v>
      </c>
      <c r="G34" s="46">
        <v>2732</v>
      </c>
      <c r="H34" s="125">
        <f t="shared" si="8"/>
        <v>8</v>
      </c>
      <c r="I34" s="46">
        <v>2742</v>
      </c>
      <c r="J34" s="125">
        <f t="shared" si="9"/>
        <v>10</v>
      </c>
      <c r="K34" s="46">
        <v>2748</v>
      </c>
      <c r="L34" s="126">
        <f t="shared" si="10"/>
        <v>6</v>
      </c>
      <c r="M34" s="127"/>
      <c r="N34" s="125"/>
      <c r="O34" s="125"/>
      <c r="P34" s="125"/>
      <c r="Q34" s="125"/>
      <c r="R34" s="125"/>
    </row>
    <row r="35" spans="2:18" ht="13.5" customHeight="1">
      <c r="B35" s="120"/>
      <c r="C35" s="124" t="s">
        <v>1098</v>
      </c>
      <c r="D35" s="46">
        <v>5041</v>
      </c>
      <c r="E35" s="46">
        <v>5050</v>
      </c>
      <c r="F35" s="125">
        <f t="shared" si="7"/>
        <v>9</v>
      </c>
      <c r="G35" s="46">
        <v>5046</v>
      </c>
      <c r="H35" s="125">
        <f t="shared" si="8"/>
        <v>-4</v>
      </c>
      <c r="I35" s="46">
        <v>5063</v>
      </c>
      <c r="J35" s="125">
        <f t="shared" si="9"/>
        <v>17</v>
      </c>
      <c r="K35" s="46">
        <v>5065</v>
      </c>
      <c r="L35" s="126">
        <f t="shared" si="10"/>
        <v>2</v>
      </c>
      <c r="M35" s="127"/>
      <c r="N35" s="125"/>
      <c r="O35" s="125"/>
      <c r="P35" s="125"/>
      <c r="Q35" s="125"/>
      <c r="R35" s="125"/>
    </row>
    <row r="36" spans="2:18" ht="13.5" customHeight="1">
      <c r="B36" s="120"/>
      <c r="C36" s="124" t="s">
        <v>1099</v>
      </c>
      <c r="D36" s="46">
        <v>2642</v>
      </c>
      <c r="E36" s="46">
        <v>2622</v>
      </c>
      <c r="F36" s="125">
        <f t="shared" si="7"/>
        <v>-20</v>
      </c>
      <c r="G36" s="46">
        <v>2607</v>
      </c>
      <c r="H36" s="125">
        <f t="shared" si="8"/>
        <v>-15</v>
      </c>
      <c r="I36" s="46">
        <v>2587</v>
      </c>
      <c r="J36" s="125">
        <f t="shared" si="9"/>
        <v>-20</v>
      </c>
      <c r="K36" s="46">
        <v>2568</v>
      </c>
      <c r="L36" s="126">
        <f t="shared" si="10"/>
        <v>-19</v>
      </c>
      <c r="M36" s="127"/>
      <c r="N36" s="125"/>
      <c r="O36" s="125"/>
      <c r="P36" s="125"/>
      <c r="Q36" s="125"/>
      <c r="R36" s="125"/>
    </row>
    <row r="37" spans="2:18" ht="13.5" customHeight="1">
      <c r="B37" s="120"/>
      <c r="C37" s="124" t="s">
        <v>1100</v>
      </c>
      <c r="D37" s="46">
        <v>2553</v>
      </c>
      <c r="E37" s="46">
        <v>2539</v>
      </c>
      <c r="F37" s="125">
        <f t="shared" si="7"/>
        <v>-14</v>
      </c>
      <c r="G37" s="46">
        <v>2530</v>
      </c>
      <c r="H37" s="125">
        <f t="shared" si="8"/>
        <v>-9</v>
      </c>
      <c r="I37" s="46">
        <v>2514</v>
      </c>
      <c r="J37" s="125">
        <f t="shared" si="9"/>
        <v>-16</v>
      </c>
      <c r="K37" s="46">
        <v>2502</v>
      </c>
      <c r="L37" s="126">
        <f t="shared" si="10"/>
        <v>-12</v>
      </c>
      <c r="M37" s="127"/>
      <c r="N37" s="125"/>
      <c r="O37" s="125"/>
      <c r="P37" s="125"/>
      <c r="Q37" s="125"/>
      <c r="R37" s="125"/>
    </row>
    <row r="38" spans="2:18" ht="13.5" customHeight="1">
      <c r="B38" s="120"/>
      <c r="C38" s="124" t="s">
        <v>1102</v>
      </c>
      <c r="D38" s="46">
        <v>2657</v>
      </c>
      <c r="E38" s="46">
        <v>2640</v>
      </c>
      <c r="F38" s="125">
        <f t="shared" si="7"/>
        <v>-17</v>
      </c>
      <c r="G38" s="46">
        <v>2638</v>
      </c>
      <c r="H38" s="125">
        <f t="shared" si="8"/>
        <v>-2</v>
      </c>
      <c r="I38" s="46">
        <v>2614</v>
      </c>
      <c r="J38" s="125">
        <f t="shared" si="9"/>
        <v>-24</v>
      </c>
      <c r="K38" s="46">
        <v>2586</v>
      </c>
      <c r="L38" s="126">
        <f t="shared" si="10"/>
        <v>-28</v>
      </c>
      <c r="M38" s="127"/>
      <c r="N38" s="125"/>
      <c r="O38" s="125"/>
      <c r="P38" s="125"/>
      <c r="Q38" s="125"/>
      <c r="R38" s="125"/>
    </row>
    <row r="39" spans="2:18" ht="13.5" customHeight="1">
      <c r="B39" s="120"/>
      <c r="C39" s="124" t="s">
        <v>1104</v>
      </c>
      <c r="D39" s="46">
        <v>2380</v>
      </c>
      <c r="E39" s="46">
        <v>2376</v>
      </c>
      <c r="F39" s="125">
        <f t="shared" si="7"/>
        <v>-4</v>
      </c>
      <c r="G39" s="46">
        <v>2369</v>
      </c>
      <c r="H39" s="125">
        <f t="shared" si="8"/>
        <v>-7</v>
      </c>
      <c r="I39" s="46">
        <v>2375</v>
      </c>
      <c r="J39" s="125">
        <f t="shared" si="9"/>
        <v>6</v>
      </c>
      <c r="K39" s="46">
        <v>2374</v>
      </c>
      <c r="L39" s="126">
        <f t="shared" si="10"/>
        <v>-1</v>
      </c>
      <c r="M39" s="127"/>
      <c r="N39" s="125"/>
      <c r="O39" s="125"/>
      <c r="P39" s="125"/>
      <c r="Q39" s="125"/>
      <c r="R39" s="125"/>
    </row>
    <row r="40" spans="2:18" ht="6" customHeight="1">
      <c r="B40" s="120"/>
      <c r="C40" s="124"/>
      <c r="D40" s="46"/>
      <c r="E40" s="46"/>
      <c r="F40" s="125"/>
      <c r="G40" s="46"/>
      <c r="H40" s="125"/>
      <c r="I40" s="46"/>
      <c r="J40" s="125"/>
      <c r="K40" s="46"/>
      <c r="L40" s="126"/>
      <c r="M40" s="127"/>
      <c r="N40" s="125"/>
      <c r="O40" s="125"/>
      <c r="P40" s="125"/>
      <c r="Q40" s="125"/>
      <c r="R40" s="125"/>
    </row>
    <row r="41" spans="2:18" ht="13.5" customHeight="1">
      <c r="B41" s="120"/>
      <c r="C41" s="124" t="s">
        <v>1105</v>
      </c>
      <c r="D41" s="46">
        <v>1770</v>
      </c>
      <c r="E41" s="46">
        <v>1767</v>
      </c>
      <c r="F41" s="125">
        <f aca="true" t="shared" si="11" ref="F41:F47">E41-D41</f>
        <v>-3</v>
      </c>
      <c r="G41" s="46">
        <v>1777</v>
      </c>
      <c r="H41" s="125">
        <f aca="true" t="shared" si="12" ref="H41:H47">G41-E41</f>
        <v>10</v>
      </c>
      <c r="I41" s="46">
        <v>1774</v>
      </c>
      <c r="J41" s="125">
        <f aca="true" t="shared" si="13" ref="J41:J47">I41-G41</f>
        <v>-3</v>
      </c>
      <c r="K41" s="46">
        <v>1776</v>
      </c>
      <c r="L41" s="126">
        <f aca="true" t="shared" si="14" ref="L41:L47">K41-I41</f>
        <v>2</v>
      </c>
      <c r="M41" s="127"/>
      <c r="N41" s="125"/>
      <c r="O41" s="125"/>
      <c r="P41" s="125"/>
      <c r="Q41" s="125"/>
      <c r="R41" s="125"/>
    </row>
    <row r="42" spans="2:18" ht="13.5" customHeight="1">
      <c r="B42" s="120"/>
      <c r="C42" s="124" t="s">
        <v>1107</v>
      </c>
      <c r="D42" s="46">
        <v>2999</v>
      </c>
      <c r="E42" s="46">
        <v>2996</v>
      </c>
      <c r="F42" s="125">
        <f t="shared" si="11"/>
        <v>-3</v>
      </c>
      <c r="G42" s="46">
        <v>3006</v>
      </c>
      <c r="H42" s="125">
        <f t="shared" si="12"/>
        <v>10</v>
      </c>
      <c r="I42" s="46">
        <v>3012</v>
      </c>
      <c r="J42" s="125">
        <f t="shared" si="13"/>
        <v>6</v>
      </c>
      <c r="K42" s="46">
        <v>2988</v>
      </c>
      <c r="L42" s="126">
        <f t="shared" si="14"/>
        <v>-24</v>
      </c>
      <c r="M42" s="127"/>
      <c r="N42" s="125"/>
      <c r="O42" s="125"/>
      <c r="P42" s="125"/>
      <c r="Q42" s="125"/>
      <c r="R42" s="125"/>
    </row>
    <row r="43" spans="2:18" ht="13.5" customHeight="1">
      <c r="B43" s="120"/>
      <c r="C43" s="124" t="s">
        <v>1109</v>
      </c>
      <c r="D43" s="46">
        <v>1745</v>
      </c>
      <c r="E43" s="46">
        <v>1754</v>
      </c>
      <c r="F43" s="125">
        <f t="shared" si="11"/>
        <v>9</v>
      </c>
      <c r="G43" s="46">
        <v>1764</v>
      </c>
      <c r="H43" s="125">
        <f t="shared" si="12"/>
        <v>10</v>
      </c>
      <c r="I43" s="46">
        <v>1760</v>
      </c>
      <c r="J43" s="125">
        <f t="shared" si="13"/>
        <v>-4</v>
      </c>
      <c r="K43" s="46">
        <v>1766</v>
      </c>
      <c r="L43" s="126">
        <f t="shared" si="14"/>
        <v>6</v>
      </c>
      <c r="M43" s="127"/>
      <c r="N43" s="125"/>
      <c r="O43" s="125"/>
      <c r="P43" s="125"/>
      <c r="Q43" s="125"/>
      <c r="R43" s="125"/>
    </row>
    <row r="44" spans="2:18" ht="13.5" customHeight="1">
      <c r="B44" s="120"/>
      <c r="C44" s="124" t="s">
        <v>1111</v>
      </c>
      <c r="D44" s="46">
        <v>3008</v>
      </c>
      <c r="E44" s="46">
        <v>2991</v>
      </c>
      <c r="F44" s="125">
        <f t="shared" si="11"/>
        <v>-17</v>
      </c>
      <c r="G44" s="46">
        <v>2992</v>
      </c>
      <c r="H44" s="125">
        <f t="shared" si="12"/>
        <v>1</v>
      </c>
      <c r="I44" s="46">
        <v>3012</v>
      </c>
      <c r="J44" s="125">
        <f t="shared" si="13"/>
        <v>20</v>
      </c>
      <c r="K44" s="46">
        <v>3002</v>
      </c>
      <c r="L44" s="126">
        <f t="shared" si="14"/>
        <v>-10</v>
      </c>
      <c r="M44" s="127"/>
      <c r="N44" s="125"/>
      <c r="O44" s="125"/>
      <c r="P44" s="125"/>
      <c r="Q44" s="125"/>
      <c r="R44" s="125"/>
    </row>
    <row r="45" spans="2:18" ht="13.5" customHeight="1">
      <c r="B45" s="120"/>
      <c r="C45" s="124" t="s">
        <v>1113</v>
      </c>
      <c r="D45" s="46">
        <v>1135</v>
      </c>
      <c r="E45" s="46">
        <v>1131</v>
      </c>
      <c r="F45" s="125">
        <f t="shared" si="11"/>
        <v>-4</v>
      </c>
      <c r="G45" s="46">
        <v>1128</v>
      </c>
      <c r="H45" s="125">
        <f t="shared" si="12"/>
        <v>-3</v>
      </c>
      <c r="I45" s="46">
        <v>1122</v>
      </c>
      <c r="J45" s="125">
        <f t="shared" si="13"/>
        <v>-6</v>
      </c>
      <c r="K45" s="46">
        <v>1119</v>
      </c>
      <c r="L45" s="126">
        <f t="shared" si="14"/>
        <v>-3</v>
      </c>
      <c r="M45" s="127"/>
      <c r="N45" s="125"/>
      <c r="O45" s="125"/>
      <c r="P45" s="125"/>
      <c r="Q45" s="125"/>
      <c r="R45" s="125"/>
    </row>
    <row r="46" spans="2:18" ht="13.5" customHeight="1">
      <c r="B46" s="120"/>
      <c r="C46" s="124" t="s">
        <v>1114</v>
      </c>
      <c r="D46" s="46">
        <v>1397</v>
      </c>
      <c r="E46" s="46">
        <v>1392</v>
      </c>
      <c r="F46" s="125">
        <f t="shared" si="11"/>
        <v>-5</v>
      </c>
      <c r="G46" s="46">
        <v>1391</v>
      </c>
      <c r="H46" s="125">
        <f t="shared" si="12"/>
        <v>-1</v>
      </c>
      <c r="I46" s="46">
        <v>1382</v>
      </c>
      <c r="J46" s="125">
        <f t="shared" si="13"/>
        <v>-9</v>
      </c>
      <c r="K46" s="46">
        <v>1377</v>
      </c>
      <c r="L46" s="126">
        <f t="shared" si="14"/>
        <v>-5</v>
      </c>
      <c r="M46" s="127"/>
      <c r="N46" s="125"/>
      <c r="O46" s="125"/>
      <c r="P46" s="125"/>
      <c r="Q46" s="125"/>
      <c r="R46" s="125"/>
    </row>
    <row r="47" spans="2:18" ht="13.5" customHeight="1">
      <c r="B47" s="120"/>
      <c r="C47" s="124" t="s">
        <v>1116</v>
      </c>
      <c r="D47" s="46">
        <v>1626</v>
      </c>
      <c r="E47" s="46">
        <v>1614</v>
      </c>
      <c r="F47" s="125">
        <f t="shared" si="11"/>
        <v>-12</v>
      </c>
      <c r="G47" s="46">
        <v>1605</v>
      </c>
      <c r="H47" s="125">
        <f t="shared" si="12"/>
        <v>-9</v>
      </c>
      <c r="I47" s="46">
        <v>1606</v>
      </c>
      <c r="J47" s="125">
        <f t="shared" si="13"/>
        <v>1</v>
      </c>
      <c r="K47" s="46">
        <v>1636</v>
      </c>
      <c r="L47" s="126">
        <f t="shared" si="14"/>
        <v>30</v>
      </c>
      <c r="M47" s="127"/>
      <c r="N47" s="125"/>
      <c r="O47" s="125"/>
      <c r="P47" s="125"/>
      <c r="Q47" s="125"/>
      <c r="R47" s="125"/>
    </row>
    <row r="48" spans="2:18" ht="6" customHeight="1">
      <c r="B48" s="120"/>
      <c r="C48" s="124"/>
      <c r="D48" s="46"/>
      <c r="E48" s="46"/>
      <c r="F48" s="125"/>
      <c r="G48" s="46"/>
      <c r="H48" s="125"/>
      <c r="I48" s="46"/>
      <c r="J48" s="125"/>
      <c r="K48" s="46"/>
      <c r="L48" s="126"/>
      <c r="M48" s="127"/>
      <c r="N48" s="125"/>
      <c r="O48" s="125"/>
      <c r="P48" s="125"/>
      <c r="Q48" s="125"/>
      <c r="R48" s="125"/>
    </row>
    <row r="49" spans="2:18" ht="13.5" customHeight="1">
      <c r="B49" s="120"/>
      <c r="C49" s="124" t="s">
        <v>1119</v>
      </c>
      <c r="D49" s="46">
        <v>6459</v>
      </c>
      <c r="E49" s="46">
        <v>6542</v>
      </c>
      <c r="F49" s="125">
        <f>E49-D49</f>
        <v>83</v>
      </c>
      <c r="G49" s="46">
        <v>6548</v>
      </c>
      <c r="H49" s="125">
        <f>G49-E49</f>
        <v>6</v>
      </c>
      <c r="I49" s="46">
        <v>6533</v>
      </c>
      <c r="J49" s="125">
        <f>I49-G49</f>
        <v>-15</v>
      </c>
      <c r="K49" s="46">
        <v>6550</v>
      </c>
      <c r="L49" s="126">
        <f>K49-I49</f>
        <v>17</v>
      </c>
      <c r="M49" s="127"/>
      <c r="N49" s="125"/>
      <c r="O49" s="125"/>
      <c r="P49" s="125"/>
      <c r="Q49" s="125"/>
      <c r="R49" s="125"/>
    </row>
    <row r="50" spans="2:18" ht="13.5" customHeight="1">
      <c r="B50" s="120"/>
      <c r="C50" s="124" t="s">
        <v>1121</v>
      </c>
      <c r="D50" s="46">
        <v>4890</v>
      </c>
      <c r="E50" s="46">
        <v>4872</v>
      </c>
      <c r="F50" s="125">
        <f>E50-D50</f>
        <v>-18</v>
      </c>
      <c r="G50" s="46">
        <v>4872</v>
      </c>
      <c r="H50" s="125">
        <f>G50-E50</f>
        <v>0</v>
      </c>
      <c r="I50" s="46">
        <v>4845</v>
      </c>
      <c r="J50" s="125">
        <f>I50-G50</f>
        <v>-27</v>
      </c>
      <c r="K50" s="46">
        <v>4830</v>
      </c>
      <c r="L50" s="126">
        <f>K50-I50</f>
        <v>-15</v>
      </c>
      <c r="M50" s="127"/>
      <c r="N50" s="125"/>
      <c r="O50" s="125"/>
      <c r="P50" s="125"/>
      <c r="Q50" s="125"/>
      <c r="R50" s="125"/>
    </row>
    <row r="51" spans="2:18" ht="13.5" customHeight="1">
      <c r="B51" s="120"/>
      <c r="C51" s="124" t="s">
        <v>1122</v>
      </c>
      <c r="D51" s="46">
        <v>3337</v>
      </c>
      <c r="E51" s="46">
        <v>3315</v>
      </c>
      <c r="F51" s="125">
        <f>E51-D51</f>
        <v>-22</v>
      </c>
      <c r="G51" s="46">
        <v>3293</v>
      </c>
      <c r="H51" s="125">
        <f>G51-E51</f>
        <v>-22</v>
      </c>
      <c r="I51" s="46">
        <v>3272</v>
      </c>
      <c r="J51" s="125">
        <f>I51-G51</f>
        <v>-21</v>
      </c>
      <c r="K51" s="46">
        <v>3271</v>
      </c>
      <c r="L51" s="126">
        <f>K51-I51</f>
        <v>-1</v>
      </c>
      <c r="M51" s="127"/>
      <c r="N51" s="125"/>
      <c r="O51" s="125"/>
      <c r="P51" s="125"/>
      <c r="Q51" s="125"/>
      <c r="R51" s="125"/>
    </row>
    <row r="52" spans="2:18" ht="13.5" customHeight="1">
      <c r="B52" s="120"/>
      <c r="C52" s="124" t="s">
        <v>1124</v>
      </c>
      <c r="D52" s="46">
        <v>4488</v>
      </c>
      <c r="E52" s="46">
        <v>4468</v>
      </c>
      <c r="F52" s="125">
        <f>E52-D52</f>
        <v>-20</v>
      </c>
      <c r="G52" s="46">
        <v>4472</v>
      </c>
      <c r="H52" s="125">
        <f>G52-E52</f>
        <v>4</v>
      </c>
      <c r="I52" s="46">
        <v>4474</v>
      </c>
      <c r="J52" s="125">
        <f>I52-G52</f>
        <v>2</v>
      </c>
      <c r="K52" s="46">
        <v>4471</v>
      </c>
      <c r="L52" s="126">
        <f>K52-I52</f>
        <v>-3</v>
      </c>
      <c r="M52" s="127"/>
      <c r="N52" s="125"/>
      <c r="O52" s="125"/>
      <c r="P52" s="125"/>
      <c r="Q52" s="125"/>
      <c r="R52" s="125"/>
    </row>
    <row r="53" spans="2:18" ht="13.5" customHeight="1">
      <c r="B53" s="120"/>
      <c r="C53" s="124" t="s">
        <v>1126</v>
      </c>
      <c r="D53" s="46">
        <v>2373</v>
      </c>
      <c r="E53" s="46">
        <v>2354</v>
      </c>
      <c r="F53" s="125">
        <f>E53-D53</f>
        <v>-19</v>
      </c>
      <c r="G53" s="46">
        <v>2333</v>
      </c>
      <c r="H53" s="125">
        <f>G53-E53</f>
        <v>-21</v>
      </c>
      <c r="I53" s="46">
        <v>2318</v>
      </c>
      <c r="J53" s="125">
        <f>I53-G53</f>
        <v>-15</v>
      </c>
      <c r="K53" s="46">
        <v>2315</v>
      </c>
      <c r="L53" s="126">
        <f>K53-I53</f>
        <v>-3</v>
      </c>
      <c r="M53" s="127"/>
      <c r="N53" s="125"/>
      <c r="O53" s="125"/>
      <c r="P53" s="125"/>
      <c r="Q53" s="125"/>
      <c r="R53" s="125"/>
    </row>
    <row r="54" spans="2:18" ht="6" customHeight="1">
      <c r="B54" s="120"/>
      <c r="C54" s="124"/>
      <c r="D54" s="46"/>
      <c r="E54" s="46"/>
      <c r="F54" s="125"/>
      <c r="G54" s="46"/>
      <c r="H54" s="125"/>
      <c r="I54" s="46"/>
      <c r="J54" s="125"/>
      <c r="K54" s="46"/>
      <c r="L54" s="126"/>
      <c r="M54" s="127"/>
      <c r="N54" s="125"/>
      <c r="O54" s="125"/>
      <c r="P54" s="125"/>
      <c r="Q54" s="125"/>
      <c r="R54" s="125"/>
    </row>
    <row r="55" spans="2:18" ht="13.5" customHeight="1">
      <c r="B55" s="120"/>
      <c r="C55" s="124" t="s">
        <v>1129</v>
      </c>
      <c r="D55" s="46">
        <v>1878</v>
      </c>
      <c r="E55" s="46">
        <v>1910</v>
      </c>
      <c r="F55" s="125">
        <f aca="true" t="shared" si="15" ref="F55:F66">E55-D55</f>
        <v>32</v>
      </c>
      <c r="G55" s="46">
        <v>1903</v>
      </c>
      <c r="H55" s="125">
        <f aca="true" t="shared" si="16" ref="H55:H66">G55-E55</f>
        <v>-7</v>
      </c>
      <c r="I55" s="46">
        <v>1900</v>
      </c>
      <c r="J55" s="125">
        <f aca="true" t="shared" si="17" ref="J55:J66">I55-G55</f>
        <v>-3</v>
      </c>
      <c r="K55" s="46">
        <v>1884</v>
      </c>
      <c r="L55" s="126">
        <f aca="true" t="shared" si="18" ref="L55:L66">K55-I55</f>
        <v>-16</v>
      </c>
      <c r="M55" s="127"/>
      <c r="N55" s="125"/>
      <c r="O55" s="125"/>
      <c r="P55" s="125"/>
      <c r="Q55" s="125"/>
      <c r="R55" s="125"/>
    </row>
    <row r="56" spans="2:18" ht="13.5" customHeight="1">
      <c r="B56" s="120"/>
      <c r="C56" s="124" t="s">
        <v>1130</v>
      </c>
      <c r="D56" s="46">
        <v>4480</v>
      </c>
      <c r="E56" s="46">
        <v>4473</v>
      </c>
      <c r="F56" s="125">
        <f t="shared" si="15"/>
        <v>-7</v>
      </c>
      <c r="G56" s="46">
        <v>4477</v>
      </c>
      <c r="H56" s="125">
        <f t="shared" si="16"/>
        <v>4</v>
      </c>
      <c r="I56" s="46">
        <v>4471</v>
      </c>
      <c r="J56" s="125">
        <f t="shared" si="17"/>
        <v>-6</v>
      </c>
      <c r="K56" s="46">
        <v>4488</v>
      </c>
      <c r="L56" s="126">
        <f t="shared" si="18"/>
        <v>17</v>
      </c>
      <c r="M56" s="127"/>
      <c r="N56" s="125"/>
      <c r="O56" s="125"/>
      <c r="P56" s="125"/>
      <c r="Q56" s="125"/>
      <c r="R56" s="125"/>
    </row>
    <row r="57" spans="2:18" ht="13.5" customHeight="1">
      <c r="B57" s="120"/>
      <c r="C57" s="124" t="s">
        <v>1132</v>
      </c>
      <c r="D57" s="46">
        <v>2811</v>
      </c>
      <c r="E57" s="46">
        <v>2814</v>
      </c>
      <c r="F57" s="125">
        <f t="shared" si="15"/>
        <v>3</v>
      </c>
      <c r="G57" s="46">
        <v>2803</v>
      </c>
      <c r="H57" s="125">
        <f t="shared" si="16"/>
        <v>-11</v>
      </c>
      <c r="I57" s="46">
        <v>2799</v>
      </c>
      <c r="J57" s="125">
        <f t="shared" si="17"/>
        <v>-4</v>
      </c>
      <c r="K57" s="46">
        <v>2788</v>
      </c>
      <c r="L57" s="126">
        <f t="shared" si="18"/>
        <v>-11</v>
      </c>
      <c r="M57" s="127"/>
      <c r="N57" s="125"/>
      <c r="O57" s="125"/>
      <c r="P57" s="125"/>
      <c r="Q57" s="125"/>
      <c r="R57" s="125"/>
    </row>
    <row r="58" spans="2:18" ht="13.5" customHeight="1">
      <c r="B58" s="120"/>
      <c r="C58" s="124" t="s">
        <v>1134</v>
      </c>
      <c r="D58" s="46">
        <v>2172</v>
      </c>
      <c r="E58" s="46">
        <v>2139</v>
      </c>
      <c r="F58" s="125">
        <f t="shared" si="15"/>
        <v>-33</v>
      </c>
      <c r="G58" s="46">
        <v>2120</v>
      </c>
      <c r="H58" s="125">
        <f t="shared" si="16"/>
        <v>-19</v>
      </c>
      <c r="I58" s="46">
        <v>2096</v>
      </c>
      <c r="J58" s="125">
        <f t="shared" si="17"/>
        <v>-24</v>
      </c>
      <c r="K58" s="46">
        <v>2132</v>
      </c>
      <c r="L58" s="126">
        <f t="shared" si="18"/>
        <v>36</v>
      </c>
      <c r="M58" s="127"/>
      <c r="N58" s="125"/>
      <c r="O58" s="125"/>
      <c r="P58" s="125"/>
      <c r="Q58" s="125"/>
      <c r="R58" s="125"/>
    </row>
    <row r="59" spans="2:18" ht="13.5" customHeight="1">
      <c r="B59" s="120"/>
      <c r="C59" s="124" t="s">
        <v>1136</v>
      </c>
      <c r="D59" s="46">
        <v>1741</v>
      </c>
      <c r="E59" s="46">
        <v>1758</v>
      </c>
      <c r="F59" s="125">
        <f t="shared" si="15"/>
        <v>17</v>
      </c>
      <c r="G59" s="46">
        <v>1804</v>
      </c>
      <c r="H59" s="125">
        <f t="shared" si="16"/>
        <v>46</v>
      </c>
      <c r="I59" s="46">
        <v>1810</v>
      </c>
      <c r="J59" s="125">
        <f t="shared" si="17"/>
        <v>6</v>
      </c>
      <c r="K59" s="46">
        <v>1808</v>
      </c>
      <c r="L59" s="126">
        <f t="shared" si="18"/>
        <v>-2</v>
      </c>
      <c r="M59" s="127"/>
      <c r="N59" s="125"/>
      <c r="O59" s="125"/>
      <c r="P59" s="125"/>
      <c r="Q59" s="125"/>
      <c r="R59" s="125"/>
    </row>
    <row r="60" spans="2:18" ht="13.5" customHeight="1">
      <c r="B60" s="120"/>
      <c r="C60" s="124" t="s">
        <v>1138</v>
      </c>
      <c r="D60" s="46">
        <v>1868</v>
      </c>
      <c r="E60" s="46">
        <v>1864</v>
      </c>
      <c r="F60" s="125">
        <f t="shared" si="15"/>
        <v>-4</v>
      </c>
      <c r="G60" s="46">
        <v>1876</v>
      </c>
      <c r="H60" s="125">
        <f t="shared" si="16"/>
        <v>12</v>
      </c>
      <c r="I60" s="46">
        <v>1862</v>
      </c>
      <c r="J60" s="125">
        <f t="shared" si="17"/>
        <v>-14</v>
      </c>
      <c r="K60" s="46">
        <v>1861</v>
      </c>
      <c r="L60" s="126">
        <f t="shared" si="18"/>
        <v>-1</v>
      </c>
      <c r="M60" s="127"/>
      <c r="N60" s="125"/>
      <c r="O60" s="125"/>
      <c r="P60" s="125"/>
      <c r="Q60" s="125"/>
      <c r="R60" s="125"/>
    </row>
    <row r="61" spans="2:18" ht="13.5" customHeight="1">
      <c r="B61" s="120"/>
      <c r="C61" s="124" t="s">
        <v>1140</v>
      </c>
      <c r="D61" s="46">
        <v>1499</v>
      </c>
      <c r="E61" s="46">
        <v>1484</v>
      </c>
      <c r="F61" s="125">
        <f t="shared" si="15"/>
        <v>-15</v>
      </c>
      <c r="G61" s="46">
        <v>1491</v>
      </c>
      <c r="H61" s="125">
        <f t="shared" si="16"/>
        <v>7</v>
      </c>
      <c r="I61" s="46">
        <v>1485</v>
      </c>
      <c r="J61" s="125">
        <f t="shared" si="17"/>
        <v>-6</v>
      </c>
      <c r="K61" s="46">
        <v>1465</v>
      </c>
      <c r="L61" s="126">
        <f t="shared" si="18"/>
        <v>-20</v>
      </c>
      <c r="M61" s="127"/>
      <c r="N61" s="125"/>
      <c r="O61" s="125"/>
      <c r="P61" s="125"/>
      <c r="Q61" s="125"/>
      <c r="R61" s="125"/>
    </row>
    <row r="62" spans="2:18" ht="13.5" customHeight="1">
      <c r="B62" s="120"/>
      <c r="C62" s="124" t="s">
        <v>1141</v>
      </c>
      <c r="D62" s="46">
        <v>3517</v>
      </c>
      <c r="E62" s="46">
        <v>3482</v>
      </c>
      <c r="F62" s="125">
        <f t="shared" si="15"/>
        <v>-35</v>
      </c>
      <c r="G62" s="46">
        <v>3468</v>
      </c>
      <c r="H62" s="125">
        <f t="shared" si="16"/>
        <v>-14</v>
      </c>
      <c r="I62" s="46">
        <v>3453</v>
      </c>
      <c r="J62" s="125">
        <f t="shared" si="17"/>
        <v>-15</v>
      </c>
      <c r="K62" s="46">
        <v>3412</v>
      </c>
      <c r="L62" s="126">
        <f t="shared" si="18"/>
        <v>-41</v>
      </c>
      <c r="M62" s="127"/>
      <c r="N62" s="125"/>
      <c r="O62" s="125"/>
      <c r="P62" s="125"/>
      <c r="Q62" s="125"/>
      <c r="R62" s="125"/>
    </row>
    <row r="63" spans="2:18" ht="13.5" customHeight="1">
      <c r="B63" s="120"/>
      <c r="C63" s="124" t="s">
        <v>1143</v>
      </c>
      <c r="D63" s="46">
        <v>4781</v>
      </c>
      <c r="E63" s="46">
        <v>4782</v>
      </c>
      <c r="F63" s="125">
        <f t="shared" si="15"/>
        <v>1</v>
      </c>
      <c r="G63" s="46">
        <v>4791</v>
      </c>
      <c r="H63" s="125">
        <f t="shared" si="16"/>
        <v>9</v>
      </c>
      <c r="I63" s="46">
        <v>4779</v>
      </c>
      <c r="J63" s="125">
        <f t="shared" si="17"/>
        <v>-12</v>
      </c>
      <c r="K63" s="46">
        <v>4774</v>
      </c>
      <c r="L63" s="126">
        <f t="shared" si="18"/>
        <v>-5</v>
      </c>
      <c r="M63" s="127"/>
      <c r="N63" s="125"/>
      <c r="O63" s="125"/>
      <c r="P63" s="125"/>
      <c r="Q63" s="125"/>
      <c r="R63" s="125"/>
    </row>
    <row r="64" spans="2:18" ht="13.5" customHeight="1">
      <c r="B64" s="120"/>
      <c r="C64" s="124" t="s">
        <v>1145</v>
      </c>
      <c r="D64" s="46">
        <v>1887</v>
      </c>
      <c r="E64" s="46">
        <v>1885</v>
      </c>
      <c r="F64" s="125">
        <f t="shared" si="15"/>
        <v>-2</v>
      </c>
      <c r="G64" s="46">
        <v>1884</v>
      </c>
      <c r="H64" s="125">
        <f t="shared" si="16"/>
        <v>-1</v>
      </c>
      <c r="I64" s="46">
        <v>1881</v>
      </c>
      <c r="J64" s="125">
        <f t="shared" si="17"/>
        <v>-3</v>
      </c>
      <c r="K64" s="46">
        <v>1894</v>
      </c>
      <c r="L64" s="126">
        <f t="shared" si="18"/>
        <v>13</v>
      </c>
      <c r="M64" s="127"/>
      <c r="N64" s="125"/>
      <c r="O64" s="125"/>
      <c r="P64" s="125"/>
      <c r="Q64" s="125"/>
      <c r="R64" s="125"/>
    </row>
    <row r="65" spans="2:18" ht="13.5" customHeight="1">
      <c r="B65" s="120"/>
      <c r="C65" s="124" t="s">
        <v>1146</v>
      </c>
      <c r="D65" s="46">
        <v>1487</v>
      </c>
      <c r="E65" s="46">
        <v>1483</v>
      </c>
      <c r="F65" s="125">
        <f t="shared" si="15"/>
        <v>-4</v>
      </c>
      <c r="G65" s="46">
        <v>1481</v>
      </c>
      <c r="H65" s="125">
        <f t="shared" si="16"/>
        <v>-2</v>
      </c>
      <c r="I65" s="46">
        <v>1474</v>
      </c>
      <c r="J65" s="125">
        <f t="shared" si="17"/>
        <v>-7</v>
      </c>
      <c r="K65" s="46">
        <v>1462</v>
      </c>
      <c r="L65" s="126">
        <f t="shared" si="18"/>
        <v>-12</v>
      </c>
      <c r="M65" s="127"/>
      <c r="N65" s="125"/>
      <c r="O65" s="125"/>
      <c r="P65" s="125"/>
      <c r="Q65" s="125"/>
      <c r="R65" s="125"/>
    </row>
    <row r="66" spans="2:18" ht="13.5" customHeight="1">
      <c r="B66" s="128"/>
      <c r="C66" s="129" t="s">
        <v>1147</v>
      </c>
      <c r="D66" s="130">
        <v>1891</v>
      </c>
      <c r="E66" s="130">
        <v>1875</v>
      </c>
      <c r="F66" s="131">
        <f t="shared" si="15"/>
        <v>-16</v>
      </c>
      <c r="G66" s="130">
        <v>1868</v>
      </c>
      <c r="H66" s="131">
        <f t="shared" si="16"/>
        <v>-7</v>
      </c>
      <c r="I66" s="130">
        <v>1896</v>
      </c>
      <c r="J66" s="131">
        <f t="shared" si="17"/>
        <v>28</v>
      </c>
      <c r="K66" s="130">
        <v>1896</v>
      </c>
      <c r="L66" s="132">
        <f t="shared" si="18"/>
        <v>0</v>
      </c>
      <c r="M66" s="127"/>
      <c r="N66" s="125"/>
      <c r="O66" s="125"/>
      <c r="P66" s="125"/>
      <c r="Q66" s="125"/>
      <c r="R66" s="125"/>
    </row>
    <row r="67" spans="2:12" ht="12">
      <c r="B67" s="95" t="s">
        <v>1198</v>
      </c>
      <c r="H67" s="98"/>
      <c r="I67" s="98"/>
      <c r="J67" s="98"/>
      <c r="K67" s="98"/>
      <c r="L67" s="122"/>
    </row>
    <row r="68" spans="8:12" ht="12">
      <c r="H68" s="98"/>
      <c r="I68" s="98"/>
      <c r="J68" s="98"/>
      <c r="K68" s="98"/>
      <c r="L68" s="122"/>
    </row>
    <row r="69" spans="8:12" ht="12">
      <c r="H69" s="98"/>
      <c r="I69" s="98"/>
      <c r="J69" s="98"/>
      <c r="K69" s="98"/>
      <c r="L69" s="122"/>
    </row>
    <row r="70" spans="8:12" ht="12">
      <c r="H70" s="98"/>
      <c r="I70" s="98"/>
      <c r="J70" s="98"/>
      <c r="K70" s="98"/>
      <c r="L70" s="122"/>
    </row>
  </sheetData>
  <mergeCells count="17">
    <mergeCell ref="D4:D5"/>
    <mergeCell ref="E4:F5"/>
    <mergeCell ref="G4:H5"/>
    <mergeCell ref="M4:R4"/>
    <mergeCell ref="M5:N5"/>
    <mergeCell ref="O5:P5"/>
    <mergeCell ref="Q5:R5"/>
    <mergeCell ref="B13:C13"/>
    <mergeCell ref="B14:C14"/>
    <mergeCell ref="B15:C15"/>
    <mergeCell ref="K4:L5"/>
    <mergeCell ref="B7:C7"/>
    <mergeCell ref="B9:C9"/>
    <mergeCell ref="B10:C10"/>
    <mergeCell ref="B12:C12"/>
    <mergeCell ref="I4:J5"/>
    <mergeCell ref="B4:C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8"/>
  <sheetViews>
    <sheetView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12.625" style="17" customWidth="1"/>
    <col min="3" max="3" width="8.625" style="17" customWidth="1"/>
    <col min="4" max="4" width="7.625" style="17" customWidth="1"/>
    <col min="5" max="5" width="8.625" style="17" customWidth="1"/>
    <col min="6" max="6" width="7.625" style="17" customWidth="1"/>
    <col min="7" max="7" width="7.75390625" style="17" customWidth="1"/>
    <col min="8" max="8" width="8.625" style="17" customWidth="1"/>
    <col min="9" max="9" width="7.625" style="17" customWidth="1"/>
    <col min="10" max="10" width="8.625" style="17" customWidth="1"/>
    <col min="11" max="11" width="7.625" style="17" customWidth="1"/>
    <col min="12" max="12" width="8.00390625" style="17" customWidth="1"/>
    <col min="13" max="16384" width="9.00390625" style="17" customWidth="1"/>
  </cols>
  <sheetData>
    <row r="1" ht="14.25" customHeight="1">
      <c r="B1" s="18" t="s">
        <v>1211</v>
      </c>
    </row>
    <row r="2" spans="5:12" ht="12" customHeight="1">
      <c r="E2" s="133"/>
      <c r="L2" s="19" t="s">
        <v>1206</v>
      </c>
    </row>
    <row r="3" ht="7.5" customHeight="1" thickBot="1"/>
    <row r="4" spans="2:12" ht="14.25" thickTop="1">
      <c r="B4" s="1268" t="s">
        <v>1149</v>
      </c>
      <c r="C4" s="1271" t="s">
        <v>1200</v>
      </c>
      <c r="D4" s="1272"/>
      <c r="E4" s="1272"/>
      <c r="F4" s="1272"/>
      <c r="G4" s="1273"/>
      <c r="H4" s="1271" t="s">
        <v>1201</v>
      </c>
      <c r="I4" s="1272"/>
      <c r="J4" s="1272"/>
      <c r="K4" s="1272"/>
      <c r="L4" s="1273"/>
    </row>
    <row r="5" spans="2:12" ht="12" customHeight="1">
      <c r="B5" s="1269"/>
      <c r="C5" s="1274" t="s">
        <v>1207</v>
      </c>
      <c r="D5" s="1256"/>
      <c r="E5" s="1274">
        <v>61</v>
      </c>
      <c r="F5" s="1256"/>
      <c r="G5" s="1257" t="s">
        <v>1208</v>
      </c>
      <c r="H5" s="1274">
        <v>56</v>
      </c>
      <c r="I5" s="1256"/>
      <c r="J5" s="1274">
        <v>61</v>
      </c>
      <c r="K5" s="1256"/>
      <c r="L5" s="1257" t="s">
        <v>1208</v>
      </c>
    </row>
    <row r="6" spans="2:12" ht="12" customHeight="1">
      <c r="B6" s="1269"/>
      <c r="C6" s="1256"/>
      <c r="D6" s="1256"/>
      <c r="E6" s="1256"/>
      <c r="F6" s="1256"/>
      <c r="G6" s="1258"/>
      <c r="H6" s="1256"/>
      <c r="I6" s="1256"/>
      <c r="J6" s="1256"/>
      <c r="K6" s="1256"/>
      <c r="L6" s="1258"/>
    </row>
    <row r="7" spans="2:12" ht="12">
      <c r="B7" s="1270"/>
      <c r="C7" s="135" t="s">
        <v>1202</v>
      </c>
      <c r="D7" s="135" t="s">
        <v>1203</v>
      </c>
      <c r="E7" s="135" t="s">
        <v>1202</v>
      </c>
      <c r="F7" s="135" t="s">
        <v>1203</v>
      </c>
      <c r="G7" s="136" t="s">
        <v>1209</v>
      </c>
      <c r="H7" s="135" t="s">
        <v>1202</v>
      </c>
      <c r="I7" s="135" t="s">
        <v>1203</v>
      </c>
      <c r="J7" s="135" t="s">
        <v>1202</v>
      </c>
      <c r="K7" s="135" t="s">
        <v>1203</v>
      </c>
      <c r="L7" s="136" t="s">
        <v>1209</v>
      </c>
    </row>
    <row r="8" spans="2:12" s="137" customFormat="1" ht="16.5" customHeight="1">
      <c r="B8" s="138" t="s">
        <v>1097</v>
      </c>
      <c r="C8" s="139">
        <f>SUM(C18:C67)</f>
        <v>72746</v>
      </c>
      <c r="D8" s="140">
        <f>SUM(D18:D67)</f>
        <v>99.99999999999999</v>
      </c>
      <c r="E8" s="141">
        <f>SUM(E18:E67)</f>
        <v>73713</v>
      </c>
      <c r="F8" s="140">
        <f>SUM(F18:F67)</f>
        <v>100.00000000000003</v>
      </c>
      <c r="G8" s="142">
        <v>1.3</v>
      </c>
      <c r="H8" s="141">
        <f>SUM(H18:H67)</f>
        <v>523014</v>
      </c>
      <c r="I8" s="140">
        <f>SUM(I18:I67)</f>
        <v>99.99999999999999</v>
      </c>
      <c r="J8" s="141">
        <f>SUM(J18:J67)</f>
        <v>537981</v>
      </c>
      <c r="K8" s="140">
        <f>SUM(K18:K67)</f>
        <v>100.00000000000001</v>
      </c>
      <c r="L8" s="143">
        <v>2.9</v>
      </c>
    </row>
    <row r="9" spans="2:12" s="137" customFormat="1" ht="16.5" customHeight="1">
      <c r="B9" s="144"/>
      <c r="C9" s="145"/>
      <c r="D9" s="146"/>
      <c r="E9" s="147"/>
      <c r="F9" s="146"/>
      <c r="G9" s="148"/>
      <c r="H9" s="147"/>
      <c r="I9" s="146"/>
      <c r="J9" s="147"/>
      <c r="K9" s="146"/>
      <c r="L9" s="149"/>
    </row>
    <row r="10" spans="2:12" s="137" customFormat="1" ht="16.5" customHeight="1">
      <c r="B10" s="144" t="s">
        <v>1101</v>
      </c>
      <c r="C10" s="145">
        <v>53551</v>
      </c>
      <c r="D10" s="146">
        <f>C10/$C$8*100</f>
        <v>73.61366948010887</v>
      </c>
      <c r="E10" s="147">
        <v>54857</v>
      </c>
      <c r="F10" s="146">
        <f>E10/$E$8*100</f>
        <v>74.41970887089116</v>
      </c>
      <c r="G10" s="148">
        <v>2.4</v>
      </c>
      <c r="H10" s="147">
        <v>404643</v>
      </c>
      <c r="I10" s="146">
        <f>H10/$H$8*100</f>
        <v>77.36752744668402</v>
      </c>
      <c r="J10" s="147">
        <v>415970</v>
      </c>
      <c r="K10" s="146">
        <f>J10/$J$8*100</f>
        <v>77.32057451843094</v>
      </c>
      <c r="L10" s="149">
        <v>2.8</v>
      </c>
    </row>
    <row r="11" spans="2:12" s="137" customFormat="1" ht="16.5" customHeight="1">
      <c r="B11" s="144" t="s">
        <v>1103</v>
      </c>
      <c r="C11" s="145">
        <v>19195</v>
      </c>
      <c r="D11" s="146">
        <f>C11/$C$8*100</f>
        <v>26.38633051989113</v>
      </c>
      <c r="E11" s="147">
        <v>18856</v>
      </c>
      <c r="F11" s="146">
        <f>E11/$E$8*100</f>
        <v>25.58029112910884</v>
      </c>
      <c r="G11" s="148">
        <v>-1.8</v>
      </c>
      <c r="H11" s="147">
        <v>118371</v>
      </c>
      <c r="I11" s="146">
        <f>H11/$H$8*100</f>
        <v>22.63247255331597</v>
      </c>
      <c r="J11" s="147">
        <v>122011</v>
      </c>
      <c r="K11" s="146">
        <f>J11/$J$8*100</f>
        <v>22.67942548156905</v>
      </c>
      <c r="L11" s="149">
        <v>3.1</v>
      </c>
    </row>
    <row r="12" spans="2:12" s="137" customFormat="1" ht="16.5" customHeight="1">
      <c r="B12" s="144"/>
      <c r="C12" s="145"/>
      <c r="D12" s="146"/>
      <c r="E12" s="147"/>
      <c r="F12" s="146"/>
      <c r="G12" s="148"/>
      <c r="H12" s="147"/>
      <c r="I12" s="146"/>
      <c r="J12" s="147"/>
      <c r="K12" s="146"/>
      <c r="L12" s="149"/>
    </row>
    <row r="13" spans="2:12" s="137" customFormat="1" ht="16.5" customHeight="1">
      <c r="B13" s="144" t="s">
        <v>1106</v>
      </c>
      <c r="C13" s="145">
        <v>31885</v>
      </c>
      <c r="D13" s="146">
        <f>C13/$C$8*100</f>
        <v>43.83058862342947</v>
      </c>
      <c r="E13" s="147">
        <v>32742</v>
      </c>
      <c r="F13" s="146">
        <f>E13/$E$8*100</f>
        <v>44.41821659680111</v>
      </c>
      <c r="G13" s="148">
        <v>2.7</v>
      </c>
      <c r="H13" s="147">
        <v>239580</v>
      </c>
      <c r="I13" s="146">
        <f>H13/$H$8*100</f>
        <v>45.80756920464844</v>
      </c>
      <c r="J13" s="147">
        <v>246684</v>
      </c>
      <c r="K13" s="146">
        <f>J13/$J$8*100</f>
        <v>45.8536639769806</v>
      </c>
      <c r="L13" s="149">
        <v>3</v>
      </c>
    </row>
    <row r="14" spans="2:12" s="137" customFormat="1" ht="16.5" customHeight="1">
      <c r="B14" s="144" t="s">
        <v>1108</v>
      </c>
      <c r="C14" s="145">
        <v>5890</v>
      </c>
      <c r="D14" s="146">
        <f>C14/$C$8*100</f>
        <v>8.0966651087345</v>
      </c>
      <c r="E14" s="147">
        <v>5908</v>
      </c>
      <c r="F14" s="146">
        <f>E14/$E$8*100</f>
        <v>8.014868476388154</v>
      </c>
      <c r="G14" s="148">
        <v>0.3</v>
      </c>
      <c r="H14" s="147">
        <v>39776</v>
      </c>
      <c r="I14" s="146">
        <f>H14/$H$8*100</f>
        <v>7.6051501489443885</v>
      </c>
      <c r="J14" s="147">
        <v>40917</v>
      </c>
      <c r="K14" s="146">
        <f>J14/$J$8*100</f>
        <v>7.605658935910375</v>
      </c>
      <c r="L14" s="149">
        <v>2.9</v>
      </c>
    </row>
    <row r="15" spans="2:12" s="137" customFormat="1" ht="16.5" customHeight="1">
      <c r="B15" s="144" t="s">
        <v>1110</v>
      </c>
      <c r="C15" s="145">
        <v>14747</v>
      </c>
      <c r="D15" s="146">
        <f>C15/$C$8*100</f>
        <v>20.2719049844665</v>
      </c>
      <c r="E15" s="147">
        <v>14899</v>
      </c>
      <c r="F15" s="146">
        <f>E15/$E$8*100</f>
        <v>20.212174243349207</v>
      </c>
      <c r="G15" s="148">
        <v>1</v>
      </c>
      <c r="H15" s="147">
        <v>105376</v>
      </c>
      <c r="I15" s="146">
        <f>H15/$H$8*100</f>
        <v>20.147835430791528</v>
      </c>
      <c r="J15" s="147">
        <v>111379</v>
      </c>
      <c r="K15" s="146">
        <f>J15/$J$8*100</f>
        <v>20.703147508926893</v>
      </c>
      <c r="L15" s="149">
        <v>5.7</v>
      </c>
    </row>
    <row r="16" spans="2:12" s="137" customFormat="1" ht="16.5" customHeight="1">
      <c r="B16" s="144" t="s">
        <v>1112</v>
      </c>
      <c r="C16" s="145">
        <v>20224</v>
      </c>
      <c r="D16" s="146">
        <f>C16/$C$8*100</f>
        <v>27.800841283369532</v>
      </c>
      <c r="E16" s="147">
        <v>20164</v>
      </c>
      <c r="F16" s="146">
        <f>E16/$E$8*100</f>
        <v>27.354740683461532</v>
      </c>
      <c r="G16" s="148">
        <v>-0.3</v>
      </c>
      <c r="H16" s="147">
        <v>138282</v>
      </c>
      <c r="I16" s="146">
        <f>H16/$H$8*100</f>
        <v>26.439445215615642</v>
      </c>
      <c r="J16" s="147">
        <v>139001</v>
      </c>
      <c r="K16" s="146">
        <f>J16/$J$8*100</f>
        <v>25.837529578182128</v>
      </c>
      <c r="L16" s="149">
        <v>0.5</v>
      </c>
    </row>
    <row r="17" spans="2:12" s="137" customFormat="1" ht="16.5" customHeight="1">
      <c r="B17" s="144"/>
      <c r="C17" s="145"/>
      <c r="D17" s="146"/>
      <c r="E17" s="147"/>
      <c r="F17" s="146"/>
      <c r="G17" s="148"/>
      <c r="H17" s="147"/>
      <c r="I17" s="146"/>
      <c r="J17" s="147"/>
      <c r="K17" s="146"/>
      <c r="L17" s="149"/>
    </row>
    <row r="18" spans="2:12" ht="15" customHeight="1">
      <c r="B18" s="44" t="s">
        <v>1115</v>
      </c>
      <c r="C18" s="30">
        <v>14240</v>
      </c>
      <c r="D18" s="150">
        <f>C18/$C$8*100</f>
        <v>19.574959447942156</v>
      </c>
      <c r="E18" s="20">
        <v>14968</v>
      </c>
      <c r="F18" s="150">
        <f>E18/$E$8*100</f>
        <v>20.30578052717974</v>
      </c>
      <c r="G18" s="151">
        <v>5.1</v>
      </c>
      <c r="H18" s="20">
        <v>121829</v>
      </c>
      <c r="I18" s="150">
        <f>H18/$H$8*100</f>
        <v>23.293640323203586</v>
      </c>
      <c r="J18" s="20">
        <v>120294</v>
      </c>
      <c r="K18" s="150">
        <f>J18/$J$8*100</f>
        <v>22.360269228838938</v>
      </c>
      <c r="L18" s="152">
        <v>-1.3</v>
      </c>
    </row>
    <row r="19" spans="2:12" ht="15" customHeight="1">
      <c r="B19" s="44" t="s">
        <v>1117</v>
      </c>
      <c r="C19" s="30">
        <v>5747</v>
      </c>
      <c r="D19" s="150">
        <f>C19/$C$8*100</f>
        <v>7.900090726637892</v>
      </c>
      <c r="E19" s="20">
        <v>5823</v>
      </c>
      <c r="F19" s="150">
        <f>E19/$E$8*100</f>
        <v>7.899556387611412</v>
      </c>
      <c r="G19" s="151">
        <v>1.3</v>
      </c>
      <c r="H19" s="20">
        <v>45228</v>
      </c>
      <c r="I19" s="150">
        <f>H19/$H$8*100</f>
        <v>8.647569663527172</v>
      </c>
      <c r="J19" s="20">
        <v>48230</v>
      </c>
      <c r="K19" s="150">
        <f>J19/$J$8*100</f>
        <v>8.965000622698572</v>
      </c>
      <c r="L19" s="152">
        <v>6.6</v>
      </c>
    </row>
    <row r="20" spans="2:12" ht="15" customHeight="1">
      <c r="B20" s="44" t="s">
        <v>1118</v>
      </c>
      <c r="C20" s="30">
        <v>6616</v>
      </c>
      <c r="D20" s="150">
        <f>C20/$C$8*100</f>
        <v>9.094658125532677</v>
      </c>
      <c r="E20" s="20">
        <v>6599</v>
      </c>
      <c r="F20" s="150">
        <f>E20/$E$8*100</f>
        <v>8.952287927502612</v>
      </c>
      <c r="G20" s="151">
        <v>-0.3</v>
      </c>
      <c r="H20" s="20">
        <v>46473</v>
      </c>
      <c r="I20" s="150">
        <f>H20/$H$8*100</f>
        <v>8.885613004623204</v>
      </c>
      <c r="J20" s="20">
        <v>46926</v>
      </c>
      <c r="K20" s="150">
        <f>J20/$J$8*100</f>
        <v>8.722612880380535</v>
      </c>
      <c r="L20" s="152">
        <v>1</v>
      </c>
    </row>
    <row r="21" spans="2:12" ht="15" customHeight="1">
      <c r="B21" s="44" t="s">
        <v>1120</v>
      </c>
      <c r="C21" s="30">
        <v>7038</v>
      </c>
      <c r="D21" s="150">
        <f>C21/$C$8*100</f>
        <v>9.674758749621972</v>
      </c>
      <c r="E21" s="20">
        <v>7016</v>
      </c>
      <c r="F21" s="150">
        <f>E21/$E$8*100</f>
        <v>9.517995468913218</v>
      </c>
      <c r="G21" s="151">
        <v>-0.3</v>
      </c>
      <c r="H21" s="20">
        <v>51540</v>
      </c>
      <c r="I21" s="150">
        <f>H21/$H$8*100</f>
        <v>9.85442072296344</v>
      </c>
      <c r="J21" s="20">
        <v>51299</v>
      </c>
      <c r="K21" s="150">
        <f>J21/$J$8*100</f>
        <v>9.535466865930209</v>
      </c>
      <c r="L21" s="152">
        <v>-0.5</v>
      </c>
    </row>
    <row r="22" spans="2:12" ht="15" customHeight="1">
      <c r="B22" s="44"/>
      <c r="C22" s="30"/>
      <c r="D22" s="150"/>
      <c r="E22" s="20"/>
      <c r="F22" s="150"/>
      <c r="G22" s="151"/>
      <c r="H22" s="20"/>
      <c r="I22" s="150"/>
      <c r="J22" s="20"/>
      <c r="K22" s="150"/>
      <c r="L22" s="152"/>
    </row>
    <row r="23" spans="2:12" ht="15" customHeight="1">
      <c r="B23" s="44" t="s">
        <v>1123</v>
      </c>
      <c r="C23" s="30">
        <v>2852</v>
      </c>
      <c r="D23" s="150">
        <f>C23/$C$8*100</f>
        <v>3.9204904737030213</v>
      </c>
      <c r="E23" s="20">
        <v>2953</v>
      </c>
      <c r="F23" s="150">
        <f>E23/$E$8*100</f>
        <v>4.006077625384939</v>
      </c>
      <c r="G23" s="151">
        <v>3.5</v>
      </c>
      <c r="H23" s="20">
        <v>21472</v>
      </c>
      <c r="I23" s="150">
        <f>H23/$H$8*100</f>
        <v>4.10543503615582</v>
      </c>
      <c r="J23" s="20">
        <v>21922</v>
      </c>
      <c r="K23" s="150">
        <f>J23/$J$8*100</f>
        <v>4.074865097466267</v>
      </c>
      <c r="L23" s="152">
        <v>2.1</v>
      </c>
    </row>
    <row r="24" spans="2:12" ht="15" customHeight="1">
      <c r="B24" s="44" t="s">
        <v>1125</v>
      </c>
      <c r="C24" s="30">
        <v>2335</v>
      </c>
      <c r="D24" s="150">
        <f>C24/$C$8*100</f>
        <v>3.2097984768922005</v>
      </c>
      <c r="E24" s="20">
        <v>2374</v>
      </c>
      <c r="F24" s="150">
        <f>E24/$E$8*100</f>
        <v>3.2205988088939534</v>
      </c>
      <c r="G24" s="151">
        <v>1.7</v>
      </c>
      <c r="H24" s="20">
        <v>17893</v>
      </c>
      <c r="I24" s="150">
        <f>H24/$H$8*100</f>
        <v>3.421132130306263</v>
      </c>
      <c r="J24" s="20">
        <v>18971</v>
      </c>
      <c r="K24" s="150">
        <f>J24/$J$8*100</f>
        <v>3.5263327143523657</v>
      </c>
      <c r="L24" s="152">
        <v>6</v>
      </c>
    </row>
    <row r="25" spans="2:12" ht="15" customHeight="1">
      <c r="B25" s="44" t="s">
        <v>1204</v>
      </c>
      <c r="C25" s="30">
        <v>1974</v>
      </c>
      <c r="D25" s="150">
        <f>C25/$C$8*100</f>
        <v>2.713551260550408</v>
      </c>
      <c r="E25" s="20">
        <v>2000</v>
      </c>
      <c r="F25" s="150">
        <f>E25/$E$8*100</f>
        <v>2.713225618276288</v>
      </c>
      <c r="G25" s="151">
        <v>1.3</v>
      </c>
      <c r="H25" s="20">
        <v>13892</v>
      </c>
      <c r="I25" s="150">
        <f>H25/$H$8*100</f>
        <v>2.6561430477960437</v>
      </c>
      <c r="J25" s="20">
        <v>13852</v>
      </c>
      <c r="K25" s="150">
        <f>J25/$J$8*100</f>
        <v>2.574812121617678</v>
      </c>
      <c r="L25" s="152">
        <v>-0.3</v>
      </c>
    </row>
    <row r="26" spans="2:12" ht="15" customHeight="1">
      <c r="B26" s="44" t="s">
        <v>1128</v>
      </c>
      <c r="C26" s="30">
        <v>1867</v>
      </c>
      <c r="D26" s="150">
        <f>C26/$C$8*100</f>
        <v>2.5664641354851128</v>
      </c>
      <c r="E26" s="20">
        <v>1819</v>
      </c>
      <c r="F26" s="150">
        <f>E26/$E$8*100</f>
        <v>2.4676786998222835</v>
      </c>
      <c r="G26" s="151">
        <v>-2.6</v>
      </c>
      <c r="H26" s="20">
        <v>11733</v>
      </c>
      <c r="I26" s="150">
        <f>H26/$H$8*100</f>
        <v>2.243343390425495</v>
      </c>
      <c r="J26" s="20">
        <v>12270</v>
      </c>
      <c r="K26" s="150">
        <f>J26/$J$8*100</f>
        <v>2.280749691903617</v>
      </c>
      <c r="L26" s="152">
        <v>4.6</v>
      </c>
    </row>
    <row r="27" spans="2:12" ht="15" customHeight="1">
      <c r="B27" s="44"/>
      <c r="C27" s="30"/>
      <c r="D27" s="150"/>
      <c r="E27" s="20"/>
      <c r="F27" s="150"/>
      <c r="G27" s="151"/>
      <c r="H27" s="20"/>
      <c r="I27" s="150"/>
      <c r="J27" s="20"/>
      <c r="K27" s="150"/>
      <c r="L27" s="152"/>
    </row>
    <row r="28" spans="2:12" ht="15" customHeight="1">
      <c r="B28" s="44" t="s">
        <v>1131</v>
      </c>
      <c r="C28" s="30">
        <v>2171</v>
      </c>
      <c r="D28" s="150">
        <f>C28/$C$8*100</f>
        <v>2.98435652819399</v>
      </c>
      <c r="E28" s="20">
        <v>2237</v>
      </c>
      <c r="F28" s="150">
        <f>E28/$E$8*100</f>
        <v>3.034742854042028</v>
      </c>
      <c r="G28" s="151">
        <v>3</v>
      </c>
      <c r="H28" s="20">
        <v>16575</v>
      </c>
      <c r="I28" s="150">
        <f>H28/$H$8*100</f>
        <v>3.169131227844761</v>
      </c>
      <c r="J28" s="20">
        <v>17348</v>
      </c>
      <c r="K28" s="150">
        <f>J28/$J$8*100</f>
        <v>3.224649197648244</v>
      </c>
      <c r="L28" s="152">
        <v>4.7</v>
      </c>
    </row>
    <row r="29" spans="2:12" ht="15" customHeight="1">
      <c r="B29" s="44" t="s">
        <v>1133</v>
      </c>
      <c r="C29" s="30">
        <v>3135</v>
      </c>
      <c r="D29" s="150">
        <f>C29/$C$8*100</f>
        <v>4.309515299810299</v>
      </c>
      <c r="E29" s="20">
        <v>3421</v>
      </c>
      <c r="F29" s="150">
        <f>E29/$E$8*100</f>
        <v>4.6409724200615905</v>
      </c>
      <c r="G29" s="151">
        <v>9.1</v>
      </c>
      <c r="H29" s="20">
        <v>21550</v>
      </c>
      <c r="I29" s="150">
        <f>H29/$H$8*100</f>
        <v>4.1203485948750895</v>
      </c>
      <c r="J29" s="20">
        <v>24204</v>
      </c>
      <c r="K29" s="150">
        <f>J29/$J$8*100</f>
        <v>4.499043646522832</v>
      </c>
      <c r="L29" s="152">
        <v>12.3</v>
      </c>
    </row>
    <row r="30" spans="2:12" ht="15" customHeight="1">
      <c r="B30" s="44" t="s">
        <v>1135</v>
      </c>
      <c r="C30" s="30">
        <v>2013</v>
      </c>
      <c r="D30" s="150">
        <f>C30/$C$8*100</f>
        <v>2.7671624556676653</v>
      </c>
      <c r="E30" s="20">
        <v>2073</v>
      </c>
      <c r="F30" s="150">
        <f>E30/$E$8*100</f>
        <v>2.8122583533433723</v>
      </c>
      <c r="G30" s="151">
        <v>3</v>
      </c>
      <c r="H30" s="20">
        <v>15699</v>
      </c>
      <c r="I30" s="150">
        <f>H30/$H$8*100</f>
        <v>3.0016404914591197</v>
      </c>
      <c r="J30" s="20">
        <v>18567</v>
      </c>
      <c r="K30" s="150">
        <f>J30/$J$8*100</f>
        <v>3.451237125474692</v>
      </c>
      <c r="L30" s="152">
        <v>18.3</v>
      </c>
    </row>
    <row r="31" spans="2:12" ht="15" customHeight="1">
      <c r="B31" s="44" t="s">
        <v>1137</v>
      </c>
      <c r="C31" s="30">
        <v>1220</v>
      </c>
      <c r="D31" s="150">
        <f>C31/$C$8*100</f>
        <v>1.6770681549501003</v>
      </c>
      <c r="E31" s="20">
        <v>1226</v>
      </c>
      <c r="F31" s="150">
        <f>E31/$E$8*100</f>
        <v>1.6632073040033644</v>
      </c>
      <c r="G31" s="151">
        <v>0.5</v>
      </c>
      <c r="H31" s="20">
        <v>7106</v>
      </c>
      <c r="I31" s="150">
        <f>H31/$H$8*100</f>
        <v>1.3586634392196002</v>
      </c>
      <c r="J31" s="20">
        <v>8004</v>
      </c>
      <c r="K31" s="150">
        <f>J31/$J$8*100</f>
        <v>1.4877848845962962</v>
      </c>
      <c r="L31" s="152">
        <v>12.6</v>
      </c>
    </row>
    <row r="32" spans="2:12" ht="15" customHeight="1">
      <c r="B32" s="44" t="s">
        <v>1139</v>
      </c>
      <c r="C32" s="30">
        <v>2343</v>
      </c>
      <c r="D32" s="150">
        <f>C32/$C$8*100</f>
        <v>3.220795645121381</v>
      </c>
      <c r="E32" s="20">
        <v>2348</v>
      </c>
      <c r="F32" s="150">
        <f>E32/$E$8*100</f>
        <v>3.185326875856362</v>
      </c>
      <c r="G32" s="151">
        <v>0.2</v>
      </c>
      <c r="H32" s="20">
        <v>13653</v>
      </c>
      <c r="I32" s="150">
        <f>H32/$H$8*100</f>
        <v>2.610446374284436</v>
      </c>
      <c r="J32" s="20">
        <v>14083</v>
      </c>
      <c r="K32" s="150">
        <f>J32/$J$8*100</f>
        <v>2.6177504410007044</v>
      </c>
      <c r="L32" s="152">
        <v>3.1</v>
      </c>
    </row>
    <row r="33" spans="2:12" ht="15" customHeight="1">
      <c r="B33" s="44"/>
      <c r="C33" s="30"/>
      <c r="D33" s="150"/>
      <c r="E33" s="20"/>
      <c r="F33" s="150"/>
      <c r="G33" s="151"/>
      <c r="H33" s="20"/>
      <c r="I33" s="150"/>
      <c r="J33" s="20"/>
      <c r="K33" s="150"/>
      <c r="L33" s="152"/>
    </row>
    <row r="34" spans="2:12" ht="15" customHeight="1">
      <c r="B34" s="44" t="s">
        <v>1142</v>
      </c>
      <c r="C34" s="30">
        <v>753</v>
      </c>
      <c r="D34" s="150">
        <f aca="true" t="shared" si="0" ref="D34:D40">C34/$C$8*100</f>
        <v>1.0351084595716602</v>
      </c>
      <c r="E34" s="20">
        <v>729</v>
      </c>
      <c r="F34" s="150">
        <f aca="true" t="shared" si="1" ref="F34:F40">E34/$E$8*100</f>
        <v>0.988970737861707</v>
      </c>
      <c r="G34" s="151">
        <v>-3.2</v>
      </c>
      <c r="H34" s="20">
        <v>4494</v>
      </c>
      <c r="I34" s="150">
        <f aca="true" t="shared" si="2" ref="I34:I40">H34/$H$8*100</f>
        <v>0.8592504215948329</v>
      </c>
      <c r="J34" s="20">
        <v>4703</v>
      </c>
      <c r="K34" s="150">
        <f aca="true" t="shared" si="3" ref="K34:K40">J34/$J$8*100</f>
        <v>0.874194441811142</v>
      </c>
      <c r="L34" s="152">
        <v>4.7</v>
      </c>
    </row>
    <row r="35" spans="2:12" ht="15" customHeight="1">
      <c r="B35" s="44" t="s">
        <v>1144</v>
      </c>
      <c r="C35" s="30">
        <v>582</v>
      </c>
      <c r="D35" s="150">
        <f t="shared" si="0"/>
        <v>0.8000439886729167</v>
      </c>
      <c r="E35" s="20">
        <v>561</v>
      </c>
      <c r="F35" s="150">
        <f t="shared" si="1"/>
        <v>0.7610597859264987</v>
      </c>
      <c r="G35" s="151">
        <v>-3.6</v>
      </c>
      <c r="H35" s="20">
        <v>2816</v>
      </c>
      <c r="I35" s="150">
        <f t="shared" si="2"/>
        <v>0.5384177096597798</v>
      </c>
      <c r="J35" s="20">
        <v>2653</v>
      </c>
      <c r="K35" s="150">
        <f t="shared" si="3"/>
        <v>0.49314009230809264</v>
      </c>
      <c r="L35" s="152">
        <v>-5.8</v>
      </c>
    </row>
    <row r="36" spans="2:12" ht="15" customHeight="1">
      <c r="B36" s="44" t="s">
        <v>1098</v>
      </c>
      <c r="C36" s="30">
        <v>1355</v>
      </c>
      <c r="D36" s="150">
        <f t="shared" si="0"/>
        <v>1.8626453688175295</v>
      </c>
      <c r="E36" s="20">
        <v>1291</v>
      </c>
      <c r="F36" s="150">
        <f t="shared" si="1"/>
        <v>1.7513871365973437</v>
      </c>
      <c r="G36" s="151">
        <v>-4.7</v>
      </c>
      <c r="H36" s="20">
        <v>8670</v>
      </c>
      <c r="I36" s="150">
        <f t="shared" si="2"/>
        <v>1.657699411488029</v>
      </c>
      <c r="J36" s="20">
        <v>8854</v>
      </c>
      <c r="K36" s="150">
        <f t="shared" si="3"/>
        <v>1.6457830295121947</v>
      </c>
      <c r="L36" s="152">
        <v>2.1</v>
      </c>
    </row>
    <row r="37" spans="2:12" ht="15" customHeight="1">
      <c r="B37" s="44" t="s">
        <v>1099</v>
      </c>
      <c r="C37" s="30">
        <v>543</v>
      </c>
      <c r="D37" s="150">
        <f t="shared" si="0"/>
        <v>0.7464327935556594</v>
      </c>
      <c r="E37" s="20">
        <v>528</v>
      </c>
      <c r="F37" s="150">
        <f t="shared" si="1"/>
        <v>0.7162915632249399</v>
      </c>
      <c r="G37" s="151">
        <v>-2.8</v>
      </c>
      <c r="H37" s="20">
        <v>3483</v>
      </c>
      <c r="I37" s="150">
        <f t="shared" si="2"/>
        <v>0.6659477566566095</v>
      </c>
      <c r="J37" s="20">
        <v>3875</v>
      </c>
      <c r="K37" s="150">
        <f t="shared" si="3"/>
        <v>0.720285660646008</v>
      </c>
      <c r="L37" s="152">
        <v>11.3</v>
      </c>
    </row>
    <row r="38" spans="2:12" ht="15" customHeight="1">
      <c r="B38" s="44" t="s">
        <v>1205</v>
      </c>
      <c r="C38" s="30">
        <v>611</v>
      </c>
      <c r="D38" s="150">
        <f t="shared" si="0"/>
        <v>0.8399087235036977</v>
      </c>
      <c r="E38" s="20">
        <v>584</v>
      </c>
      <c r="F38" s="150">
        <f t="shared" si="1"/>
        <v>0.792261880536676</v>
      </c>
      <c r="G38" s="151">
        <v>-4.4</v>
      </c>
      <c r="H38" s="20">
        <v>3159</v>
      </c>
      <c r="I38" s="150">
        <f t="shared" si="2"/>
        <v>0.6039991281304133</v>
      </c>
      <c r="J38" s="20">
        <v>3305</v>
      </c>
      <c r="K38" s="150">
        <f t="shared" si="3"/>
        <v>0.6143339634671113</v>
      </c>
      <c r="L38" s="152">
        <v>4.6</v>
      </c>
    </row>
    <row r="39" spans="2:12" ht="15" customHeight="1">
      <c r="B39" s="44" t="s">
        <v>1102</v>
      </c>
      <c r="C39" s="30">
        <v>685</v>
      </c>
      <c r="D39" s="150">
        <f t="shared" si="0"/>
        <v>0.9416325296236219</v>
      </c>
      <c r="E39" s="20">
        <v>645</v>
      </c>
      <c r="F39" s="150">
        <f t="shared" si="1"/>
        <v>0.8750152618941027</v>
      </c>
      <c r="G39" s="151">
        <v>-5.8</v>
      </c>
      <c r="H39" s="20">
        <v>3865</v>
      </c>
      <c r="I39" s="150">
        <f t="shared" si="2"/>
        <v>0.738985954486878</v>
      </c>
      <c r="J39" s="20">
        <v>3882</v>
      </c>
      <c r="K39" s="150">
        <f t="shared" si="3"/>
        <v>0.721586821839433</v>
      </c>
      <c r="L39" s="152">
        <v>0.4</v>
      </c>
    </row>
    <row r="40" spans="2:12" ht="15" customHeight="1">
      <c r="B40" s="44" t="s">
        <v>1104</v>
      </c>
      <c r="C40" s="30">
        <v>572</v>
      </c>
      <c r="D40" s="150">
        <f t="shared" si="0"/>
        <v>0.7862975283864405</v>
      </c>
      <c r="E40" s="20">
        <v>523</v>
      </c>
      <c r="F40" s="150">
        <f t="shared" si="1"/>
        <v>0.7095084991792493</v>
      </c>
      <c r="G40" s="151">
        <v>-8.6</v>
      </c>
      <c r="H40" s="20">
        <v>3391</v>
      </c>
      <c r="I40" s="150">
        <f t="shared" si="2"/>
        <v>0.6483574053467019</v>
      </c>
      <c r="J40" s="20">
        <v>3250</v>
      </c>
      <c r="K40" s="150">
        <f t="shared" si="3"/>
        <v>0.6041105540902002</v>
      </c>
      <c r="L40" s="152">
        <v>-4.2</v>
      </c>
    </row>
    <row r="41" spans="2:12" ht="15" customHeight="1">
      <c r="B41" s="44"/>
      <c r="C41" s="30"/>
      <c r="D41" s="150"/>
      <c r="E41" s="20"/>
      <c r="F41" s="150"/>
      <c r="G41" s="151"/>
      <c r="H41" s="20"/>
      <c r="I41" s="150"/>
      <c r="J41" s="20"/>
      <c r="K41" s="150"/>
      <c r="L41" s="152"/>
    </row>
    <row r="42" spans="2:12" ht="15" customHeight="1">
      <c r="B42" s="44" t="s">
        <v>1105</v>
      </c>
      <c r="C42" s="30">
        <v>366</v>
      </c>
      <c r="D42" s="150">
        <f aca="true" t="shared" si="4" ref="D42:D48">C42/$C$8*100</f>
        <v>0.5031204464850301</v>
      </c>
      <c r="E42" s="20">
        <v>396</v>
      </c>
      <c r="F42" s="150">
        <f aca="true" t="shared" si="5" ref="F42:F48">E42/$E$8*100</f>
        <v>0.537218672418705</v>
      </c>
      <c r="G42" s="151">
        <v>8.2</v>
      </c>
      <c r="H42" s="20">
        <v>2133</v>
      </c>
      <c r="I42" s="150">
        <f aca="true" t="shared" si="6" ref="I42:I48">H42/$H$8*100</f>
        <v>0.40782847113079196</v>
      </c>
      <c r="J42" s="20">
        <v>2519</v>
      </c>
      <c r="K42" s="150">
        <f aca="true" t="shared" si="7" ref="K42:K48">J42/$J$8*100</f>
        <v>0.46823214946252745</v>
      </c>
      <c r="L42" s="152">
        <v>18.1</v>
      </c>
    </row>
    <row r="43" spans="2:12" ht="15" customHeight="1">
      <c r="B43" s="44" t="s">
        <v>1107</v>
      </c>
      <c r="C43" s="30">
        <v>736</v>
      </c>
      <c r="D43" s="150">
        <f t="shared" si="4"/>
        <v>1.0117394770846506</v>
      </c>
      <c r="E43" s="20">
        <v>649</v>
      </c>
      <c r="F43" s="150">
        <f t="shared" si="5"/>
        <v>0.8804417131306554</v>
      </c>
      <c r="G43" s="151">
        <v>-11.8</v>
      </c>
      <c r="H43" s="20">
        <v>4353</v>
      </c>
      <c r="I43" s="150">
        <f t="shared" si="6"/>
        <v>0.8322912962176922</v>
      </c>
      <c r="J43" s="20">
        <v>4283</v>
      </c>
      <c r="K43" s="150">
        <f t="shared" si="7"/>
        <v>0.7961247702056392</v>
      </c>
      <c r="L43" s="152">
        <v>-1.6</v>
      </c>
    </row>
    <row r="44" spans="2:12" ht="15" customHeight="1">
      <c r="B44" s="44" t="s">
        <v>1109</v>
      </c>
      <c r="C44" s="30">
        <v>404</v>
      </c>
      <c r="D44" s="150">
        <f t="shared" si="4"/>
        <v>0.5553569955736397</v>
      </c>
      <c r="E44" s="20">
        <v>406</v>
      </c>
      <c r="F44" s="150">
        <f t="shared" si="5"/>
        <v>0.5507848005100864</v>
      </c>
      <c r="G44" s="151">
        <v>0.5</v>
      </c>
      <c r="H44" s="20">
        <v>2040</v>
      </c>
      <c r="I44" s="150">
        <f t="shared" si="6"/>
        <v>0.39004692035012445</v>
      </c>
      <c r="J44" s="20">
        <v>2124</v>
      </c>
      <c r="K44" s="150">
        <f t="shared" si="7"/>
        <v>0.394809482119257</v>
      </c>
      <c r="L44" s="152">
        <v>4.1</v>
      </c>
    </row>
    <row r="45" spans="2:12" ht="15" customHeight="1">
      <c r="B45" s="44" t="s">
        <v>1111</v>
      </c>
      <c r="C45" s="30">
        <v>650</v>
      </c>
      <c r="D45" s="150">
        <f t="shared" si="4"/>
        <v>0.893519918620955</v>
      </c>
      <c r="E45" s="20">
        <v>634</v>
      </c>
      <c r="F45" s="150">
        <f t="shared" si="5"/>
        <v>0.8600925209935831</v>
      </c>
      <c r="G45" s="151">
        <v>-2.5</v>
      </c>
      <c r="H45" s="20">
        <v>4187</v>
      </c>
      <c r="I45" s="150">
        <f t="shared" si="6"/>
        <v>0.8005521840715546</v>
      </c>
      <c r="J45" s="20">
        <v>4165</v>
      </c>
      <c r="K45" s="150">
        <f t="shared" si="7"/>
        <v>0.7741909100879028</v>
      </c>
      <c r="L45" s="152">
        <v>-0.5</v>
      </c>
    </row>
    <row r="46" spans="2:12" ht="15" customHeight="1">
      <c r="B46" s="44" t="s">
        <v>1113</v>
      </c>
      <c r="C46" s="30">
        <v>278</v>
      </c>
      <c r="D46" s="150">
        <f t="shared" si="4"/>
        <v>0.38215159596403925</v>
      </c>
      <c r="E46" s="20">
        <v>276</v>
      </c>
      <c r="F46" s="150">
        <f t="shared" si="5"/>
        <v>0.3744251353221277</v>
      </c>
      <c r="G46" s="151">
        <v>-0.7</v>
      </c>
      <c r="H46" s="20">
        <v>1326</v>
      </c>
      <c r="I46" s="150">
        <f t="shared" si="6"/>
        <v>0.25353049822758095</v>
      </c>
      <c r="J46" s="20">
        <v>1339</v>
      </c>
      <c r="K46" s="150">
        <f t="shared" si="7"/>
        <v>0.2488935482851625</v>
      </c>
      <c r="L46" s="152">
        <v>1</v>
      </c>
    </row>
    <row r="47" spans="2:12" ht="15" customHeight="1">
      <c r="B47" s="44" t="s">
        <v>1114</v>
      </c>
      <c r="C47" s="30">
        <v>250</v>
      </c>
      <c r="D47" s="150">
        <f t="shared" si="4"/>
        <v>0.3436615071619058</v>
      </c>
      <c r="E47" s="20">
        <v>246</v>
      </c>
      <c r="F47" s="150">
        <f t="shared" si="5"/>
        <v>0.3337267510479834</v>
      </c>
      <c r="G47" s="151">
        <v>-1.6</v>
      </c>
      <c r="H47" s="20">
        <v>1873</v>
      </c>
      <c r="I47" s="150">
        <f t="shared" si="6"/>
        <v>0.35811660873322704</v>
      </c>
      <c r="J47" s="20">
        <v>1825</v>
      </c>
      <c r="K47" s="150">
        <f t="shared" si="7"/>
        <v>0.33923131114295857</v>
      </c>
      <c r="L47" s="152">
        <v>-2.6</v>
      </c>
    </row>
    <row r="48" spans="2:12" ht="15" customHeight="1">
      <c r="B48" s="44" t="s">
        <v>1116</v>
      </c>
      <c r="C48" s="30">
        <v>354</v>
      </c>
      <c r="D48" s="150">
        <f t="shared" si="4"/>
        <v>0.48662469414125864</v>
      </c>
      <c r="E48" s="20">
        <v>348</v>
      </c>
      <c r="F48" s="150">
        <f t="shared" si="5"/>
        <v>0.47210125758007404</v>
      </c>
      <c r="G48" s="151">
        <v>-1.7</v>
      </c>
      <c r="H48" s="20">
        <v>2392</v>
      </c>
      <c r="I48" s="150">
        <f t="shared" si="6"/>
        <v>0.4573491340575969</v>
      </c>
      <c r="J48" s="20">
        <v>2740</v>
      </c>
      <c r="K48" s="150">
        <f t="shared" si="7"/>
        <v>0.5093116671406611</v>
      </c>
      <c r="L48" s="152">
        <v>14.5</v>
      </c>
    </row>
    <row r="49" spans="2:12" ht="15" customHeight="1">
      <c r="B49" s="44"/>
      <c r="C49" s="30"/>
      <c r="D49" s="150"/>
      <c r="E49" s="20"/>
      <c r="F49" s="150"/>
      <c r="G49" s="151"/>
      <c r="H49" s="20"/>
      <c r="I49" s="150"/>
      <c r="J49" s="20"/>
      <c r="K49" s="150"/>
      <c r="L49" s="152"/>
    </row>
    <row r="50" spans="2:12" ht="15" customHeight="1">
      <c r="B50" s="44" t="s">
        <v>1119</v>
      </c>
      <c r="C50" s="30">
        <v>1391</v>
      </c>
      <c r="D50" s="150">
        <f>C50/$C$8*100</f>
        <v>1.912132625848844</v>
      </c>
      <c r="E50" s="20">
        <v>1407</v>
      </c>
      <c r="F50" s="150">
        <f>E50/$E$8*100</f>
        <v>1.9087542224573686</v>
      </c>
      <c r="G50" s="151">
        <v>1.2</v>
      </c>
      <c r="H50" s="20">
        <v>9654</v>
      </c>
      <c r="I50" s="150">
        <f>H50/$H$8*100</f>
        <v>1.8458396907157362</v>
      </c>
      <c r="J50" s="20">
        <v>10666</v>
      </c>
      <c r="K50" s="150">
        <f>J50/$J$8*100</f>
        <v>1.9825978984387922</v>
      </c>
      <c r="L50" s="152">
        <v>10.5</v>
      </c>
    </row>
    <row r="51" spans="2:12" ht="15" customHeight="1">
      <c r="B51" s="44" t="s">
        <v>1121</v>
      </c>
      <c r="C51" s="30">
        <v>1020</v>
      </c>
      <c r="D51" s="150">
        <f>C51/$C$8*100</f>
        <v>1.4021389492205758</v>
      </c>
      <c r="E51" s="20">
        <v>1008</v>
      </c>
      <c r="F51" s="150">
        <f>E51/$E$8*100</f>
        <v>1.3674657116112492</v>
      </c>
      <c r="G51" s="151">
        <v>-1.2</v>
      </c>
      <c r="H51" s="20">
        <v>6060</v>
      </c>
      <c r="I51" s="150">
        <f>H51/$H$8*100</f>
        <v>1.1586687928047816</v>
      </c>
      <c r="J51" s="20">
        <v>6051</v>
      </c>
      <c r="K51" s="150">
        <f>J51/$J$8*100</f>
        <v>1.124760911630708</v>
      </c>
      <c r="L51" s="152">
        <v>-0.1</v>
      </c>
    </row>
    <row r="52" spans="2:12" ht="15" customHeight="1">
      <c r="B52" s="44" t="s">
        <v>1122</v>
      </c>
      <c r="C52" s="30">
        <v>636</v>
      </c>
      <c r="D52" s="150">
        <f>C52/$C$8*100</f>
        <v>0.8742748742198884</v>
      </c>
      <c r="E52" s="20">
        <v>639</v>
      </c>
      <c r="F52" s="150">
        <f>E52/$E$8*100</f>
        <v>0.8668755850392739</v>
      </c>
      <c r="G52" s="151">
        <v>0.5</v>
      </c>
      <c r="H52" s="20">
        <v>5524</v>
      </c>
      <c r="I52" s="150">
        <f>H52/$H$8*100</f>
        <v>1.056185876477494</v>
      </c>
      <c r="J52" s="20">
        <v>6118</v>
      </c>
      <c r="K52" s="150">
        <f>J52/$J$8*100</f>
        <v>1.1372148830534907</v>
      </c>
      <c r="L52" s="152">
        <v>10.8</v>
      </c>
    </row>
    <row r="53" spans="2:12" ht="15" customHeight="1">
      <c r="B53" s="44" t="s">
        <v>1124</v>
      </c>
      <c r="C53" s="30">
        <v>968</v>
      </c>
      <c r="D53" s="150">
        <f>C53/$C$8*100</f>
        <v>1.3306573557308994</v>
      </c>
      <c r="E53" s="20">
        <v>972</v>
      </c>
      <c r="F53" s="150">
        <f>E53/$E$8*100</f>
        <v>1.3186276504822758</v>
      </c>
      <c r="G53" s="151">
        <v>0.4</v>
      </c>
      <c r="H53" s="20">
        <v>5892</v>
      </c>
      <c r="I53" s="150">
        <f>H53/$H$8*100</f>
        <v>1.1265472817171243</v>
      </c>
      <c r="J53" s="20">
        <v>5977</v>
      </c>
      <c r="K53" s="150">
        <f>J53/$J$8*100</f>
        <v>1.1110057790145005</v>
      </c>
      <c r="L53" s="152">
        <v>1.4</v>
      </c>
    </row>
    <row r="54" spans="2:12" ht="15" customHeight="1">
      <c r="B54" s="44" t="s">
        <v>1126</v>
      </c>
      <c r="C54" s="30">
        <v>471</v>
      </c>
      <c r="D54" s="150">
        <f>C54/$C$8*100</f>
        <v>0.6474582794930305</v>
      </c>
      <c r="E54" s="20">
        <v>465</v>
      </c>
      <c r="F54" s="150">
        <f>E54/$E$8*100</f>
        <v>0.6308249562492368</v>
      </c>
      <c r="G54" s="151">
        <v>-1.3</v>
      </c>
      <c r="H54" s="20">
        <v>2790</v>
      </c>
      <c r="I54" s="150">
        <f>H54/$H$8*100</f>
        <v>0.5334465234200232</v>
      </c>
      <c r="J54" s="20">
        <v>2906</v>
      </c>
      <c r="K54" s="150">
        <f>J54/$J$8*100</f>
        <v>0.5401677754418837</v>
      </c>
      <c r="L54" s="152">
        <v>4.2</v>
      </c>
    </row>
    <row r="55" spans="2:12" ht="15" customHeight="1">
      <c r="B55" s="44"/>
      <c r="C55" s="30"/>
      <c r="D55" s="150"/>
      <c r="E55" s="20"/>
      <c r="F55" s="150"/>
      <c r="G55" s="151"/>
      <c r="H55" s="20"/>
      <c r="I55" s="150"/>
      <c r="J55" s="20"/>
      <c r="K55" s="150"/>
      <c r="L55" s="152"/>
    </row>
    <row r="56" spans="2:12" ht="15" customHeight="1">
      <c r="B56" s="44" t="s">
        <v>1129</v>
      </c>
      <c r="C56" s="30">
        <v>450</v>
      </c>
      <c r="D56" s="150">
        <f aca="true" t="shared" si="8" ref="D56:D67">C56/$C$8*100</f>
        <v>0.6185907128914304</v>
      </c>
      <c r="E56" s="20">
        <v>410</v>
      </c>
      <c r="F56" s="150">
        <f aca="true" t="shared" si="9" ref="F56:F67">E56/$E$8*100</f>
        <v>0.556211251746639</v>
      </c>
      <c r="G56" s="151">
        <v>-8.9</v>
      </c>
      <c r="H56" s="20">
        <v>2603</v>
      </c>
      <c r="I56" s="150">
        <f aca="true" t="shared" si="10" ref="I56:I67">H56/$H$8*100</f>
        <v>0.4976922223879284</v>
      </c>
      <c r="J56" s="20">
        <v>2414</v>
      </c>
      <c r="K56" s="150">
        <f aca="true" t="shared" si="11" ref="K56:K67">J56/$J$8*100</f>
        <v>0.4487147315611518</v>
      </c>
      <c r="L56" s="152">
        <v>-7.3</v>
      </c>
    </row>
    <row r="57" spans="2:12" ht="15" customHeight="1">
      <c r="B57" s="44" t="s">
        <v>1130</v>
      </c>
      <c r="C57" s="30">
        <v>1039</v>
      </c>
      <c r="D57" s="150">
        <f t="shared" si="8"/>
        <v>1.4282572237648805</v>
      </c>
      <c r="E57" s="20">
        <v>1048</v>
      </c>
      <c r="F57" s="150">
        <f t="shared" si="9"/>
        <v>1.4217302239767748</v>
      </c>
      <c r="G57" s="151">
        <v>0.9</v>
      </c>
      <c r="H57" s="20">
        <v>6454</v>
      </c>
      <c r="I57" s="150">
        <f t="shared" si="10"/>
        <v>1.2340013842841682</v>
      </c>
      <c r="J57" s="20">
        <v>6631</v>
      </c>
      <c r="K57" s="150">
        <f t="shared" si="11"/>
        <v>1.2325714105144978</v>
      </c>
      <c r="L57" s="152">
        <v>2.7</v>
      </c>
    </row>
    <row r="58" spans="2:12" ht="15" customHeight="1">
      <c r="B58" s="44" t="s">
        <v>1132</v>
      </c>
      <c r="C58" s="30">
        <v>524</v>
      </c>
      <c r="D58" s="150">
        <f t="shared" si="8"/>
        <v>0.7203145190113546</v>
      </c>
      <c r="E58" s="20">
        <v>515</v>
      </c>
      <c r="F58" s="150">
        <f t="shared" si="9"/>
        <v>0.6986555967061441</v>
      </c>
      <c r="G58" s="151">
        <v>-1.7</v>
      </c>
      <c r="H58" s="20">
        <v>3347</v>
      </c>
      <c r="I58" s="150">
        <f t="shared" si="10"/>
        <v>0.639944628633268</v>
      </c>
      <c r="J58" s="20">
        <v>3364</v>
      </c>
      <c r="K58" s="150">
        <f t="shared" si="11"/>
        <v>0.6253008935259796</v>
      </c>
      <c r="L58" s="152">
        <v>0.5</v>
      </c>
    </row>
    <row r="59" spans="2:12" ht="15" customHeight="1">
      <c r="B59" s="44" t="s">
        <v>1134</v>
      </c>
      <c r="C59" s="30">
        <v>403</v>
      </c>
      <c r="D59" s="150">
        <f t="shared" si="8"/>
        <v>0.5539823495449921</v>
      </c>
      <c r="E59" s="20">
        <v>384</v>
      </c>
      <c r="F59" s="150">
        <f t="shared" si="9"/>
        <v>0.5209393187090472</v>
      </c>
      <c r="G59" s="151">
        <v>-4.7</v>
      </c>
      <c r="H59" s="20">
        <v>2344</v>
      </c>
      <c r="I59" s="150">
        <f t="shared" si="10"/>
        <v>0.4481715594611234</v>
      </c>
      <c r="J59" s="20">
        <v>2466</v>
      </c>
      <c r="K59" s="150">
        <f t="shared" si="11"/>
        <v>0.458380500426595</v>
      </c>
      <c r="L59" s="152">
        <v>5.2</v>
      </c>
    </row>
    <row r="60" spans="2:12" ht="15" customHeight="1">
      <c r="B60" s="44" t="s">
        <v>1136</v>
      </c>
      <c r="C60" s="30">
        <v>434</v>
      </c>
      <c r="D60" s="150">
        <f t="shared" si="8"/>
        <v>0.5965963764330685</v>
      </c>
      <c r="E60" s="20">
        <v>394</v>
      </c>
      <c r="F60" s="150">
        <f t="shared" si="9"/>
        <v>0.5345054468004287</v>
      </c>
      <c r="G60" s="151">
        <v>-9.2</v>
      </c>
      <c r="H60" s="20">
        <v>2617</v>
      </c>
      <c r="I60" s="150">
        <f t="shared" si="10"/>
        <v>0.5003690149785666</v>
      </c>
      <c r="J60" s="20">
        <v>2703</v>
      </c>
      <c r="K60" s="150">
        <f t="shared" si="11"/>
        <v>0.5024341008325572</v>
      </c>
      <c r="L60" s="152">
        <v>3.3</v>
      </c>
    </row>
    <row r="61" spans="2:12" ht="15" customHeight="1">
      <c r="B61" s="44" t="s">
        <v>1138</v>
      </c>
      <c r="C61" s="30">
        <v>447</v>
      </c>
      <c r="D61" s="150">
        <f t="shared" si="8"/>
        <v>0.6144667748054876</v>
      </c>
      <c r="E61" s="20">
        <v>456</v>
      </c>
      <c r="F61" s="150">
        <f t="shared" si="9"/>
        <v>0.6186154409669936</v>
      </c>
      <c r="G61" s="151">
        <v>2</v>
      </c>
      <c r="H61" s="20">
        <v>3031</v>
      </c>
      <c r="I61" s="150">
        <f t="shared" si="10"/>
        <v>0.5795255958731507</v>
      </c>
      <c r="J61" s="20">
        <v>3155</v>
      </c>
      <c r="K61" s="150">
        <f t="shared" si="11"/>
        <v>0.5864519378937174</v>
      </c>
      <c r="L61" s="152">
        <v>4.1</v>
      </c>
    </row>
    <row r="62" spans="2:12" ht="15" customHeight="1">
      <c r="B62" s="44" t="s">
        <v>1140</v>
      </c>
      <c r="C62" s="30">
        <v>319</v>
      </c>
      <c r="D62" s="150">
        <f t="shared" si="8"/>
        <v>0.4385120831385918</v>
      </c>
      <c r="E62" s="20">
        <v>352</v>
      </c>
      <c r="F62" s="150">
        <f t="shared" si="9"/>
        <v>0.47752770881662665</v>
      </c>
      <c r="G62" s="151">
        <v>10.3</v>
      </c>
      <c r="H62" s="20">
        <v>2022</v>
      </c>
      <c r="I62" s="150">
        <f t="shared" si="10"/>
        <v>0.38660532987644686</v>
      </c>
      <c r="J62" s="20">
        <v>2364</v>
      </c>
      <c r="K62" s="150">
        <f t="shared" si="11"/>
        <v>0.4394207230366872</v>
      </c>
      <c r="L62" s="152">
        <v>16.9</v>
      </c>
    </row>
    <row r="63" spans="2:12" ht="15" customHeight="1">
      <c r="B63" s="44" t="s">
        <v>1141</v>
      </c>
      <c r="C63" s="30">
        <v>884</v>
      </c>
      <c r="D63" s="150">
        <f t="shared" si="8"/>
        <v>1.215187089324499</v>
      </c>
      <c r="E63" s="20">
        <v>942</v>
      </c>
      <c r="F63" s="150">
        <f t="shared" si="9"/>
        <v>1.2779292662081314</v>
      </c>
      <c r="G63" s="151">
        <v>6.6</v>
      </c>
      <c r="H63" s="20">
        <v>5359</v>
      </c>
      <c r="I63" s="150">
        <f t="shared" si="10"/>
        <v>1.0246379638021161</v>
      </c>
      <c r="J63" s="20">
        <v>5278</v>
      </c>
      <c r="K63" s="150">
        <f t="shared" si="11"/>
        <v>0.9810755398424851</v>
      </c>
      <c r="L63" s="152">
        <v>-1.5</v>
      </c>
    </row>
    <row r="64" spans="2:12" ht="15" customHeight="1">
      <c r="B64" s="44" t="s">
        <v>1143</v>
      </c>
      <c r="C64" s="30">
        <v>973</v>
      </c>
      <c r="D64" s="150">
        <f t="shared" si="8"/>
        <v>1.3375305858741373</v>
      </c>
      <c r="E64" s="20">
        <v>950</v>
      </c>
      <c r="F64" s="150">
        <f t="shared" si="9"/>
        <v>1.2887821686812366</v>
      </c>
      <c r="G64" s="151">
        <v>-2.4</v>
      </c>
      <c r="H64" s="20">
        <v>5559</v>
      </c>
      <c r="I64" s="150">
        <f t="shared" si="10"/>
        <v>1.0628778579540892</v>
      </c>
      <c r="J64" s="20">
        <v>5371</v>
      </c>
      <c r="K64" s="150">
        <f t="shared" si="11"/>
        <v>0.9983623956979893</v>
      </c>
      <c r="L64" s="152">
        <v>-3.4</v>
      </c>
    </row>
    <row r="65" spans="2:12" ht="15" customHeight="1">
      <c r="B65" s="44" t="s">
        <v>1145</v>
      </c>
      <c r="C65" s="30">
        <v>438</v>
      </c>
      <c r="D65" s="150">
        <f t="shared" si="8"/>
        <v>0.602094960547659</v>
      </c>
      <c r="E65" s="20">
        <v>440</v>
      </c>
      <c r="F65" s="150">
        <f t="shared" si="9"/>
        <v>0.5969096360207833</v>
      </c>
      <c r="G65" s="151">
        <v>0.5</v>
      </c>
      <c r="H65" s="20">
        <v>2959</v>
      </c>
      <c r="I65" s="150">
        <f t="shared" si="10"/>
        <v>0.5657592339784403</v>
      </c>
      <c r="J65" s="20">
        <v>2811</v>
      </c>
      <c r="K65" s="150">
        <f t="shared" si="11"/>
        <v>0.5225091592454009</v>
      </c>
      <c r="L65" s="152">
        <v>-5</v>
      </c>
    </row>
    <row r="66" spans="2:12" ht="15" customHeight="1">
      <c r="B66" s="44" t="s">
        <v>1146</v>
      </c>
      <c r="C66" s="30">
        <v>369</v>
      </c>
      <c r="D66" s="150">
        <f t="shared" si="8"/>
        <v>0.507244384570973</v>
      </c>
      <c r="E66" s="20">
        <v>355</v>
      </c>
      <c r="F66" s="150">
        <f t="shared" si="9"/>
        <v>0.4815975472440411</v>
      </c>
      <c r="G66" s="151">
        <v>-3.8</v>
      </c>
      <c r="H66" s="20">
        <v>2080</v>
      </c>
      <c r="I66" s="150">
        <f t="shared" si="10"/>
        <v>0.3976948991805191</v>
      </c>
      <c r="J66" s="20">
        <v>2037</v>
      </c>
      <c r="K66" s="150">
        <f t="shared" si="11"/>
        <v>0.37863790728668856</v>
      </c>
      <c r="L66" s="152">
        <v>-2.1</v>
      </c>
    </row>
    <row r="67" spans="2:12" ht="15" customHeight="1">
      <c r="B67" s="136" t="s">
        <v>1147</v>
      </c>
      <c r="C67" s="48">
        <v>290</v>
      </c>
      <c r="D67" s="153">
        <f t="shared" si="8"/>
        <v>0.3986473483078107</v>
      </c>
      <c r="E67" s="49">
        <v>303</v>
      </c>
      <c r="F67" s="153">
        <f t="shared" si="9"/>
        <v>0.41105368116885765</v>
      </c>
      <c r="G67" s="154">
        <v>4.5</v>
      </c>
      <c r="H67" s="49">
        <v>1894</v>
      </c>
      <c r="I67" s="153">
        <f t="shared" si="10"/>
        <v>0.3621317976191842</v>
      </c>
      <c r="J67" s="49">
        <v>2182</v>
      </c>
      <c r="K67" s="153">
        <f t="shared" si="11"/>
        <v>0.40559053200763595</v>
      </c>
      <c r="L67" s="155">
        <v>15.2</v>
      </c>
    </row>
    <row r="68" ht="12">
      <c r="B68" s="17" t="s">
        <v>1210</v>
      </c>
    </row>
  </sheetData>
  <mergeCells count="9">
    <mergeCell ref="B4:B7"/>
    <mergeCell ref="C4:G4"/>
    <mergeCell ref="H4:L4"/>
    <mergeCell ref="C5:D6"/>
    <mergeCell ref="E5:F6"/>
    <mergeCell ref="G5:G6"/>
    <mergeCell ref="H5:I6"/>
    <mergeCell ref="J5:K6"/>
    <mergeCell ref="L5:L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1">
      <selection activeCell="A1" sqref="A1"/>
    </sheetView>
  </sheetViews>
  <sheetFormatPr defaultColWidth="9.00390625" defaultRowHeight="13.5"/>
  <cols>
    <col min="1" max="1" width="8.625" style="157" customWidth="1"/>
    <col min="2" max="2" width="8.75390625" style="157" customWidth="1"/>
    <col min="3" max="3" width="7.50390625" style="157" customWidth="1"/>
    <col min="4" max="14" width="8.375" style="157" customWidth="1"/>
    <col min="15" max="16384" width="9.00390625" style="157" customWidth="1"/>
  </cols>
  <sheetData>
    <row r="1" ht="14.25">
      <c r="A1" s="156" t="s">
        <v>1240</v>
      </c>
    </row>
    <row r="2" ht="12.75" thickBot="1">
      <c r="N2" s="158" t="s">
        <v>1215</v>
      </c>
    </row>
    <row r="3" spans="1:14" ht="14.25" customHeight="1" thickTop="1">
      <c r="A3" s="159" t="s">
        <v>1212</v>
      </c>
      <c r="B3" s="1261" t="s">
        <v>1216</v>
      </c>
      <c r="C3" s="160" t="s">
        <v>1217</v>
      </c>
      <c r="D3" s="1259" t="s">
        <v>1218</v>
      </c>
      <c r="E3" s="1260"/>
      <c r="F3" s="1263" t="s">
        <v>1219</v>
      </c>
      <c r="G3" s="1264"/>
      <c r="H3" s="1264"/>
      <c r="I3" s="1264"/>
      <c r="J3" s="1264"/>
      <c r="K3" s="1264"/>
      <c r="L3" s="1264"/>
      <c r="M3" s="1264"/>
      <c r="N3" s="161"/>
    </row>
    <row r="4" spans="1:14" ht="24">
      <c r="A4" s="162" t="s">
        <v>1213</v>
      </c>
      <c r="B4" s="1262"/>
      <c r="C4" s="163" t="s">
        <v>1214</v>
      </c>
      <c r="D4" s="164" t="s">
        <v>1220</v>
      </c>
      <c r="E4" s="164" t="s">
        <v>1221</v>
      </c>
      <c r="F4" s="165" t="s">
        <v>1222</v>
      </c>
      <c r="G4" s="166" t="s">
        <v>1223</v>
      </c>
      <c r="H4" s="165" t="s">
        <v>1224</v>
      </c>
      <c r="I4" s="165" t="s">
        <v>1225</v>
      </c>
      <c r="J4" s="165" t="s">
        <v>1226</v>
      </c>
      <c r="K4" s="165" t="s">
        <v>1227</v>
      </c>
      <c r="L4" s="165" t="s">
        <v>1228</v>
      </c>
      <c r="M4" s="165" t="s">
        <v>1229</v>
      </c>
      <c r="N4" s="167" t="s">
        <v>1230</v>
      </c>
    </row>
    <row r="5" spans="1:14" ht="6.75" customHeight="1">
      <c r="A5" s="168"/>
      <c r="B5" s="169"/>
      <c r="C5" s="170"/>
      <c r="D5" s="170"/>
      <c r="E5" s="170"/>
      <c r="F5" s="170"/>
      <c r="G5" s="171"/>
      <c r="H5" s="170"/>
      <c r="I5" s="170"/>
      <c r="J5" s="170"/>
      <c r="K5" s="170"/>
      <c r="L5" s="170"/>
      <c r="M5" s="170"/>
      <c r="N5" s="172"/>
    </row>
    <row r="6" spans="1:14" ht="12">
      <c r="A6" s="168" t="s">
        <v>1231</v>
      </c>
      <c r="B6" s="173">
        <v>102355</v>
      </c>
      <c r="C6" s="174">
        <v>7566</v>
      </c>
      <c r="D6" s="174">
        <v>39331</v>
      </c>
      <c r="E6" s="174">
        <v>55458</v>
      </c>
      <c r="F6" s="174">
        <v>180</v>
      </c>
      <c r="G6" s="175">
        <v>13530</v>
      </c>
      <c r="H6" s="174">
        <v>12647</v>
      </c>
      <c r="I6" s="174">
        <v>24575</v>
      </c>
      <c r="J6" s="174">
        <v>18229</v>
      </c>
      <c r="K6" s="174">
        <v>12454</v>
      </c>
      <c r="L6" s="174">
        <v>7934</v>
      </c>
      <c r="M6" s="174">
        <v>4974</v>
      </c>
      <c r="N6" s="176">
        <v>7832</v>
      </c>
    </row>
    <row r="7" spans="1:14" ht="12">
      <c r="A7" s="177" t="s">
        <v>1232</v>
      </c>
      <c r="B7" s="173">
        <v>100597</v>
      </c>
      <c r="C7" s="174">
        <v>6784</v>
      </c>
      <c r="D7" s="174">
        <v>37647</v>
      </c>
      <c r="E7" s="174">
        <v>56166</v>
      </c>
      <c r="F7" s="174">
        <v>171</v>
      </c>
      <c r="G7" s="175">
        <v>13597</v>
      </c>
      <c r="H7" s="174">
        <v>12253</v>
      </c>
      <c r="I7" s="174">
        <v>23669</v>
      </c>
      <c r="J7" s="174">
        <v>17569</v>
      </c>
      <c r="K7" s="174">
        <v>12154</v>
      </c>
      <c r="L7" s="174">
        <v>7888</v>
      </c>
      <c r="M7" s="174">
        <v>5021</v>
      </c>
      <c r="N7" s="176">
        <v>8275</v>
      </c>
    </row>
    <row r="8" spans="1:14" ht="12">
      <c r="A8" s="177" t="s">
        <v>1233</v>
      </c>
      <c r="B8" s="173">
        <v>96641</v>
      </c>
      <c r="C8" s="174">
        <v>6567</v>
      </c>
      <c r="D8" s="174">
        <v>33451</v>
      </c>
      <c r="E8" s="174">
        <v>56623</v>
      </c>
      <c r="F8" s="174">
        <v>87</v>
      </c>
      <c r="G8" s="175">
        <v>13060</v>
      </c>
      <c r="H8" s="174">
        <v>11427</v>
      </c>
      <c r="I8" s="174">
        <v>22452</v>
      </c>
      <c r="J8" s="174">
        <v>16451</v>
      </c>
      <c r="K8" s="174">
        <v>11409</v>
      </c>
      <c r="L8" s="174">
        <v>7779</v>
      </c>
      <c r="M8" s="174">
        <v>5051</v>
      </c>
      <c r="N8" s="176">
        <v>8925</v>
      </c>
    </row>
    <row r="9" spans="1:14" ht="12">
      <c r="A9" s="177" t="s">
        <v>1234</v>
      </c>
      <c r="B9" s="173">
        <v>92776</v>
      </c>
      <c r="C9" s="174">
        <v>6804</v>
      </c>
      <c r="D9" s="174">
        <v>30344</v>
      </c>
      <c r="E9" s="174">
        <v>55628</v>
      </c>
      <c r="F9" s="174">
        <v>174</v>
      </c>
      <c r="G9" s="175">
        <v>13417</v>
      </c>
      <c r="H9" s="174">
        <v>10910</v>
      </c>
      <c r="I9" s="174">
        <v>20797</v>
      </c>
      <c r="J9" s="174">
        <v>15091</v>
      </c>
      <c r="K9" s="174">
        <v>10471</v>
      </c>
      <c r="L9" s="174">
        <v>7198</v>
      </c>
      <c r="M9" s="174">
        <v>4935</v>
      </c>
      <c r="N9" s="176">
        <v>9783</v>
      </c>
    </row>
    <row r="10" spans="1:14" ht="6.75" customHeight="1">
      <c r="A10" s="178"/>
      <c r="B10" s="173"/>
      <c r="C10" s="174"/>
      <c r="D10" s="179"/>
      <c r="E10" s="180"/>
      <c r="F10" s="179"/>
      <c r="G10" s="181"/>
      <c r="H10" s="179"/>
      <c r="I10" s="179"/>
      <c r="J10" s="180"/>
      <c r="K10" s="179"/>
      <c r="L10" s="179"/>
      <c r="M10" s="179"/>
      <c r="N10" s="182"/>
    </row>
    <row r="11" spans="1:14" s="187" customFormat="1" ht="15" customHeight="1">
      <c r="A11" s="183" t="s">
        <v>1235</v>
      </c>
      <c r="B11" s="184">
        <f aca="true" t="shared" si="0" ref="B11:N11">SUM(B17:B20)</f>
        <v>89548</v>
      </c>
      <c r="C11" s="185">
        <f t="shared" si="0"/>
        <v>7197</v>
      </c>
      <c r="D11" s="185">
        <f t="shared" si="0"/>
        <v>26909</v>
      </c>
      <c r="E11" s="185">
        <f t="shared" si="0"/>
        <v>55442</v>
      </c>
      <c r="F11" s="185">
        <f t="shared" si="0"/>
        <v>203</v>
      </c>
      <c r="G11" s="185">
        <f t="shared" si="0"/>
        <v>12630</v>
      </c>
      <c r="H11" s="185">
        <f t="shared" si="0"/>
        <v>10559</v>
      </c>
      <c r="I11" s="185">
        <f t="shared" si="0"/>
        <v>20115</v>
      </c>
      <c r="J11" s="185">
        <f t="shared" si="0"/>
        <v>14352</v>
      </c>
      <c r="K11" s="185">
        <f t="shared" si="0"/>
        <v>9865</v>
      </c>
      <c r="L11" s="185">
        <f t="shared" si="0"/>
        <v>6912</v>
      </c>
      <c r="M11" s="185">
        <f t="shared" si="0"/>
        <v>4724</v>
      </c>
      <c r="N11" s="186">
        <f t="shared" si="0"/>
        <v>10188</v>
      </c>
    </row>
    <row r="12" spans="1:14" s="187" customFormat="1" ht="6.75" customHeight="1">
      <c r="A12" s="183"/>
      <c r="B12" s="184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6"/>
    </row>
    <row r="13" spans="1:14" s="187" customFormat="1" ht="15" customHeight="1">
      <c r="A13" s="188" t="s">
        <v>1236</v>
      </c>
      <c r="B13" s="184">
        <f aca="true" t="shared" si="1" ref="B13:N13">SUM(B22:B36)</f>
        <v>47412</v>
      </c>
      <c r="C13" s="185">
        <f t="shared" si="1"/>
        <v>4495</v>
      </c>
      <c r="D13" s="185">
        <f t="shared" si="1"/>
        <v>14319</v>
      </c>
      <c r="E13" s="185">
        <f t="shared" si="1"/>
        <v>28598</v>
      </c>
      <c r="F13" s="185">
        <f t="shared" si="1"/>
        <v>116</v>
      </c>
      <c r="G13" s="185">
        <f t="shared" si="1"/>
        <v>6964</v>
      </c>
      <c r="H13" s="185">
        <f t="shared" si="1"/>
        <v>5716</v>
      </c>
      <c r="I13" s="185">
        <f t="shared" si="1"/>
        <v>11178</v>
      </c>
      <c r="J13" s="185">
        <f t="shared" si="1"/>
        <v>8156</v>
      </c>
      <c r="K13" s="185">
        <f t="shared" si="1"/>
        <v>5339</v>
      </c>
      <c r="L13" s="185">
        <f t="shared" si="1"/>
        <v>3375</v>
      </c>
      <c r="M13" s="185">
        <f t="shared" si="1"/>
        <v>2143</v>
      </c>
      <c r="N13" s="186">
        <f t="shared" si="1"/>
        <v>4425</v>
      </c>
    </row>
    <row r="14" spans="1:14" s="187" customFormat="1" ht="6.75" customHeight="1">
      <c r="A14" s="188"/>
      <c r="B14" s="184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6"/>
    </row>
    <row r="15" spans="1:14" s="187" customFormat="1" ht="15" customHeight="1">
      <c r="A15" s="188" t="s">
        <v>1237</v>
      </c>
      <c r="B15" s="184">
        <f aca="true" t="shared" si="2" ref="B15:N15">SUM(B38:B71)</f>
        <v>42136</v>
      </c>
      <c r="C15" s="185">
        <f t="shared" si="2"/>
        <v>2702</v>
      </c>
      <c r="D15" s="185">
        <f t="shared" si="2"/>
        <v>12590</v>
      </c>
      <c r="E15" s="185">
        <f t="shared" si="2"/>
        <v>26844</v>
      </c>
      <c r="F15" s="185">
        <f t="shared" si="2"/>
        <v>87</v>
      </c>
      <c r="G15" s="185">
        <f t="shared" si="2"/>
        <v>5666</v>
      </c>
      <c r="H15" s="185">
        <f t="shared" si="2"/>
        <v>4843</v>
      </c>
      <c r="I15" s="185">
        <f t="shared" si="2"/>
        <v>8937</v>
      </c>
      <c r="J15" s="185">
        <f t="shared" si="2"/>
        <v>6196</v>
      </c>
      <c r="K15" s="185">
        <f t="shared" si="2"/>
        <v>4526</v>
      </c>
      <c r="L15" s="185">
        <f t="shared" si="2"/>
        <v>3537</v>
      </c>
      <c r="M15" s="185">
        <f t="shared" si="2"/>
        <v>2581</v>
      </c>
      <c r="N15" s="186">
        <f t="shared" si="2"/>
        <v>5763</v>
      </c>
    </row>
    <row r="16" spans="1:14" s="187" customFormat="1" ht="6.75" customHeight="1">
      <c r="A16" s="188"/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6"/>
    </row>
    <row r="17" spans="1:14" s="194" customFormat="1" ht="15" customHeight="1">
      <c r="A17" s="188" t="s">
        <v>1106</v>
      </c>
      <c r="B17" s="190">
        <f aca="true" t="shared" si="3" ref="B17:N17">B22+B28+B29+B30+B33+B34+B35+B38+B39+B40+B41+B42+B43+B44</f>
        <v>38338</v>
      </c>
      <c r="C17" s="191">
        <f t="shared" si="3"/>
        <v>3574</v>
      </c>
      <c r="D17" s="191">
        <f t="shared" si="3"/>
        <v>9877</v>
      </c>
      <c r="E17" s="191">
        <f t="shared" si="3"/>
        <v>24887</v>
      </c>
      <c r="F17" s="191">
        <f t="shared" si="3"/>
        <v>100</v>
      </c>
      <c r="G17" s="192">
        <f t="shared" si="3"/>
        <v>6071</v>
      </c>
      <c r="H17" s="191">
        <f t="shared" si="3"/>
        <v>5459</v>
      </c>
      <c r="I17" s="191">
        <f t="shared" si="3"/>
        <v>10832</v>
      </c>
      <c r="J17" s="191">
        <f t="shared" si="3"/>
        <v>7286</v>
      </c>
      <c r="K17" s="191">
        <f t="shared" si="3"/>
        <v>4341</v>
      </c>
      <c r="L17" s="191">
        <f t="shared" si="3"/>
        <v>2220</v>
      </c>
      <c r="M17" s="191">
        <f t="shared" si="3"/>
        <v>993</v>
      </c>
      <c r="N17" s="193">
        <f t="shared" si="3"/>
        <v>1036</v>
      </c>
    </row>
    <row r="18" spans="1:14" s="194" customFormat="1" ht="15" customHeight="1">
      <c r="A18" s="188" t="s">
        <v>1108</v>
      </c>
      <c r="B18" s="190">
        <f aca="true" t="shared" si="4" ref="B18:N18">B27+B46+B47+B48+B49+B50+B51+B52</f>
        <v>9995</v>
      </c>
      <c r="C18" s="191">
        <f t="shared" si="4"/>
        <v>473</v>
      </c>
      <c r="D18" s="191">
        <f t="shared" si="4"/>
        <v>3205</v>
      </c>
      <c r="E18" s="191">
        <f t="shared" si="4"/>
        <v>6317</v>
      </c>
      <c r="F18" s="191">
        <f t="shared" si="4"/>
        <v>13</v>
      </c>
      <c r="G18" s="192">
        <f t="shared" si="4"/>
        <v>950</v>
      </c>
      <c r="H18" s="191">
        <f t="shared" si="4"/>
        <v>928</v>
      </c>
      <c r="I18" s="191">
        <f t="shared" si="4"/>
        <v>1810</v>
      </c>
      <c r="J18" s="191">
        <f t="shared" si="4"/>
        <v>1572</v>
      </c>
      <c r="K18" s="191">
        <f t="shared" si="4"/>
        <v>1319</v>
      </c>
      <c r="L18" s="191">
        <f t="shared" si="4"/>
        <v>1048</v>
      </c>
      <c r="M18" s="191">
        <f t="shared" si="4"/>
        <v>766</v>
      </c>
      <c r="N18" s="193">
        <f t="shared" si="4"/>
        <v>1589</v>
      </c>
    </row>
    <row r="19" spans="1:14" s="194" customFormat="1" ht="15" customHeight="1">
      <c r="A19" s="188" t="s">
        <v>1110</v>
      </c>
      <c r="B19" s="190">
        <f aca="true" t="shared" si="5" ref="B19:N19">B23+B32+B36+B54+B55+B56+B57+B58</f>
        <v>18930</v>
      </c>
      <c r="C19" s="191">
        <f t="shared" si="5"/>
        <v>1415</v>
      </c>
      <c r="D19" s="191">
        <f t="shared" si="5"/>
        <v>5850</v>
      </c>
      <c r="E19" s="191">
        <f t="shared" si="5"/>
        <v>11665</v>
      </c>
      <c r="F19" s="191">
        <f t="shared" si="5"/>
        <v>35</v>
      </c>
      <c r="G19" s="192">
        <f t="shared" si="5"/>
        <v>2960</v>
      </c>
      <c r="H19" s="191">
        <f t="shared" si="5"/>
        <v>2115</v>
      </c>
      <c r="I19" s="191">
        <f t="shared" si="5"/>
        <v>4010</v>
      </c>
      <c r="J19" s="191">
        <f t="shared" si="5"/>
        <v>2939</v>
      </c>
      <c r="K19" s="191">
        <f t="shared" si="5"/>
        <v>2115</v>
      </c>
      <c r="L19" s="191">
        <f t="shared" si="5"/>
        <v>1589</v>
      </c>
      <c r="M19" s="191">
        <f t="shared" si="5"/>
        <v>1109</v>
      </c>
      <c r="N19" s="193">
        <f t="shared" si="5"/>
        <v>2058</v>
      </c>
    </row>
    <row r="20" spans="1:14" s="194" customFormat="1" ht="15" customHeight="1">
      <c r="A20" s="188" t="s">
        <v>1112</v>
      </c>
      <c r="B20" s="190">
        <f aca="true" t="shared" si="6" ref="B20:N20">+B24+B25+B60+B61+B62+B63+B64+B65+B66+B67+B68+B69+B70+B71</f>
        <v>22285</v>
      </c>
      <c r="C20" s="191">
        <f t="shared" si="6"/>
        <v>1735</v>
      </c>
      <c r="D20" s="191">
        <f t="shared" si="6"/>
        <v>7977</v>
      </c>
      <c r="E20" s="191">
        <f t="shared" si="6"/>
        <v>12573</v>
      </c>
      <c r="F20" s="191">
        <f t="shared" si="6"/>
        <v>55</v>
      </c>
      <c r="G20" s="191">
        <f t="shared" si="6"/>
        <v>2649</v>
      </c>
      <c r="H20" s="191">
        <f t="shared" si="6"/>
        <v>2057</v>
      </c>
      <c r="I20" s="191">
        <f t="shared" si="6"/>
        <v>3463</v>
      </c>
      <c r="J20" s="191">
        <f t="shared" si="6"/>
        <v>2555</v>
      </c>
      <c r="K20" s="191">
        <f t="shared" si="6"/>
        <v>2090</v>
      </c>
      <c r="L20" s="191">
        <f t="shared" si="6"/>
        <v>2055</v>
      </c>
      <c r="M20" s="191">
        <f t="shared" si="6"/>
        <v>1856</v>
      </c>
      <c r="N20" s="193">
        <f t="shared" si="6"/>
        <v>5505</v>
      </c>
    </row>
    <row r="21" spans="1:14" ht="8.25" customHeight="1">
      <c r="A21" s="168"/>
      <c r="B21" s="195"/>
      <c r="C21" s="196"/>
      <c r="D21" s="196"/>
      <c r="E21" s="196"/>
      <c r="F21" s="196"/>
      <c r="G21" s="197"/>
      <c r="H21" s="196"/>
      <c r="I21" s="196"/>
      <c r="J21" s="196"/>
      <c r="K21" s="196"/>
      <c r="L21" s="196"/>
      <c r="M21" s="196"/>
      <c r="N21" s="198"/>
    </row>
    <row r="22" spans="1:14" ht="12">
      <c r="A22" s="168" t="s">
        <v>1115</v>
      </c>
      <c r="B22" s="195">
        <v>7749</v>
      </c>
      <c r="C22" s="199">
        <v>808</v>
      </c>
      <c r="D22" s="196">
        <v>1741</v>
      </c>
      <c r="E22" s="196">
        <v>5200</v>
      </c>
      <c r="F22" s="196">
        <v>12</v>
      </c>
      <c r="G22" s="197">
        <v>1481</v>
      </c>
      <c r="H22" s="196">
        <v>1278</v>
      </c>
      <c r="I22" s="196">
        <v>2366</v>
      </c>
      <c r="J22" s="196">
        <v>1460</v>
      </c>
      <c r="K22" s="196">
        <v>656</v>
      </c>
      <c r="L22" s="196">
        <v>275</v>
      </c>
      <c r="M22" s="196">
        <v>109</v>
      </c>
      <c r="N22" s="198">
        <v>112</v>
      </c>
    </row>
    <row r="23" spans="1:14" ht="12">
      <c r="A23" s="168" t="s">
        <v>1117</v>
      </c>
      <c r="B23" s="195">
        <v>3454</v>
      </c>
      <c r="C23" s="199">
        <v>231</v>
      </c>
      <c r="D23" s="196">
        <v>945</v>
      </c>
      <c r="E23" s="196">
        <v>2278</v>
      </c>
      <c r="F23" s="196">
        <v>7</v>
      </c>
      <c r="G23" s="197">
        <v>686</v>
      </c>
      <c r="H23" s="196">
        <v>380</v>
      </c>
      <c r="I23" s="196">
        <v>664</v>
      </c>
      <c r="J23" s="196">
        <v>489</v>
      </c>
      <c r="K23" s="196">
        <v>315</v>
      </c>
      <c r="L23" s="196">
        <v>248</v>
      </c>
      <c r="M23" s="196">
        <v>194</v>
      </c>
      <c r="N23" s="198">
        <v>471</v>
      </c>
    </row>
    <row r="24" spans="1:14" ht="12">
      <c r="A24" s="168" t="s">
        <v>1118</v>
      </c>
      <c r="B24" s="195">
        <v>3237</v>
      </c>
      <c r="C24" s="199">
        <v>319</v>
      </c>
      <c r="D24" s="196">
        <v>1195</v>
      </c>
      <c r="E24" s="196">
        <v>1723</v>
      </c>
      <c r="F24" s="196">
        <v>9</v>
      </c>
      <c r="G24" s="197">
        <v>337</v>
      </c>
      <c r="H24" s="196">
        <v>272</v>
      </c>
      <c r="I24" s="196">
        <v>433</v>
      </c>
      <c r="J24" s="196">
        <v>340</v>
      </c>
      <c r="K24" s="196">
        <v>279</v>
      </c>
      <c r="L24" s="196">
        <v>307</v>
      </c>
      <c r="M24" s="196">
        <v>251</v>
      </c>
      <c r="N24" s="198">
        <v>1009</v>
      </c>
    </row>
    <row r="25" spans="1:14" ht="12">
      <c r="A25" s="168" t="s">
        <v>1120</v>
      </c>
      <c r="B25" s="195">
        <v>4353</v>
      </c>
      <c r="C25" s="199">
        <v>546</v>
      </c>
      <c r="D25" s="196">
        <v>1736</v>
      </c>
      <c r="E25" s="196">
        <v>2071</v>
      </c>
      <c r="F25" s="196">
        <v>8</v>
      </c>
      <c r="G25" s="197">
        <v>533</v>
      </c>
      <c r="H25" s="196">
        <v>375</v>
      </c>
      <c r="I25" s="196">
        <v>610</v>
      </c>
      <c r="J25" s="196">
        <v>447</v>
      </c>
      <c r="K25" s="196">
        <v>406</v>
      </c>
      <c r="L25" s="196">
        <v>394</v>
      </c>
      <c r="M25" s="196">
        <v>385</v>
      </c>
      <c r="N25" s="198">
        <v>1195</v>
      </c>
    </row>
    <row r="26" spans="1:14" ht="8.25" customHeight="1">
      <c r="A26" s="168"/>
      <c r="B26" s="195"/>
      <c r="C26" s="196"/>
      <c r="D26" s="196"/>
      <c r="E26" s="196"/>
      <c r="F26" s="196"/>
      <c r="G26" s="197"/>
      <c r="H26" s="196"/>
      <c r="I26" s="196"/>
      <c r="J26" s="196"/>
      <c r="K26" s="196"/>
      <c r="L26" s="196"/>
      <c r="M26" s="196"/>
      <c r="N26" s="198"/>
    </row>
    <row r="27" spans="1:14" ht="12">
      <c r="A27" s="168" t="s">
        <v>1123</v>
      </c>
      <c r="B27" s="195">
        <v>2466</v>
      </c>
      <c r="C27" s="199">
        <v>190</v>
      </c>
      <c r="D27" s="196">
        <v>987</v>
      </c>
      <c r="E27" s="196">
        <v>1289</v>
      </c>
      <c r="F27" s="196">
        <v>0</v>
      </c>
      <c r="G27" s="197">
        <v>191</v>
      </c>
      <c r="H27" s="196">
        <v>188</v>
      </c>
      <c r="I27" s="196">
        <v>368</v>
      </c>
      <c r="J27" s="196">
        <v>310</v>
      </c>
      <c r="K27" s="196">
        <v>322</v>
      </c>
      <c r="L27" s="196">
        <v>286</v>
      </c>
      <c r="M27" s="196">
        <v>223</v>
      </c>
      <c r="N27" s="198">
        <v>578</v>
      </c>
    </row>
    <row r="28" spans="1:14" ht="12">
      <c r="A28" s="168" t="s">
        <v>1125</v>
      </c>
      <c r="B28" s="195">
        <v>3346</v>
      </c>
      <c r="C28" s="199">
        <v>269</v>
      </c>
      <c r="D28" s="196">
        <v>923</v>
      </c>
      <c r="E28" s="196">
        <v>2154</v>
      </c>
      <c r="F28" s="196">
        <v>24</v>
      </c>
      <c r="G28" s="197">
        <v>568</v>
      </c>
      <c r="H28" s="196">
        <v>507</v>
      </c>
      <c r="I28" s="196">
        <v>974</v>
      </c>
      <c r="J28" s="196">
        <v>658</v>
      </c>
      <c r="K28" s="196">
        <v>317</v>
      </c>
      <c r="L28" s="196">
        <v>149</v>
      </c>
      <c r="M28" s="196">
        <v>63</v>
      </c>
      <c r="N28" s="198">
        <v>86</v>
      </c>
    </row>
    <row r="29" spans="1:14" ht="12">
      <c r="A29" s="168" t="s">
        <v>1127</v>
      </c>
      <c r="B29" s="195">
        <v>2762</v>
      </c>
      <c r="C29" s="199">
        <v>311</v>
      </c>
      <c r="D29" s="196">
        <v>663</v>
      </c>
      <c r="E29" s="196">
        <v>1788</v>
      </c>
      <c r="F29" s="196">
        <v>4</v>
      </c>
      <c r="G29" s="197">
        <v>378</v>
      </c>
      <c r="H29" s="196">
        <v>409</v>
      </c>
      <c r="I29" s="196">
        <v>891</v>
      </c>
      <c r="J29" s="196">
        <v>541</v>
      </c>
      <c r="K29" s="196">
        <v>288</v>
      </c>
      <c r="L29" s="196">
        <v>141</v>
      </c>
      <c r="M29" s="196">
        <v>47</v>
      </c>
      <c r="N29" s="198">
        <v>63</v>
      </c>
    </row>
    <row r="30" spans="1:14" ht="12">
      <c r="A30" s="168" t="s">
        <v>1128</v>
      </c>
      <c r="B30" s="195">
        <v>4206</v>
      </c>
      <c r="C30" s="199">
        <v>264</v>
      </c>
      <c r="D30" s="196">
        <v>1025</v>
      </c>
      <c r="E30" s="196">
        <v>2917</v>
      </c>
      <c r="F30" s="196">
        <v>3</v>
      </c>
      <c r="G30" s="197">
        <v>574</v>
      </c>
      <c r="H30" s="196">
        <v>549</v>
      </c>
      <c r="I30" s="196">
        <v>1189</v>
      </c>
      <c r="J30" s="196">
        <v>837</v>
      </c>
      <c r="K30" s="196">
        <v>544</v>
      </c>
      <c r="L30" s="196">
        <v>263</v>
      </c>
      <c r="M30" s="196">
        <v>117</v>
      </c>
      <c r="N30" s="198">
        <v>130</v>
      </c>
    </row>
    <row r="31" spans="1:14" ht="8.25" customHeight="1">
      <c r="A31" s="168"/>
      <c r="B31" s="195"/>
      <c r="C31" s="196"/>
      <c r="D31" s="196"/>
      <c r="E31" s="196"/>
      <c r="F31" s="196"/>
      <c r="G31" s="197"/>
      <c r="H31" s="196"/>
      <c r="I31" s="196"/>
      <c r="J31" s="196"/>
      <c r="K31" s="196"/>
      <c r="L31" s="196"/>
      <c r="M31" s="196"/>
      <c r="N31" s="198"/>
    </row>
    <row r="32" spans="1:14" ht="12">
      <c r="A32" s="168" t="s">
        <v>1131</v>
      </c>
      <c r="B32" s="195">
        <v>2575</v>
      </c>
      <c r="C32" s="199">
        <v>127</v>
      </c>
      <c r="D32" s="196">
        <v>726</v>
      </c>
      <c r="E32" s="196">
        <v>1722</v>
      </c>
      <c r="F32" s="196">
        <v>3</v>
      </c>
      <c r="G32" s="197">
        <v>416</v>
      </c>
      <c r="H32" s="196">
        <v>305</v>
      </c>
      <c r="I32" s="196">
        <v>535</v>
      </c>
      <c r="J32" s="196">
        <v>452</v>
      </c>
      <c r="K32" s="196">
        <v>289</v>
      </c>
      <c r="L32" s="196">
        <v>206</v>
      </c>
      <c r="M32" s="196">
        <v>141</v>
      </c>
      <c r="N32" s="198">
        <v>228</v>
      </c>
    </row>
    <row r="33" spans="1:14" ht="12">
      <c r="A33" s="168" t="s">
        <v>1133</v>
      </c>
      <c r="B33" s="195">
        <v>3687</v>
      </c>
      <c r="C33" s="199">
        <v>407</v>
      </c>
      <c r="D33" s="196">
        <v>996</v>
      </c>
      <c r="E33" s="196">
        <v>2284</v>
      </c>
      <c r="F33" s="196">
        <v>13</v>
      </c>
      <c r="G33" s="197">
        <v>556</v>
      </c>
      <c r="H33" s="196">
        <v>449</v>
      </c>
      <c r="I33" s="196">
        <v>987</v>
      </c>
      <c r="J33" s="196">
        <v>740</v>
      </c>
      <c r="K33" s="196">
        <v>499</v>
      </c>
      <c r="L33" s="196">
        <v>246</v>
      </c>
      <c r="M33" s="196">
        <v>123</v>
      </c>
      <c r="N33" s="198">
        <v>74</v>
      </c>
    </row>
    <row r="34" spans="1:14" ht="12">
      <c r="A34" s="168" t="s">
        <v>1135</v>
      </c>
      <c r="B34" s="195">
        <v>3554</v>
      </c>
      <c r="C34" s="199">
        <v>488</v>
      </c>
      <c r="D34" s="196">
        <v>955</v>
      </c>
      <c r="E34" s="196">
        <v>2111</v>
      </c>
      <c r="F34" s="196">
        <v>13</v>
      </c>
      <c r="G34" s="197">
        <v>577</v>
      </c>
      <c r="H34" s="196">
        <v>449</v>
      </c>
      <c r="I34" s="196">
        <v>957</v>
      </c>
      <c r="J34" s="196">
        <v>764</v>
      </c>
      <c r="K34" s="196">
        <v>460</v>
      </c>
      <c r="L34" s="196">
        <v>218</v>
      </c>
      <c r="M34" s="196">
        <v>73</v>
      </c>
      <c r="N34" s="198">
        <v>43</v>
      </c>
    </row>
    <row r="35" spans="1:14" ht="12">
      <c r="A35" s="168" t="s">
        <v>1137</v>
      </c>
      <c r="B35" s="195">
        <v>3362</v>
      </c>
      <c r="C35" s="199">
        <v>212</v>
      </c>
      <c r="D35" s="196">
        <v>1416</v>
      </c>
      <c r="E35" s="196">
        <v>1734</v>
      </c>
      <c r="F35" s="196">
        <v>5</v>
      </c>
      <c r="G35" s="197">
        <v>243</v>
      </c>
      <c r="H35" s="196">
        <v>252</v>
      </c>
      <c r="I35" s="196">
        <v>621</v>
      </c>
      <c r="J35" s="196">
        <v>649</v>
      </c>
      <c r="K35" s="196">
        <v>617</v>
      </c>
      <c r="L35" s="196">
        <v>438</v>
      </c>
      <c r="M35" s="196">
        <v>259</v>
      </c>
      <c r="N35" s="198">
        <v>278</v>
      </c>
    </row>
    <row r="36" spans="1:14" ht="12">
      <c r="A36" s="168" t="s">
        <v>1139</v>
      </c>
      <c r="B36" s="195">
        <v>2661</v>
      </c>
      <c r="C36" s="199">
        <v>323</v>
      </c>
      <c r="D36" s="196">
        <v>1011</v>
      </c>
      <c r="E36" s="196">
        <v>1327</v>
      </c>
      <c r="F36" s="196">
        <v>15</v>
      </c>
      <c r="G36" s="197">
        <v>424</v>
      </c>
      <c r="H36" s="196">
        <v>303</v>
      </c>
      <c r="I36" s="196">
        <v>583</v>
      </c>
      <c r="J36" s="196">
        <v>469</v>
      </c>
      <c r="K36" s="196">
        <v>347</v>
      </c>
      <c r="L36" s="196">
        <v>204</v>
      </c>
      <c r="M36" s="196">
        <v>158</v>
      </c>
      <c r="N36" s="198">
        <v>158</v>
      </c>
    </row>
    <row r="37" spans="1:14" ht="7.5" customHeight="1">
      <c r="A37" s="168"/>
      <c r="B37" s="195"/>
      <c r="C37" s="196"/>
      <c r="D37" s="196"/>
      <c r="E37" s="196"/>
      <c r="F37" s="196"/>
      <c r="G37" s="197"/>
      <c r="H37" s="196"/>
      <c r="I37" s="196"/>
      <c r="J37" s="196"/>
      <c r="K37" s="196"/>
      <c r="L37" s="196"/>
      <c r="M37" s="196"/>
      <c r="N37" s="198"/>
    </row>
    <row r="38" spans="1:14" ht="12">
      <c r="A38" s="168" t="s">
        <v>1142</v>
      </c>
      <c r="B38" s="195">
        <v>1174</v>
      </c>
      <c r="C38" s="199">
        <v>122</v>
      </c>
      <c r="D38" s="196">
        <v>228</v>
      </c>
      <c r="E38" s="196">
        <v>824</v>
      </c>
      <c r="F38" s="196">
        <v>4</v>
      </c>
      <c r="G38" s="197">
        <v>218</v>
      </c>
      <c r="H38" s="196">
        <v>204</v>
      </c>
      <c r="I38" s="196">
        <v>419</v>
      </c>
      <c r="J38" s="196">
        <v>197</v>
      </c>
      <c r="K38" s="196">
        <v>63</v>
      </c>
      <c r="L38" s="196">
        <v>40</v>
      </c>
      <c r="M38" s="196">
        <v>9</v>
      </c>
      <c r="N38" s="198">
        <v>20</v>
      </c>
    </row>
    <row r="39" spans="1:14" ht="12">
      <c r="A39" s="168" t="s">
        <v>1144</v>
      </c>
      <c r="B39" s="195">
        <v>1119</v>
      </c>
      <c r="C39" s="199">
        <v>89</v>
      </c>
      <c r="D39" s="196">
        <v>236</v>
      </c>
      <c r="E39" s="196">
        <v>794</v>
      </c>
      <c r="F39" s="196">
        <v>6</v>
      </c>
      <c r="G39" s="197">
        <v>202</v>
      </c>
      <c r="H39" s="196">
        <v>163</v>
      </c>
      <c r="I39" s="196">
        <v>368</v>
      </c>
      <c r="J39" s="196">
        <v>202</v>
      </c>
      <c r="K39" s="196">
        <v>107</v>
      </c>
      <c r="L39" s="196">
        <v>33</v>
      </c>
      <c r="M39" s="196">
        <v>14</v>
      </c>
      <c r="N39" s="198">
        <v>24</v>
      </c>
    </row>
    <row r="40" spans="1:14" ht="12">
      <c r="A40" s="168" t="s">
        <v>1098</v>
      </c>
      <c r="B40" s="195">
        <v>2203</v>
      </c>
      <c r="C40" s="199">
        <v>131</v>
      </c>
      <c r="D40" s="196">
        <v>428</v>
      </c>
      <c r="E40" s="196">
        <v>1644</v>
      </c>
      <c r="F40" s="196">
        <v>10</v>
      </c>
      <c r="G40" s="197">
        <v>383</v>
      </c>
      <c r="H40" s="196">
        <v>349</v>
      </c>
      <c r="I40" s="196">
        <v>649</v>
      </c>
      <c r="J40" s="196">
        <v>428</v>
      </c>
      <c r="K40" s="196">
        <v>214</v>
      </c>
      <c r="L40" s="196">
        <v>100</v>
      </c>
      <c r="M40" s="196">
        <v>25</v>
      </c>
      <c r="N40" s="198">
        <v>45</v>
      </c>
    </row>
    <row r="41" spans="1:14" ht="12">
      <c r="A41" s="168" t="s">
        <v>1099</v>
      </c>
      <c r="B41" s="195">
        <v>1102</v>
      </c>
      <c r="C41" s="199">
        <v>57</v>
      </c>
      <c r="D41" s="196">
        <v>75</v>
      </c>
      <c r="E41" s="196">
        <v>970</v>
      </c>
      <c r="F41" s="196">
        <v>2</v>
      </c>
      <c r="G41" s="197">
        <v>296</v>
      </c>
      <c r="H41" s="196">
        <v>266</v>
      </c>
      <c r="I41" s="196">
        <v>364</v>
      </c>
      <c r="J41" s="196">
        <v>103</v>
      </c>
      <c r="K41" s="196">
        <v>46</v>
      </c>
      <c r="L41" s="196">
        <v>15</v>
      </c>
      <c r="M41" s="196">
        <v>7</v>
      </c>
      <c r="N41" s="198">
        <v>3</v>
      </c>
    </row>
    <row r="42" spans="1:14" ht="12">
      <c r="A42" s="168" t="s">
        <v>1100</v>
      </c>
      <c r="B42" s="195">
        <v>1585</v>
      </c>
      <c r="C42" s="199">
        <v>251</v>
      </c>
      <c r="D42" s="196">
        <v>495</v>
      </c>
      <c r="E42" s="196">
        <v>839</v>
      </c>
      <c r="F42" s="196">
        <v>2</v>
      </c>
      <c r="G42" s="197">
        <v>238</v>
      </c>
      <c r="H42" s="196">
        <v>237</v>
      </c>
      <c r="I42" s="196">
        <v>462</v>
      </c>
      <c r="J42" s="196">
        <v>287</v>
      </c>
      <c r="K42" s="196">
        <v>170</v>
      </c>
      <c r="L42" s="196">
        <v>107</v>
      </c>
      <c r="M42" s="196">
        <v>50</v>
      </c>
      <c r="N42" s="198">
        <v>32</v>
      </c>
    </row>
    <row r="43" spans="1:14" ht="12">
      <c r="A43" s="168" t="s">
        <v>1102</v>
      </c>
      <c r="B43" s="195">
        <v>1124</v>
      </c>
      <c r="C43" s="199">
        <v>88</v>
      </c>
      <c r="D43" s="196">
        <v>273</v>
      </c>
      <c r="E43" s="196">
        <v>763</v>
      </c>
      <c r="F43" s="196">
        <v>2</v>
      </c>
      <c r="G43" s="197">
        <v>206</v>
      </c>
      <c r="H43" s="196">
        <v>207</v>
      </c>
      <c r="I43" s="196">
        <v>303</v>
      </c>
      <c r="J43" s="196">
        <v>186</v>
      </c>
      <c r="K43" s="196">
        <v>108</v>
      </c>
      <c r="L43" s="196">
        <v>59</v>
      </c>
      <c r="M43" s="196">
        <v>27</v>
      </c>
      <c r="N43" s="198">
        <v>26</v>
      </c>
    </row>
    <row r="44" spans="1:14" ht="12">
      <c r="A44" s="168" t="s">
        <v>1104</v>
      </c>
      <c r="B44" s="195">
        <v>1365</v>
      </c>
      <c r="C44" s="199">
        <v>77</v>
      </c>
      <c r="D44" s="196">
        <v>423</v>
      </c>
      <c r="E44" s="196">
        <v>865</v>
      </c>
      <c r="F44" s="196">
        <v>0</v>
      </c>
      <c r="G44" s="197">
        <v>151</v>
      </c>
      <c r="H44" s="196">
        <v>140</v>
      </c>
      <c r="I44" s="196">
        <v>282</v>
      </c>
      <c r="J44" s="196">
        <v>234</v>
      </c>
      <c r="K44" s="196">
        <v>252</v>
      </c>
      <c r="L44" s="196">
        <v>136</v>
      </c>
      <c r="M44" s="196">
        <v>70</v>
      </c>
      <c r="N44" s="198">
        <v>100</v>
      </c>
    </row>
    <row r="45" spans="1:14" ht="8.25" customHeight="1">
      <c r="A45" s="168"/>
      <c r="B45" s="195"/>
      <c r="C45" s="196"/>
      <c r="D45" s="196"/>
      <c r="E45" s="196"/>
      <c r="F45" s="196"/>
      <c r="G45" s="197"/>
      <c r="H45" s="196"/>
      <c r="I45" s="196"/>
      <c r="J45" s="196"/>
      <c r="K45" s="196"/>
      <c r="L45" s="196"/>
      <c r="M45" s="196"/>
      <c r="N45" s="198"/>
    </row>
    <row r="46" spans="1:14" ht="12">
      <c r="A46" s="168" t="s">
        <v>1105</v>
      </c>
      <c r="B46" s="195">
        <v>978</v>
      </c>
      <c r="C46" s="199">
        <v>30</v>
      </c>
      <c r="D46" s="196">
        <v>278</v>
      </c>
      <c r="E46" s="196">
        <v>670</v>
      </c>
      <c r="F46" s="196">
        <v>1</v>
      </c>
      <c r="G46" s="197">
        <v>67</v>
      </c>
      <c r="H46" s="196">
        <v>84</v>
      </c>
      <c r="I46" s="196">
        <v>189</v>
      </c>
      <c r="J46" s="196">
        <v>180</v>
      </c>
      <c r="K46" s="196">
        <v>122</v>
      </c>
      <c r="L46" s="196">
        <v>95</v>
      </c>
      <c r="M46" s="196">
        <v>79</v>
      </c>
      <c r="N46" s="198">
        <v>161</v>
      </c>
    </row>
    <row r="47" spans="1:14" ht="12">
      <c r="A47" s="168" t="s">
        <v>1107</v>
      </c>
      <c r="B47" s="195">
        <v>1487</v>
      </c>
      <c r="C47" s="199">
        <v>51</v>
      </c>
      <c r="D47" s="196">
        <v>432</v>
      </c>
      <c r="E47" s="196">
        <v>1004</v>
      </c>
      <c r="F47" s="196">
        <v>0</v>
      </c>
      <c r="G47" s="197">
        <v>124</v>
      </c>
      <c r="H47" s="196">
        <v>157</v>
      </c>
      <c r="I47" s="196">
        <v>278</v>
      </c>
      <c r="J47" s="196">
        <v>263</v>
      </c>
      <c r="K47" s="196">
        <v>234</v>
      </c>
      <c r="L47" s="196">
        <v>163</v>
      </c>
      <c r="M47" s="196">
        <v>120</v>
      </c>
      <c r="N47" s="198">
        <v>148</v>
      </c>
    </row>
    <row r="48" spans="1:14" ht="12">
      <c r="A48" s="168" t="s">
        <v>1109</v>
      </c>
      <c r="B48" s="195">
        <v>1015</v>
      </c>
      <c r="C48" s="199">
        <v>39</v>
      </c>
      <c r="D48" s="196">
        <v>283</v>
      </c>
      <c r="E48" s="196">
        <v>693</v>
      </c>
      <c r="F48" s="196">
        <v>0</v>
      </c>
      <c r="G48" s="197">
        <v>116</v>
      </c>
      <c r="H48" s="196">
        <v>107</v>
      </c>
      <c r="I48" s="196">
        <v>191</v>
      </c>
      <c r="J48" s="196">
        <v>141</v>
      </c>
      <c r="K48" s="196">
        <v>119</v>
      </c>
      <c r="L48" s="196">
        <v>116</v>
      </c>
      <c r="M48" s="196">
        <v>94</v>
      </c>
      <c r="N48" s="198">
        <v>131</v>
      </c>
    </row>
    <row r="49" spans="1:14" ht="12">
      <c r="A49" s="168" t="s">
        <v>1111</v>
      </c>
      <c r="B49" s="195">
        <v>1325</v>
      </c>
      <c r="C49" s="199">
        <v>49</v>
      </c>
      <c r="D49" s="196">
        <v>311</v>
      </c>
      <c r="E49" s="196">
        <v>965</v>
      </c>
      <c r="F49" s="196">
        <v>4</v>
      </c>
      <c r="G49" s="197">
        <v>206</v>
      </c>
      <c r="H49" s="196">
        <v>139</v>
      </c>
      <c r="I49" s="196">
        <v>262</v>
      </c>
      <c r="J49" s="196">
        <v>204</v>
      </c>
      <c r="K49" s="196">
        <v>140</v>
      </c>
      <c r="L49" s="196">
        <v>103</v>
      </c>
      <c r="M49" s="196">
        <v>61</v>
      </c>
      <c r="N49" s="198">
        <v>206</v>
      </c>
    </row>
    <row r="50" spans="1:14" ht="12">
      <c r="A50" s="168" t="s">
        <v>1113</v>
      </c>
      <c r="B50" s="195">
        <v>738</v>
      </c>
      <c r="C50" s="199">
        <v>16</v>
      </c>
      <c r="D50" s="196">
        <v>196</v>
      </c>
      <c r="E50" s="196">
        <v>526</v>
      </c>
      <c r="F50" s="196">
        <v>0</v>
      </c>
      <c r="G50" s="197">
        <v>73</v>
      </c>
      <c r="H50" s="196">
        <v>74</v>
      </c>
      <c r="I50" s="196">
        <v>143</v>
      </c>
      <c r="J50" s="196">
        <v>139</v>
      </c>
      <c r="K50" s="196">
        <v>124</v>
      </c>
      <c r="L50" s="196">
        <v>75</v>
      </c>
      <c r="M50" s="196">
        <v>42</v>
      </c>
      <c r="N50" s="198">
        <v>68</v>
      </c>
    </row>
    <row r="51" spans="1:14" ht="12">
      <c r="A51" s="168" t="s">
        <v>1114</v>
      </c>
      <c r="B51" s="195">
        <v>947</v>
      </c>
      <c r="C51" s="199">
        <v>65</v>
      </c>
      <c r="D51" s="196">
        <v>419</v>
      </c>
      <c r="E51" s="196">
        <v>463</v>
      </c>
      <c r="F51" s="196">
        <v>8</v>
      </c>
      <c r="G51" s="197">
        <v>52</v>
      </c>
      <c r="H51" s="196">
        <v>72</v>
      </c>
      <c r="I51" s="196">
        <v>136</v>
      </c>
      <c r="J51" s="196">
        <v>148</v>
      </c>
      <c r="K51" s="196">
        <v>124</v>
      </c>
      <c r="L51" s="196">
        <v>115</v>
      </c>
      <c r="M51" s="196">
        <v>95</v>
      </c>
      <c r="N51" s="198">
        <v>197</v>
      </c>
    </row>
    <row r="52" spans="1:14" ht="12">
      <c r="A52" s="168" t="s">
        <v>1116</v>
      </c>
      <c r="B52" s="195">
        <v>1039</v>
      </c>
      <c r="C52" s="199">
        <v>33</v>
      </c>
      <c r="D52" s="196">
        <v>299</v>
      </c>
      <c r="E52" s="196">
        <v>707</v>
      </c>
      <c r="F52" s="196">
        <v>0</v>
      </c>
      <c r="G52" s="197">
        <v>121</v>
      </c>
      <c r="H52" s="196">
        <v>107</v>
      </c>
      <c r="I52" s="196">
        <v>243</v>
      </c>
      <c r="J52" s="196">
        <v>187</v>
      </c>
      <c r="K52" s="196">
        <v>134</v>
      </c>
      <c r="L52" s="196">
        <v>95</v>
      </c>
      <c r="M52" s="196">
        <v>52</v>
      </c>
      <c r="N52" s="198">
        <v>100</v>
      </c>
    </row>
    <row r="53" spans="1:14" ht="8.25" customHeight="1">
      <c r="A53" s="168"/>
      <c r="B53" s="195"/>
      <c r="C53" s="196"/>
      <c r="D53" s="196"/>
      <c r="E53" s="196"/>
      <c r="F53" s="196"/>
      <c r="G53" s="197"/>
      <c r="H53" s="196"/>
      <c r="I53" s="196"/>
      <c r="J53" s="196"/>
      <c r="K53" s="196"/>
      <c r="L53" s="196"/>
      <c r="M53" s="196"/>
      <c r="N53" s="198"/>
    </row>
    <row r="54" spans="1:14" ht="12">
      <c r="A54" s="168" t="s">
        <v>1119</v>
      </c>
      <c r="B54" s="195">
        <v>2774</v>
      </c>
      <c r="C54" s="199">
        <v>267</v>
      </c>
      <c r="D54" s="196">
        <v>876</v>
      </c>
      <c r="E54" s="196">
        <v>1631</v>
      </c>
      <c r="F54" s="196">
        <v>2</v>
      </c>
      <c r="G54" s="197">
        <v>328</v>
      </c>
      <c r="H54" s="196">
        <v>270</v>
      </c>
      <c r="I54" s="196">
        <v>555</v>
      </c>
      <c r="J54" s="196">
        <v>462</v>
      </c>
      <c r="K54" s="196">
        <v>375</v>
      </c>
      <c r="L54" s="196">
        <v>293</v>
      </c>
      <c r="M54" s="196">
        <v>181</v>
      </c>
      <c r="N54" s="198">
        <v>308</v>
      </c>
    </row>
    <row r="55" spans="1:14" ht="12">
      <c r="A55" s="168" t="s">
        <v>1238</v>
      </c>
      <c r="B55" s="195">
        <v>2605</v>
      </c>
      <c r="C55" s="199">
        <v>173</v>
      </c>
      <c r="D55" s="196">
        <v>1143</v>
      </c>
      <c r="E55" s="196">
        <v>1289</v>
      </c>
      <c r="F55" s="196">
        <v>2</v>
      </c>
      <c r="G55" s="197">
        <v>254</v>
      </c>
      <c r="H55" s="196">
        <v>209</v>
      </c>
      <c r="I55" s="196">
        <v>425</v>
      </c>
      <c r="J55" s="196">
        <v>342</v>
      </c>
      <c r="K55" s="196">
        <v>284</v>
      </c>
      <c r="L55" s="196">
        <v>303</v>
      </c>
      <c r="M55" s="196">
        <v>222</v>
      </c>
      <c r="N55" s="198">
        <v>564</v>
      </c>
    </row>
    <row r="56" spans="1:14" ht="12">
      <c r="A56" s="168" t="s">
        <v>1122</v>
      </c>
      <c r="B56" s="195">
        <v>1025</v>
      </c>
      <c r="C56" s="199">
        <v>49</v>
      </c>
      <c r="D56" s="196">
        <v>138</v>
      </c>
      <c r="E56" s="196">
        <v>838</v>
      </c>
      <c r="F56" s="196">
        <v>0</v>
      </c>
      <c r="G56" s="197">
        <v>175</v>
      </c>
      <c r="H56" s="196">
        <v>120</v>
      </c>
      <c r="I56" s="196">
        <v>279</v>
      </c>
      <c r="J56" s="196">
        <v>180</v>
      </c>
      <c r="K56" s="196">
        <v>124</v>
      </c>
      <c r="L56" s="196">
        <v>52</v>
      </c>
      <c r="M56" s="196">
        <v>29</v>
      </c>
      <c r="N56" s="198">
        <v>66</v>
      </c>
    </row>
    <row r="57" spans="1:14" ht="12">
      <c r="A57" s="168" t="s">
        <v>1124</v>
      </c>
      <c r="B57" s="195">
        <v>2436</v>
      </c>
      <c r="C57" s="199">
        <v>178</v>
      </c>
      <c r="D57" s="196">
        <v>552</v>
      </c>
      <c r="E57" s="196">
        <v>1706</v>
      </c>
      <c r="F57" s="196">
        <v>3</v>
      </c>
      <c r="G57" s="197">
        <v>514</v>
      </c>
      <c r="H57" s="196">
        <v>381</v>
      </c>
      <c r="I57" s="196">
        <v>680</v>
      </c>
      <c r="J57" s="196">
        <v>341</v>
      </c>
      <c r="K57" s="196">
        <v>224</v>
      </c>
      <c r="L57" s="196">
        <v>126</v>
      </c>
      <c r="M57" s="196">
        <v>75</v>
      </c>
      <c r="N57" s="198">
        <v>92</v>
      </c>
    </row>
    <row r="58" spans="1:14" ht="12">
      <c r="A58" s="168" t="s">
        <v>1126</v>
      </c>
      <c r="B58" s="195">
        <v>1400</v>
      </c>
      <c r="C58" s="199">
        <v>67</v>
      </c>
      <c r="D58" s="196">
        <v>459</v>
      </c>
      <c r="E58" s="196">
        <v>874</v>
      </c>
      <c r="F58" s="196">
        <v>3</v>
      </c>
      <c r="G58" s="197">
        <v>163</v>
      </c>
      <c r="H58" s="196">
        <v>147</v>
      </c>
      <c r="I58" s="196">
        <v>289</v>
      </c>
      <c r="J58" s="196">
        <v>204</v>
      </c>
      <c r="K58" s="196">
        <v>157</v>
      </c>
      <c r="L58" s="196">
        <v>157</v>
      </c>
      <c r="M58" s="196">
        <v>109</v>
      </c>
      <c r="N58" s="198">
        <v>171</v>
      </c>
    </row>
    <row r="59" spans="1:14" ht="8.25" customHeight="1">
      <c r="A59" s="168"/>
      <c r="B59" s="195"/>
      <c r="C59" s="196"/>
      <c r="D59" s="196"/>
      <c r="E59" s="196"/>
      <c r="F59" s="196"/>
      <c r="G59" s="197"/>
      <c r="H59" s="196"/>
      <c r="I59" s="196"/>
      <c r="J59" s="196"/>
      <c r="K59" s="196"/>
      <c r="L59" s="196"/>
      <c r="M59" s="196"/>
      <c r="N59" s="198"/>
    </row>
    <row r="60" spans="1:14" ht="12">
      <c r="A60" s="168" t="s">
        <v>1129</v>
      </c>
      <c r="B60" s="195">
        <v>934</v>
      </c>
      <c r="C60" s="199">
        <v>47</v>
      </c>
      <c r="D60" s="196">
        <v>264</v>
      </c>
      <c r="E60" s="196">
        <v>623</v>
      </c>
      <c r="F60" s="196">
        <v>1</v>
      </c>
      <c r="G60" s="197">
        <v>110</v>
      </c>
      <c r="H60" s="196">
        <v>115</v>
      </c>
      <c r="I60" s="196">
        <v>168</v>
      </c>
      <c r="J60" s="196">
        <v>114</v>
      </c>
      <c r="K60" s="196">
        <v>79</v>
      </c>
      <c r="L60" s="196">
        <v>65</v>
      </c>
      <c r="M60" s="196">
        <v>71</v>
      </c>
      <c r="N60" s="198">
        <v>211</v>
      </c>
    </row>
    <row r="61" spans="1:14" ht="12">
      <c r="A61" s="168" t="s">
        <v>1130</v>
      </c>
      <c r="B61" s="195">
        <v>1926</v>
      </c>
      <c r="C61" s="199">
        <v>119</v>
      </c>
      <c r="D61" s="196">
        <v>925</v>
      </c>
      <c r="E61" s="196">
        <v>882</v>
      </c>
      <c r="F61" s="196">
        <v>8</v>
      </c>
      <c r="G61" s="197">
        <v>161</v>
      </c>
      <c r="H61" s="196">
        <v>160</v>
      </c>
      <c r="I61" s="196">
        <v>269</v>
      </c>
      <c r="J61" s="196">
        <v>186</v>
      </c>
      <c r="K61" s="196">
        <v>168</v>
      </c>
      <c r="L61" s="196">
        <v>201</v>
      </c>
      <c r="M61" s="196">
        <v>227</v>
      </c>
      <c r="N61" s="198">
        <v>546</v>
      </c>
    </row>
    <row r="62" spans="1:14" ht="12">
      <c r="A62" s="168" t="s">
        <v>1132</v>
      </c>
      <c r="B62" s="195">
        <v>1540</v>
      </c>
      <c r="C62" s="199">
        <v>118</v>
      </c>
      <c r="D62" s="196">
        <v>744</v>
      </c>
      <c r="E62" s="196">
        <v>678</v>
      </c>
      <c r="F62" s="196">
        <v>2</v>
      </c>
      <c r="G62" s="197">
        <v>98</v>
      </c>
      <c r="H62" s="196">
        <v>120</v>
      </c>
      <c r="I62" s="196">
        <v>168</v>
      </c>
      <c r="J62" s="196">
        <v>131</v>
      </c>
      <c r="K62" s="196">
        <v>139</v>
      </c>
      <c r="L62" s="196">
        <v>137</v>
      </c>
      <c r="M62" s="196">
        <v>155</v>
      </c>
      <c r="N62" s="198">
        <v>590</v>
      </c>
    </row>
    <row r="63" spans="1:14" ht="12">
      <c r="A63" s="168" t="s">
        <v>1134</v>
      </c>
      <c r="B63" s="195">
        <v>1401</v>
      </c>
      <c r="C63" s="199">
        <v>89</v>
      </c>
      <c r="D63" s="196">
        <v>574</v>
      </c>
      <c r="E63" s="196">
        <v>738</v>
      </c>
      <c r="F63" s="196">
        <v>2</v>
      </c>
      <c r="G63" s="197">
        <v>149</v>
      </c>
      <c r="H63" s="196">
        <v>89</v>
      </c>
      <c r="I63" s="196">
        <v>169</v>
      </c>
      <c r="J63" s="196">
        <v>128</v>
      </c>
      <c r="K63" s="196">
        <v>111</v>
      </c>
      <c r="L63" s="196">
        <v>131</v>
      </c>
      <c r="M63" s="196">
        <v>145</v>
      </c>
      <c r="N63" s="198">
        <v>477</v>
      </c>
    </row>
    <row r="64" spans="1:14" ht="12">
      <c r="A64" s="168" t="s">
        <v>1136</v>
      </c>
      <c r="B64" s="195">
        <v>1117</v>
      </c>
      <c r="C64" s="199">
        <v>52</v>
      </c>
      <c r="D64" s="196">
        <v>400</v>
      </c>
      <c r="E64" s="196">
        <v>665</v>
      </c>
      <c r="F64" s="196">
        <v>7</v>
      </c>
      <c r="G64" s="197">
        <v>82</v>
      </c>
      <c r="H64" s="196">
        <v>88</v>
      </c>
      <c r="I64" s="196">
        <v>151</v>
      </c>
      <c r="J64" s="196">
        <v>146</v>
      </c>
      <c r="K64" s="196">
        <v>152</v>
      </c>
      <c r="L64" s="196">
        <v>156</v>
      </c>
      <c r="M64" s="196">
        <v>115</v>
      </c>
      <c r="N64" s="198">
        <v>220</v>
      </c>
    </row>
    <row r="65" spans="1:14" ht="12">
      <c r="A65" s="168" t="s">
        <v>1138</v>
      </c>
      <c r="B65" s="195">
        <v>896</v>
      </c>
      <c r="C65" s="199">
        <v>50</v>
      </c>
      <c r="D65" s="196">
        <v>506</v>
      </c>
      <c r="E65" s="196">
        <v>340</v>
      </c>
      <c r="F65" s="196">
        <v>2</v>
      </c>
      <c r="G65" s="197">
        <v>69</v>
      </c>
      <c r="H65" s="196">
        <v>35</v>
      </c>
      <c r="I65" s="196">
        <v>83</v>
      </c>
      <c r="J65" s="196">
        <v>72</v>
      </c>
      <c r="K65" s="196">
        <v>64</v>
      </c>
      <c r="L65" s="196">
        <v>74</v>
      </c>
      <c r="M65" s="196">
        <v>94</v>
      </c>
      <c r="N65" s="198">
        <v>403</v>
      </c>
    </row>
    <row r="66" spans="1:14" ht="12">
      <c r="A66" s="168" t="s">
        <v>1140</v>
      </c>
      <c r="B66" s="195">
        <v>874</v>
      </c>
      <c r="C66" s="199">
        <v>19</v>
      </c>
      <c r="D66" s="196">
        <v>133</v>
      </c>
      <c r="E66" s="196">
        <v>722</v>
      </c>
      <c r="F66" s="196">
        <v>1</v>
      </c>
      <c r="G66" s="197">
        <v>100</v>
      </c>
      <c r="H66" s="196">
        <v>65</v>
      </c>
      <c r="I66" s="196">
        <v>189</v>
      </c>
      <c r="J66" s="196">
        <v>176</v>
      </c>
      <c r="K66" s="196">
        <v>126</v>
      </c>
      <c r="L66" s="196">
        <v>96</v>
      </c>
      <c r="M66" s="196">
        <v>57</v>
      </c>
      <c r="N66" s="198">
        <v>64</v>
      </c>
    </row>
    <row r="67" spans="1:14" ht="12">
      <c r="A67" s="168" t="s">
        <v>1141</v>
      </c>
      <c r="B67" s="195">
        <v>1046</v>
      </c>
      <c r="C67" s="199">
        <v>41</v>
      </c>
      <c r="D67" s="196">
        <v>81</v>
      </c>
      <c r="E67" s="196">
        <v>924</v>
      </c>
      <c r="F67" s="196">
        <v>3</v>
      </c>
      <c r="G67" s="197">
        <v>235</v>
      </c>
      <c r="H67" s="196">
        <v>210</v>
      </c>
      <c r="I67" s="196">
        <v>297</v>
      </c>
      <c r="J67" s="196">
        <v>166</v>
      </c>
      <c r="K67" s="196">
        <v>69</v>
      </c>
      <c r="L67" s="196">
        <v>39</v>
      </c>
      <c r="M67" s="196">
        <v>15</v>
      </c>
      <c r="N67" s="198">
        <v>12</v>
      </c>
    </row>
    <row r="68" spans="1:14" ht="12">
      <c r="A68" s="168" t="s">
        <v>1143</v>
      </c>
      <c r="B68" s="195">
        <v>2344</v>
      </c>
      <c r="C68" s="199">
        <v>200</v>
      </c>
      <c r="D68" s="196">
        <v>726</v>
      </c>
      <c r="E68" s="196">
        <v>1418</v>
      </c>
      <c r="F68" s="196">
        <v>9</v>
      </c>
      <c r="G68" s="197">
        <v>405</v>
      </c>
      <c r="H68" s="196">
        <v>249</v>
      </c>
      <c r="I68" s="196">
        <v>417</v>
      </c>
      <c r="J68" s="196">
        <v>275</v>
      </c>
      <c r="K68" s="196">
        <v>203</v>
      </c>
      <c r="L68" s="196">
        <v>208</v>
      </c>
      <c r="M68" s="196">
        <v>162</v>
      </c>
      <c r="N68" s="198">
        <v>416</v>
      </c>
    </row>
    <row r="69" spans="1:14" ht="12">
      <c r="A69" s="168" t="s">
        <v>1145</v>
      </c>
      <c r="B69" s="195">
        <v>880</v>
      </c>
      <c r="C69" s="199">
        <v>32</v>
      </c>
      <c r="D69" s="196">
        <v>248</v>
      </c>
      <c r="E69" s="196">
        <v>600</v>
      </c>
      <c r="F69" s="196">
        <v>1</v>
      </c>
      <c r="G69" s="197">
        <v>110</v>
      </c>
      <c r="H69" s="196">
        <v>98</v>
      </c>
      <c r="I69" s="196">
        <v>175</v>
      </c>
      <c r="J69" s="196">
        <v>128</v>
      </c>
      <c r="K69" s="196">
        <v>86</v>
      </c>
      <c r="L69" s="196">
        <v>94</v>
      </c>
      <c r="M69" s="196">
        <v>65</v>
      </c>
      <c r="N69" s="198">
        <v>123</v>
      </c>
    </row>
    <row r="70" spans="1:14" ht="12">
      <c r="A70" s="168" t="s">
        <v>1146</v>
      </c>
      <c r="B70" s="195">
        <v>720</v>
      </c>
      <c r="C70" s="199">
        <v>32</v>
      </c>
      <c r="D70" s="196">
        <v>192</v>
      </c>
      <c r="E70" s="196">
        <v>496</v>
      </c>
      <c r="F70" s="196">
        <v>1</v>
      </c>
      <c r="G70" s="197">
        <v>124</v>
      </c>
      <c r="H70" s="196">
        <v>72</v>
      </c>
      <c r="I70" s="196">
        <v>122</v>
      </c>
      <c r="J70" s="196">
        <v>92</v>
      </c>
      <c r="K70" s="196">
        <v>86</v>
      </c>
      <c r="L70" s="196">
        <v>63</v>
      </c>
      <c r="M70" s="196">
        <v>58</v>
      </c>
      <c r="N70" s="198">
        <v>102</v>
      </c>
    </row>
    <row r="71" spans="1:14" ht="12">
      <c r="A71" s="162" t="s">
        <v>1147</v>
      </c>
      <c r="B71" s="200">
        <v>1017</v>
      </c>
      <c r="C71" s="201">
        <v>71</v>
      </c>
      <c r="D71" s="202">
        <v>253</v>
      </c>
      <c r="E71" s="202">
        <v>693</v>
      </c>
      <c r="F71" s="202">
        <v>1</v>
      </c>
      <c r="G71" s="203">
        <v>136</v>
      </c>
      <c r="H71" s="202">
        <v>109</v>
      </c>
      <c r="I71" s="202">
        <v>212</v>
      </c>
      <c r="J71" s="202">
        <v>154</v>
      </c>
      <c r="K71" s="202">
        <v>122</v>
      </c>
      <c r="L71" s="202">
        <v>90</v>
      </c>
      <c r="M71" s="202">
        <v>56</v>
      </c>
      <c r="N71" s="204">
        <v>137</v>
      </c>
    </row>
    <row r="72" spans="1:14" ht="12">
      <c r="A72" s="205" t="s">
        <v>1239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</row>
    <row r="73" spans="1:14" ht="12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</row>
    <row r="74" spans="1:14" ht="12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</row>
    <row r="75" spans="1:14" ht="12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</row>
    <row r="76" spans="1:14" ht="12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</row>
    <row r="77" spans="1:14" ht="12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</row>
    <row r="78" spans="1:14" ht="12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</row>
    <row r="79" spans="1:14" ht="12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</row>
    <row r="80" spans="1:14" ht="12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</row>
    <row r="81" spans="1:14" ht="12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</row>
    <row r="82" spans="1:14" ht="12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</row>
    <row r="83" spans="1:14" ht="12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</row>
    <row r="84" spans="1:14" ht="12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</row>
    <row r="85" spans="1:14" ht="12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</row>
    <row r="86" spans="1:14" ht="12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</row>
    <row r="87" spans="1:14" ht="12">
      <c r="A87" s="20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</row>
    <row r="88" spans="1:14" ht="12">
      <c r="A88" s="205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</row>
    <row r="89" spans="1:14" ht="12">
      <c r="A89" s="205"/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</row>
    <row r="90" spans="1:14" ht="12">
      <c r="A90" s="205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</row>
    <row r="91" spans="1:14" ht="12">
      <c r="A91" s="205"/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</row>
    <row r="92" spans="1:14" ht="12">
      <c r="A92" s="205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</row>
    <row r="93" spans="1:14" ht="12">
      <c r="A93" s="20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</row>
    <row r="94" spans="1:14" ht="12">
      <c r="A94" s="205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</row>
    <row r="95" spans="1:14" ht="12">
      <c r="A95" s="205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</row>
    <row r="96" spans="1:14" ht="12">
      <c r="A96" s="205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</row>
    <row r="97" spans="1:14" ht="12">
      <c r="A97" s="205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</row>
    <row r="98" spans="1:14" ht="12">
      <c r="A98" s="205"/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</row>
    <row r="99" spans="1:14" ht="12">
      <c r="A99" s="205"/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</row>
    <row r="100" spans="1:14" ht="12">
      <c r="A100" s="205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</row>
    <row r="101" spans="1:14" ht="12">
      <c r="A101" s="205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</row>
    <row r="102" spans="1:14" ht="12">
      <c r="A102" s="205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</row>
    <row r="103" spans="1:14" ht="12">
      <c r="A103" s="205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</row>
    <row r="104" spans="1:14" ht="12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</row>
    <row r="105" spans="1:14" ht="12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</row>
    <row r="106" spans="1:14" ht="12">
      <c r="A106" s="205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</row>
    <row r="107" spans="1:14" ht="12">
      <c r="A107" s="205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</row>
    <row r="108" spans="1:14" ht="12">
      <c r="A108" s="205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</row>
    <row r="109" spans="1:14" ht="12">
      <c r="A109" s="205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</row>
    <row r="110" spans="1:14" ht="12">
      <c r="A110" s="205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</row>
    <row r="111" spans="1:14" ht="12">
      <c r="A111" s="205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</row>
    <row r="112" spans="1:14" ht="12">
      <c r="A112" s="205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</row>
    <row r="113" spans="1:14" ht="12">
      <c r="A113" s="205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</row>
    <row r="114" spans="1:14" ht="12">
      <c r="A114" s="205"/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</row>
    <row r="115" spans="1:14" ht="12">
      <c r="A115" s="205"/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</row>
    <row r="116" spans="1:14" ht="12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</row>
    <row r="117" spans="1:14" ht="12">
      <c r="A117" s="205"/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</row>
    <row r="118" spans="1:14" ht="12">
      <c r="A118" s="205"/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</row>
    <row r="119" spans="1:14" ht="12">
      <c r="A119" s="205"/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</row>
    <row r="120" spans="1:14" ht="12">
      <c r="A120" s="205"/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</row>
    <row r="121" spans="1:14" ht="12">
      <c r="A121" s="205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</row>
  </sheetData>
  <mergeCells count="3">
    <mergeCell ref="D3:E3"/>
    <mergeCell ref="B3:B4"/>
    <mergeCell ref="F3:M3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BS73"/>
  <sheetViews>
    <sheetView workbookViewId="0" topLeftCell="A1">
      <selection activeCell="A1" sqref="A1"/>
    </sheetView>
  </sheetViews>
  <sheetFormatPr defaultColWidth="9.00390625" defaultRowHeight="13.5"/>
  <cols>
    <col min="1" max="1" width="2.625" style="206" customWidth="1"/>
    <col min="2" max="2" width="10.625" style="206" customWidth="1"/>
    <col min="3" max="3" width="9.625" style="208" customWidth="1"/>
    <col min="4" max="4" width="13.75390625" style="209" customWidth="1"/>
    <col min="5" max="5" width="9.625" style="206" customWidth="1"/>
    <col min="6" max="6" width="13.25390625" style="206" customWidth="1"/>
    <col min="7" max="7" width="9.625" style="206" customWidth="1"/>
    <col min="8" max="8" width="11.50390625" style="209" customWidth="1"/>
    <col min="9" max="9" width="9.625" style="206" customWidth="1"/>
    <col min="10" max="10" width="11.875" style="206" customWidth="1"/>
    <col min="11" max="15" width="9.625" style="206" customWidth="1"/>
    <col min="16" max="16" width="10.125" style="209" customWidth="1"/>
    <col min="17" max="17" width="9.625" style="206" customWidth="1"/>
    <col min="18" max="18" width="10.125" style="206" customWidth="1"/>
    <col min="19" max="24" width="9.625" style="206" customWidth="1"/>
    <col min="25" max="16384" width="9.00390625" style="206" customWidth="1"/>
  </cols>
  <sheetData>
    <row r="1" ht="14.25">
      <c r="B1" s="207" t="s">
        <v>1270</v>
      </c>
    </row>
    <row r="2" spans="23:24" ht="12.75" thickBot="1">
      <c r="W2" s="208"/>
      <c r="X2" s="208" t="s">
        <v>1241</v>
      </c>
    </row>
    <row r="3" spans="2:24" ht="14.25" customHeight="1" thickTop="1">
      <c r="B3" s="1226" t="s">
        <v>1242</v>
      </c>
      <c r="C3" s="1230" t="s">
        <v>1243</v>
      </c>
      <c r="D3" s="1231"/>
      <c r="E3" s="1219" t="s">
        <v>1244</v>
      </c>
      <c r="F3" s="1304"/>
      <c r="G3" s="1220" t="s">
        <v>1245</v>
      </c>
      <c r="H3" s="1221"/>
      <c r="I3" s="1221"/>
      <c r="J3" s="1221"/>
      <c r="K3" s="1221"/>
      <c r="L3" s="1221"/>
      <c r="M3" s="1221"/>
      <c r="N3" s="1222"/>
      <c r="O3" s="1223" t="s">
        <v>1246</v>
      </c>
      <c r="P3" s="1224"/>
      <c r="Q3" s="1224"/>
      <c r="R3" s="1224"/>
      <c r="S3" s="1224"/>
      <c r="T3" s="1224"/>
      <c r="U3" s="1224"/>
      <c r="V3" s="1224"/>
      <c r="W3" s="1224"/>
      <c r="X3" s="1225"/>
    </row>
    <row r="4" spans="2:24" ht="12">
      <c r="B4" s="1227"/>
      <c r="C4" s="1250" t="s">
        <v>1247</v>
      </c>
      <c r="D4" s="1246" t="s">
        <v>1248</v>
      </c>
      <c r="E4" s="1236" t="s">
        <v>1249</v>
      </c>
      <c r="F4" s="1238" t="s">
        <v>1250</v>
      </c>
      <c r="G4" s="1241" t="s">
        <v>1251</v>
      </c>
      <c r="H4" s="1242"/>
      <c r="I4" s="1254" t="s">
        <v>1252</v>
      </c>
      <c r="J4" s="1255"/>
      <c r="K4" s="1254" t="s">
        <v>1253</v>
      </c>
      <c r="L4" s="1255"/>
      <c r="M4" s="1254" t="s">
        <v>1254</v>
      </c>
      <c r="N4" s="1255"/>
      <c r="O4" s="1245" t="s">
        <v>1255</v>
      </c>
      <c r="P4" s="1239"/>
      <c r="Q4" s="1254" t="s">
        <v>1256</v>
      </c>
      <c r="R4" s="1253"/>
      <c r="S4" s="1243"/>
      <c r="T4" s="1244"/>
      <c r="U4" s="1254" t="s">
        <v>1257</v>
      </c>
      <c r="V4" s="1255"/>
      <c r="W4" s="1232" t="s">
        <v>1258</v>
      </c>
      <c r="X4" s="1233"/>
    </row>
    <row r="5" spans="2:24" ht="24.75" customHeight="1">
      <c r="B5" s="1228" t="s">
        <v>1213</v>
      </c>
      <c r="C5" s="1248"/>
      <c r="D5" s="1240"/>
      <c r="E5" s="1237"/>
      <c r="F5" s="1237"/>
      <c r="G5" s="1250" t="s">
        <v>1214</v>
      </c>
      <c r="H5" s="1246" t="s">
        <v>1259</v>
      </c>
      <c r="I5" s="1250" t="s">
        <v>1214</v>
      </c>
      <c r="J5" s="1250" t="s">
        <v>1259</v>
      </c>
      <c r="K5" s="1250" t="s">
        <v>1214</v>
      </c>
      <c r="L5" s="1250" t="s">
        <v>1259</v>
      </c>
      <c r="M5" s="1250" t="s">
        <v>1214</v>
      </c>
      <c r="N5" s="1250" t="s">
        <v>1259</v>
      </c>
      <c r="O5" s="1250" t="s">
        <v>1214</v>
      </c>
      <c r="P5" s="1246" t="s">
        <v>1259</v>
      </c>
      <c r="Q5" s="1248" t="s">
        <v>1214</v>
      </c>
      <c r="R5" s="1248" t="s">
        <v>1259</v>
      </c>
      <c r="S5" s="1251" t="s">
        <v>1260</v>
      </c>
      <c r="T5" s="1252"/>
      <c r="U5" s="1250" t="s">
        <v>1214</v>
      </c>
      <c r="V5" s="1250" t="s">
        <v>1261</v>
      </c>
      <c r="W5" s="1234"/>
      <c r="X5" s="1235"/>
    </row>
    <row r="6" spans="2:24" ht="14.25" customHeight="1">
      <c r="B6" s="1229"/>
      <c r="C6" s="1249"/>
      <c r="D6" s="1247"/>
      <c r="E6" s="1237"/>
      <c r="F6" s="1237"/>
      <c r="G6" s="1249"/>
      <c r="H6" s="1247"/>
      <c r="I6" s="1249"/>
      <c r="J6" s="1249"/>
      <c r="K6" s="1249"/>
      <c r="L6" s="1249"/>
      <c r="M6" s="1249"/>
      <c r="N6" s="1249"/>
      <c r="O6" s="1249"/>
      <c r="P6" s="1247"/>
      <c r="Q6" s="1249"/>
      <c r="R6" s="1249"/>
      <c r="S6" s="210" t="s">
        <v>1214</v>
      </c>
      <c r="T6" s="210" t="s">
        <v>1262</v>
      </c>
      <c r="U6" s="1249"/>
      <c r="V6" s="1249"/>
      <c r="W6" s="210" t="s">
        <v>1214</v>
      </c>
      <c r="X6" s="210" t="s">
        <v>1262</v>
      </c>
    </row>
    <row r="7" spans="2:31" ht="14.25" customHeight="1">
      <c r="B7" s="211" t="s">
        <v>1263</v>
      </c>
      <c r="C7" s="212">
        <v>102355</v>
      </c>
      <c r="D7" s="213">
        <f>+F7+H7+P7</f>
        <v>13006747</v>
      </c>
      <c r="E7" s="214">
        <v>95399</v>
      </c>
      <c r="F7" s="214">
        <v>10254786</v>
      </c>
      <c r="G7" s="214">
        <v>38432</v>
      </c>
      <c r="H7" s="213">
        <f>+J7+L7+N7</f>
        <v>1355409</v>
      </c>
      <c r="I7" s="214">
        <v>29782</v>
      </c>
      <c r="J7" s="214">
        <v>991764</v>
      </c>
      <c r="K7" s="214">
        <v>9427</v>
      </c>
      <c r="L7" s="214">
        <v>318862</v>
      </c>
      <c r="M7" s="214">
        <v>1724</v>
      </c>
      <c r="N7" s="214">
        <v>44783</v>
      </c>
      <c r="O7" s="214">
        <v>90571</v>
      </c>
      <c r="P7" s="213">
        <v>1396552</v>
      </c>
      <c r="Q7" s="214">
        <v>89061</v>
      </c>
      <c r="R7" s="214">
        <v>1098006</v>
      </c>
      <c r="S7" s="215" t="s">
        <v>1264</v>
      </c>
      <c r="T7" s="215" t="s">
        <v>1264</v>
      </c>
      <c r="U7" s="214">
        <v>2766</v>
      </c>
      <c r="V7" s="214">
        <v>134266</v>
      </c>
      <c r="W7" s="214">
        <v>12543</v>
      </c>
      <c r="X7" s="216">
        <v>164280</v>
      </c>
      <c r="Y7" s="217"/>
      <c r="Z7" s="217"/>
      <c r="AA7" s="217"/>
      <c r="AB7" s="217"/>
      <c r="AC7" s="217"/>
      <c r="AD7" s="217"/>
      <c r="AE7" s="217"/>
    </row>
    <row r="8" spans="2:31" ht="14.25" customHeight="1">
      <c r="B8" s="218" t="s">
        <v>1265</v>
      </c>
      <c r="C8" s="219">
        <v>100597</v>
      </c>
      <c r="D8" s="220">
        <f>+F8+H8+P8</f>
        <v>12984532</v>
      </c>
      <c r="E8" s="221">
        <v>93551</v>
      </c>
      <c r="F8" s="221">
        <v>10248372</v>
      </c>
      <c r="G8" s="221">
        <v>37414</v>
      </c>
      <c r="H8" s="220">
        <f>+J8+L8+N8</f>
        <v>1351038</v>
      </c>
      <c r="I8" s="221">
        <v>29661</v>
      </c>
      <c r="J8" s="221">
        <v>1008822</v>
      </c>
      <c r="K8" s="221">
        <v>8299</v>
      </c>
      <c r="L8" s="221">
        <v>298033</v>
      </c>
      <c r="M8" s="221">
        <v>1717</v>
      </c>
      <c r="N8" s="221">
        <v>44183</v>
      </c>
      <c r="O8" s="221">
        <v>89074</v>
      </c>
      <c r="P8" s="220">
        <v>1385122</v>
      </c>
      <c r="Q8" s="221">
        <v>87905</v>
      </c>
      <c r="R8" s="221">
        <v>1116713</v>
      </c>
      <c r="S8" s="221">
        <v>2079</v>
      </c>
      <c r="T8" s="221">
        <v>57583</v>
      </c>
      <c r="U8" s="221">
        <v>2326</v>
      </c>
      <c r="V8" s="221">
        <v>130515</v>
      </c>
      <c r="W8" s="221">
        <v>10099</v>
      </c>
      <c r="X8" s="222">
        <v>137894</v>
      </c>
      <c r="Y8" s="217"/>
      <c r="Z8" s="217"/>
      <c r="AA8" s="217"/>
      <c r="AB8" s="217"/>
      <c r="AC8" s="217"/>
      <c r="AD8" s="217"/>
      <c r="AE8" s="217"/>
    </row>
    <row r="9" spans="2:24" ht="12.75" customHeight="1">
      <c r="B9" s="223" t="s">
        <v>1266</v>
      </c>
      <c r="C9" s="219">
        <v>96641</v>
      </c>
      <c r="D9" s="224">
        <v>12924756</v>
      </c>
      <c r="E9" s="221">
        <v>89622</v>
      </c>
      <c r="F9" s="221">
        <v>10237416</v>
      </c>
      <c r="G9" s="221">
        <v>34511</v>
      </c>
      <c r="H9" s="224">
        <v>1287227</v>
      </c>
      <c r="I9" s="221">
        <v>27721</v>
      </c>
      <c r="J9" s="221">
        <v>971263</v>
      </c>
      <c r="K9" s="221">
        <v>7050</v>
      </c>
      <c r="L9" s="221">
        <v>276926</v>
      </c>
      <c r="M9" s="221">
        <v>1472</v>
      </c>
      <c r="N9" s="221">
        <v>39038</v>
      </c>
      <c r="O9" s="221">
        <v>84636</v>
      </c>
      <c r="P9" s="224">
        <v>1400113</v>
      </c>
      <c r="Q9" s="221">
        <v>83285</v>
      </c>
      <c r="R9" s="221">
        <v>1098773</v>
      </c>
      <c r="S9" s="221">
        <v>2594</v>
      </c>
      <c r="T9" s="221">
        <v>77644</v>
      </c>
      <c r="U9" s="221">
        <v>1971</v>
      </c>
      <c r="V9" s="221">
        <v>128981</v>
      </c>
      <c r="W9" s="221">
        <v>12388</v>
      </c>
      <c r="X9" s="222">
        <v>172359</v>
      </c>
    </row>
    <row r="10" spans="2:24" s="225" customFormat="1" ht="15" customHeight="1">
      <c r="B10" s="223" t="s">
        <v>1267</v>
      </c>
      <c r="C10" s="219">
        <v>92776</v>
      </c>
      <c r="D10" s="224">
        <v>12708485</v>
      </c>
      <c r="E10" s="221">
        <v>85391</v>
      </c>
      <c r="F10" s="221">
        <v>10173133</v>
      </c>
      <c r="G10" s="221">
        <v>32169</v>
      </c>
      <c r="H10" s="224">
        <v>1228136</v>
      </c>
      <c r="I10" s="221">
        <v>26931</v>
      </c>
      <c r="J10" s="221">
        <v>96044</v>
      </c>
      <c r="K10" s="221">
        <v>5204</v>
      </c>
      <c r="L10" s="221">
        <v>229763</v>
      </c>
      <c r="M10" s="221">
        <v>1248</v>
      </c>
      <c r="N10" s="221">
        <v>38329</v>
      </c>
      <c r="O10" s="221">
        <v>81729</v>
      </c>
      <c r="P10" s="224">
        <v>1307216</v>
      </c>
      <c r="Q10" s="221">
        <v>80858</v>
      </c>
      <c r="R10" s="221">
        <v>1077300</v>
      </c>
      <c r="S10" s="221">
        <v>2283</v>
      </c>
      <c r="T10" s="221">
        <v>84147</v>
      </c>
      <c r="U10" s="221">
        <v>1685</v>
      </c>
      <c r="V10" s="221">
        <v>117969</v>
      </c>
      <c r="W10" s="221">
        <v>7896</v>
      </c>
      <c r="X10" s="222">
        <v>111947</v>
      </c>
    </row>
    <row r="11" spans="2:24" s="225" customFormat="1" ht="8.25" customHeight="1">
      <c r="B11" s="226"/>
      <c r="C11" s="227"/>
      <c r="D11" s="220"/>
      <c r="E11" s="228"/>
      <c r="F11" s="228"/>
      <c r="G11" s="228"/>
      <c r="H11" s="220"/>
      <c r="I11" s="228"/>
      <c r="J11" s="228"/>
      <c r="K11" s="228"/>
      <c r="L11" s="228"/>
      <c r="M11" s="228"/>
      <c r="N11" s="228"/>
      <c r="O11" s="228"/>
      <c r="P11" s="220"/>
      <c r="Q11" s="228"/>
      <c r="R11" s="228"/>
      <c r="S11" s="228"/>
      <c r="T11" s="228"/>
      <c r="U11" s="228"/>
      <c r="V11" s="228"/>
      <c r="W11" s="228"/>
      <c r="X11" s="229"/>
    </row>
    <row r="12" spans="2:71" s="230" customFormat="1" ht="15" customHeight="1">
      <c r="B12" s="231" t="s">
        <v>1268</v>
      </c>
      <c r="C12" s="232">
        <f aca="true" t="shared" si="0" ref="C12:X12">SUM(C22:C71)</f>
        <v>89548</v>
      </c>
      <c r="D12" s="233">
        <f t="shared" si="0"/>
        <v>12544870</v>
      </c>
      <c r="E12" s="233">
        <f t="shared" si="0"/>
        <v>82575</v>
      </c>
      <c r="F12" s="233">
        <f t="shared" si="0"/>
        <v>10151041</v>
      </c>
      <c r="G12" s="233">
        <f t="shared" si="0"/>
        <v>30430</v>
      </c>
      <c r="H12" s="233">
        <f t="shared" si="0"/>
        <v>1155290</v>
      </c>
      <c r="I12" s="233">
        <f t="shared" si="0"/>
        <v>26468</v>
      </c>
      <c r="J12" s="233">
        <f t="shared" si="0"/>
        <v>949859</v>
      </c>
      <c r="K12" s="233">
        <f t="shared" si="0"/>
        <v>3715</v>
      </c>
      <c r="L12" s="233">
        <f t="shared" si="0"/>
        <v>170026</v>
      </c>
      <c r="M12" s="233">
        <f t="shared" si="0"/>
        <v>1126</v>
      </c>
      <c r="N12" s="233">
        <f t="shared" si="0"/>
        <v>35405</v>
      </c>
      <c r="O12" s="233">
        <f t="shared" si="0"/>
        <v>75770</v>
      </c>
      <c r="P12" s="233">
        <f t="shared" si="0"/>
        <v>1238539</v>
      </c>
      <c r="Q12" s="233">
        <f t="shared" si="0"/>
        <v>74815</v>
      </c>
      <c r="R12" s="233">
        <f t="shared" si="0"/>
        <v>1009551</v>
      </c>
      <c r="S12" s="233">
        <f t="shared" si="0"/>
        <v>2112</v>
      </c>
      <c r="T12" s="233">
        <f t="shared" si="0"/>
        <v>83350</v>
      </c>
      <c r="U12" s="233">
        <f t="shared" si="0"/>
        <v>1392</v>
      </c>
      <c r="V12" s="233">
        <f t="shared" si="0"/>
        <v>108295</v>
      </c>
      <c r="W12" s="233">
        <f t="shared" si="0"/>
        <v>7626</v>
      </c>
      <c r="X12" s="234">
        <f t="shared" si="0"/>
        <v>120693</v>
      </c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</row>
    <row r="13" spans="2:71" s="236" customFormat="1" ht="8.25" customHeight="1">
      <c r="B13" s="237"/>
      <c r="C13" s="238"/>
      <c r="D13" s="239"/>
      <c r="E13" s="239"/>
      <c r="F13" s="239"/>
      <c r="G13" s="239"/>
      <c r="H13" s="233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40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</row>
    <row r="14" spans="2:71" s="242" customFormat="1" ht="15" customHeight="1">
      <c r="B14" s="243" t="s">
        <v>1178</v>
      </c>
      <c r="C14" s="232">
        <f>SUM(C22:C36)</f>
        <v>47412</v>
      </c>
      <c r="D14" s="233">
        <f>SUM(D22:D36)</f>
        <v>6214611</v>
      </c>
      <c r="E14" s="233">
        <f>SUM(E22:E36)</f>
        <v>42754</v>
      </c>
      <c r="F14" s="233">
        <f>SUM(F22:F36)</f>
        <v>4758615</v>
      </c>
      <c r="G14" s="233">
        <f>SUM(G22:G36)</f>
        <v>19190</v>
      </c>
      <c r="H14" s="233">
        <f>+J14+L14+N14</f>
        <v>740006</v>
      </c>
      <c r="I14" s="233">
        <f aca="true" t="shared" si="1" ref="I14:X14">SUM(I22:I36)</f>
        <v>16875</v>
      </c>
      <c r="J14" s="233">
        <f t="shared" si="1"/>
        <v>624590</v>
      </c>
      <c r="K14" s="233">
        <f t="shared" si="1"/>
        <v>2253</v>
      </c>
      <c r="L14" s="233">
        <f t="shared" si="1"/>
        <v>95571</v>
      </c>
      <c r="M14" s="233">
        <f t="shared" si="1"/>
        <v>634</v>
      </c>
      <c r="N14" s="233">
        <f t="shared" si="1"/>
        <v>19845</v>
      </c>
      <c r="O14" s="233">
        <f t="shared" si="1"/>
        <v>39848</v>
      </c>
      <c r="P14" s="233">
        <f t="shared" si="1"/>
        <v>715990</v>
      </c>
      <c r="Q14" s="233">
        <f t="shared" si="1"/>
        <v>39270</v>
      </c>
      <c r="R14" s="233">
        <f t="shared" si="1"/>
        <v>601767</v>
      </c>
      <c r="S14" s="233">
        <f t="shared" si="1"/>
        <v>900</v>
      </c>
      <c r="T14" s="233">
        <f t="shared" si="1"/>
        <v>36892</v>
      </c>
      <c r="U14" s="233">
        <f t="shared" si="1"/>
        <v>576</v>
      </c>
      <c r="V14" s="233">
        <f t="shared" si="1"/>
        <v>37205</v>
      </c>
      <c r="W14" s="233">
        <f t="shared" si="1"/>
        <v>4716</v>
      </c>
      <c r="X14" s="234">
        <f t="shared" si="1"/>
        <v>77018</v>
      </c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</row>
    <row r="15" spans="2:71" s="242" customFormat="1" ht="15" customHeight="1">
      <c r="B15" s="245" t="s">
        <v>1237</v>
      </c>
      <c r="C15" s="232">
        <f>SUM(C38:C71)</f>
        <v>42136</v>
      </c>
      <c r="D15" s="233">
        <f>SUM(D38:D71)</f>
        <v>6330259</v>
      </c>
      <c r="E15" s="233">
        <f>SUM(E38:E71)</f>
        <v>39821</v>
      </c>
      <c r="F15" s="233">
        <f>SUM(F38:F71)</f>
        <v>5392426</v>
      </c>
      <c r="G15" s="233">
        <f>SUM(G38:G71)</f>
        <v>11240</v>
      </c>
      <c r="H15" s="233">
        <f>+J15+L15+N15</f>
        <v>415284</v>
      </c>
      <c r="I15" s="233">
        <f aca="true" t="shared" si="2" ref="I15:X15">SUM(I38:I71)</f>
        <v>9593</v>
      </c>
      <c r="J15" s="233">
        <f t="shared" si="2"/>
        <v>325269</v>
      </c>
      <c r="K15" s="233">
        <f t="shared" si="2"/>
        <v>1462</v>
      </c>
      <c r="L15" s="233">
        <f t="shared" si="2"/>
        <v>74455</v>
      </c>
      <c r="M15" s="233">
        <f t="shared" si="2"/>
        <v>492</v>
      </c>
      <c r="N15" s="233">
        <f t="shared" si="2"/>
        <v>15560</v>
      </c>
      <c r="O15" s="233">
        <f t="shared" si="2"/>
        <v>35922</v>
      </c>
      <c r="P15" s="233">
        <f t="shared" si="2"/>
        <v>522549</v>
      </c>
      <c r="Q15" s="233">
        <f t="shared" si="2"/>
        <v>35545</v>
      </c>
      <c r="R15" s="233">
        <f t="shared" si="2"/>
        <v>407784</v>
      </c>
      <c r="S15" s="233">
        <f t="shared" si="2"/>
        <v>1212</v>
      </c>
      <c r="T15" s="233">
        <f t="shared" si="2"/>
        <v>46458</v>
      </c>
      <c r="U15" s="233">
        <f t="shared" si="2"/>
        <v>816</v>
      </c>
      <c r="V15" s="233">
        <f t="shared" si="2"/>
        <v>71090</v>
      </c>
      <c r="W15" s="233">
        <f t="shared" si="2"/>
        <v>2910</v>
      </c>
      <c r="X15" s="234">
        <f t="shared" si="2"/>
        <v>43675</v>
      </c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</row>
    <row r="16" spans="2:71" s="236" customFormat="1" ht="8.25" customHeight="1">
      <c r="B16" s="237"/>
      <c r="C16" s="238"/>
      <c r="D16" s="239"/>
      <c r="E16" s="239"/>
      <c r="F16" s="239"/>
      <c r="G16" s="239"/>
      <c r="H16" s="233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40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</row>
    <row r="17" spans="2:71" s="246" customFormat="1" ht="15" customHeight="1">
      <c r="B17" s="247" t="s">
        <v>1106</v>
      </c>
      <c r="C17" s="232">
        <f>+C22+C28+C29+C30+C33+C34+C35+C38+C39+C40+C41+C42+C43+C44</f>
        <v>38338</v>
      </c>
      <c r="D17" s="233">
        <f>+D22+D28+D29+D30+D33+D34+D35+D38+D39+D40+D41+D42+D43+D44</f>
        <v>3892079</v>
      </c>
      <c r="E17" s="233">
        <f>+E22+E28+E29+E30+E33+E34+E35+E38+E39+E40+E41+E42+E43+E44</f>
        <v>34559</v>
      </c>
      <c r="F17" s="233">
        <f>+F22+F28+F29+F30+F33+F34+F35+F38+F39+F40+F41+F42+F43+F44</f>
        <v>2547395</v>
      </c>
      <c r="G17" s="233">
        <f>+G22+G28+G29+G30+G33+G34+G35+G38+G39+G40+G41+G42+G43+G44</f>
        <v>19723</v>
      </c>
      <c r="H17" s="233">
        <f>+J17+L17+N17</f>
        <v>787845</v>
      </c>
      <c r="I17" s="233">
        <f aca="true" t="shared" si="3" ref="I17:X17">+I22+I28+I29+I30+I33+I34+I35+I38+I39+I40+I41+I42+I43+I44</f>
        <v>17471</v>
      </c>
      <c r="J17" s="233">
        <f t="shared" si="3"/>
        <v>673707</v>
      </c>
      <c r="K17" s="233">
        <f t="shared" si="3"/>
        <v>2283</v>
      </c>
      <c r="L17" s="233">
        <f t="shared" si="3"/>
        <v>95558</v>
      </c>
      <c r="M17" s="233">
        <f t="shared" si="3"/>
        <v>643</v>
      </c>
      <c r="N17" s="233">
        <f t="shared" si="3"/>
        <v>18580</v>
      </c>
      <c r="O17" s="233">
        <f t="shared" si="3"/>
        <v>31870</v>
      </c>
      <c r="P17" s="233">
        <f t="shared" si="3"/>
        <v>556839</v>
      </c>
      <c r="Q17" s="233">
        <f t="shared" si="3"/>
        <v>31303</v>
      </c>
      <c r="R17" s="233">
        <f t="shared" si="3"/>
        <v>452950</v>
      </c>
      <c r="S17" s="233">
        <f t="shared" si="3"/>
        <v>839</v>
      </c>
      <c r="T17" s="233">
        <f t="shared" si="3"/>
        <v>38713</v>
      </c>
      <c r="U17" s="233">
        <f t="shared" si="3"/>
        <v>459</v>
      </c>
      <c r="V17" s="233">
        <f t="shared" si="3"/>
        <v>31240</v>
      </c>
      <c r="W17" s="233">
        <f t="shared" si="3"/>
        <v>4414</v>
      </c>
      <c r="X17" s="234">
        <f t="shared" si="3"/>
        <v>72649</v>
      </c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</row>
    <row r="18" spans="2:71" s="246" customFormat="1" ht="15" customHeight="1">
      <c r="B18" s="247" t="s">
        <v>1108</v>
      </c>
      <c r="C18" s="232">
        <f>+C27+C46+C47+C48+C49+C50+C51+C52</f>
        <v>9995</v>
      </c>
      <c r="D18" s="233">
        <f>+D27+D46+D47+D48+D49+D50+D51+D52</f>
        <v>1722586</v>
      </c>
      <c r="E18" s="233">
        <f>+E27+E46+E47+E48+E49+E50+E51+E52</f>
        <v>9654</v>
      </c>
      <c r="F18" s="233">
        <f>+F27+F46+F47+F48+F49+F50+F51+F52</f>
        <v>1562881</v>
      </c>
      <c r="G18" s="233">
        <f>+G27+G46+G47+G48+G49+G50+G51+G52</f>
        <v>414</v>
      </c>
      <c r="H18" s="233">
        <f>+J18+L18+N18</f>
        <v>25405</v>
      </c>
      <c r="I18" s="233">
        <f aca="true" t="shared" si="4" ref="I18:X18">+I27+I46+I47+I48+I49+I50+I51+I52</f>
        <v>121</v>
      </c>
      <c r="J18" s="233">
        <f t="shared" si="4"/>
        <v>2830</v>
      </c>
      <c r="K18" s="233">
        <f t="shared" si="4"/>
        <v>254</v>
      </c>
      <c r="L18" s="233">
        <f t="shared" si="4"/>
        <v>20947</v>
      </c>
      <c r="M18" s="233">
        <f t="shared" si="4"/>
        <v>42</v>
      </c>
      <c r="N18" s="233">
        <f t="shared" si="4"/>
        <v>1628</v>
      </c>
      <c r="O18" s="233">
        <f t="shared" si="4"/>
        <v>8818</v>
      </c>
      <c r="P18" s="233">
        <f t="shared" si="4"/>
        <v>134300</v>
      </c>
      <c r="Q18" s="233">
        <f t="shared" si="4"/>
        <v>8744</v>
      </c>
      <c r="R18" s="233">
        <f t="shared" si="4"/>
        <v>106948</v>
      </c>
      <c r="S18" s="233">
        <f t="shared" si="4"/>
        <v>320</v>
      </c>
      <c r="T18" s="233">
        <f t="shared" si="4"/>
        <v>13670</v>
      </c>
      <c r="U18" s="233">
        <f t="shared" si="4"/>
        <v>268</v>
      </c>
      <c r="V18" s="233">
        <f t="shared" si="4"/>
        <v>20644</v>
      </c>
      <c r="W18" s="233">
        <f t="shared" si="4"/>
        <v>434</v>
      </c>
      <c r="X18" s="234">
        <f t="shared" si="4"/>
        <v>6708</v>
      </c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</row>
    <row r="19" spans="2:71" s="246" customFormat="1" ht="15" customHeight="1">
      <c r="B19" s="247" t="s">
        <v>1110</v>
      </c>
      <c r="C19" s="232">
        <f>+C23+C32+C36+C54+C55+C56+C57+C58</f>
        <v>18930</v>
      </c>
      <c r="D19" s="233">
        <f>+D23+D32+D36+D54+D55+D56+D57+D58</f>
        <v>2659571</v>
      </c>
      <c r="E19" s="233">
        <f>+E23+E32+E36+E54+E55+E56+E57+E58</f>
        <v>17442</v>
      </c>
      <c r="F19" s="233">
        <f>+F23+F32+F36+F54+F55+F56+F57+F58</f>
        <v>2187923</v>
      </c>
      <c r="G19" s="233">
        <f>+G23+G32+G36+G54+G55+G56+G57+G58</f>
        <v>5143</v>
      </c>
      <c r="H19" s="233">
        <f>+J19+L19+N19</f>
        <v>208212</v>
      </c>
      <c r="I19" s="233">
        <f aca="true" t="shared" si="5" ref="I19:X19">+I23+I32+I36+I54+I55+I56+I57+I58</f>
        <v>3871</v>
      </c>
      <c r="J19" s="233">
        <f t="shared" si="5"/>
        <v>150498</v>
      </c>
      <c r="K19" s="233">
        <f t="shared" si="5"/>
        <v>1059</v>
      </c>
      <c r="L19" s="233">
        <f t="shared" si="5"/>
        <v>44121</v>
      </c>
      <c r="M19" s="233">
        <f t="shared" si="5"/>
        <v>339</v>
      </c>
      <c r="N19" s="233">
        <f t="shared" si="5"/>
        <v>13593</v>
      </c>
      <c r="O19" s="233">
        <f t="shared" si="5"/>
        <v>17062</v>
      </c>
      <c r="P19" s="233">
        <f t="shared" si="5"/>
        <v>263436</v>
      </c>
      <c r="Q19" s="233">
        <f t="shared" si="5"/>
        <v>16938</v>
      </c>
      <c r="R19" s="233">
        <f t="shared" si="5"/>
        <v>207342</v>
      </c>
      <c r="S19" s="233">
        <f t="shared" si="5"/>
        <v>812</v>
      </c>
      <c r="T19" s="233">
        <f t="shared" si="5"/>
        <v>27728</v>
      </c>
      <c r="U19" s="233">
        <f t="shared" si="5"/>
        <v>496</v>
      </c>
      <c r="V19" s="233">
        <f t="shared" si="5"/>
        <v>30973</v>
      </c>
      <c r="W19" s="233">
        <f t="shared" si="5"/>
        <v>1578</v>
      </c>
      <c r="X19" s="234">
        <f t="shared" si="5"/>
        <v>25121</v>
      </c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</row>
    <row r="20" spans="2:71" s="246" customFormat="1" ht="15" customHeight="1">
      <c r="B20" s="247" t="s">
        <v>1112</v>
      </c>
      <c r="C20" s="232">
        <f>+C24+C25+C60+C61+C62+C63+C64+C65+C66+C67+C68+C69+C70+C71</f>
        <v>22285</v>
      </c>
      <c r="D20" s="233">
        <f>+D24+D25+D60+D61+D62+D63+D64+D65+D66+D67+D68+D69+D70+D71</f>
        <v>4270634</v>
      </c>
      <c r="E20" s="233">
        <f>+E24+E25+E60+E61+E62+E63+E64+E65+E66+E67+E68+E69+E70+E71</f>
        <v>20920</v>
      </c>
      <c r="F20" s="233">
        <f>+F24+F25+F60+F61+F62+F63+F64+F65+F66+F67+F68+F69+F70+F71</f>
        <v>3852842</v>
      </c>
      <c r="G20" s="233">
        <f>+G24+G25+G60+G61+G62+G63+G64+G65+G66+G67+G68+G69+G70+G71</f>
        <v>5150</v>
      </c>
      <c r="H20" s="233">
        <f>+J20+L20+N20</f>
        <v>133828</v>
      </c>
      <c r="I20" s="233">
        <f aca="true" t="shared" si="6" ref="I20:X20">+I24+I25+I60+I61+I62+I63+I64+I65+I66+I67+I68+I69+I70+I71</f>
        <v>5005</v>
      </c>
      <c r="J20" s="233">
        <f t="shared" si="6"/>
        <v>122824</v>
      </c>
      <c r="K20" s="233">
        <f t="shared" si="6"/>
        <v>119</v>
      </c>
      <c r="L20" s="233">
        <f t="shared" si="6"/>
        <v>9400</v>
      </c>
      <c r="M20" s="233">
        <f t="shared" si="6"/>
        <v>102</v>
      </c>
      <c r="N20" s="233">
        <f t="shared" si="6"/>
        <v>1604</v>
      </c>
      <c r="O20" s="233">
        <f t="shared" si="6"/>
        <v>18020</v>
      </c>
      <c r="P20" s="233">
        <f t="shared" si="6"/>
        <v>283964</v>
      </c>
      <c r="Q20" s="233">
        <f t="shared" si="6"/>
        <v>17830</v>
      </c>
      <c r="R20" s="233">
        <f t="shared" si="6"/>
        <v>242311</v>
      </c>
      <c r="S20" s="233">
        <f t="shared" si="6"/>
        <v>141</v>
      </c>
      <c r="T20" s="233">
        <f t="shared" si="6"/>
        <v>3239</v>
      </c>
      <c r="U20" s="233">
        <f t="shared" si="6"/>
        <v>169</v>
      </c>
      <c r="V20" s="233">
        <f t="shared" si="6"/>
        <v>25438</v>
      </c>
      <c r="W20" s="233">
        <f t="shared" si="6"/>
        <v>1200</v>
      </c>
      <c r="X20" s="234">
        <f t="shared" si="6"/>
        <v>16215</v>
      </c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</row>
    <row r="21" spans="2:71" ht="8.25" customHeight="1">
      <c r="B21" s="189"/>
      <c r="C21" s="227"/>
      <c r="D21" s="220"/>
      <c r="E21" s="228"/>
      <c r="F21" s="228"/>
      <c r="G21" s="228"/>
      <c r="H21" s="220"/>
      <c r="I21" s="228"/>
      <c r="J21" s="228"/>
      <c r="K21" s="220"/>
      <c r="L21" s="220"/>
      <c r="M21" s="220"/>
      <c r="N21" s="228"/>
      <c r="O21" s="228"/>
      <c r="P21" s="220"/>
      <c r="Q21" s="228"/>
      <c r="R21" s="228"/>
      <c r="S21" s="228"/>
      <c r="T21" s="228"/>
      <c r="U21" s="228"/>
      <c r="V21" s="228"/>
      <c r="W21" s="228"/>
      <c r="X21" s="22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</row>
    <row r="22" spans="2:71" ht="12">
      <c r="B22" s="189" t="s">
        <v>1115</v>
      </c>
      <c r="C22" s="219">
        <v>7749</v>
      </c>
      <c r="D22" s="220">
        <v>669105</v>
      </c>
      <c r="E22" s="221">
        <v>7054</v>
      </c>
      <c r="F22" s="221">
        <v>484531</v>
      </c>
      <c r="G22" s="221">
        <v>2986</v>
      </c>
      <c r="H22" s="220">
        <f>+J22+L22+N22</f>
        <v>84249</v>
      </c>
      <c r="I22" s="221">
        <v>2665</v>
      </c>
      <c r="J22" s="221">
        <v>74012</v>
      </c>
      <c r="K22" s="224">
        <v>278</v>
      </c>
      <c r="L22" s="224">
        <v>6868</v>
      </c>
      <c r="M22" s="224">
        <v>152</v>
      </c>
      <c r="N22" s="221">
        <v>3369</v>
      </c>
      <c r="O22" s="221">
        <v>6544</v>
      </c>
      <c r="P22" s="220">
        <v>100325</v>
      </c>
      <c r="Q22" s="221">
        <v>6382</v>
      </c>
      <c r="R22" s="221">
        <v>76726</v>
      </c>
      <c r="S22" s="221">
        <v>151</v>
      </c>
      <c r="T22" s="221">
        <v>6172</v>
      </c>
      <c r="U22" s="221">
        <v>91</v>
      </c>
      <c r="V22" s="221">
        <v>5502</v>
      </c>
      <c r="W22" s="221">
        <v>1255</v>
      </c>
      <c r="X22" s="222">
        <v>18097</v>
      </c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</row>
    <row r="23" spans="2:24" ht="12">
      <c r="B23" s="189" t="s">
        <v>1117</v>
      </c>
      <c r="C23" s="219">
        <v>3454</v>
      </c>
      <c r="D23" s="220">
        <v>500809</v>
      </c>
      <c r="E23" s="221">
        <v>2942</v>
      </c>
      <c r="F23" s="221">
        <v>436145</v>
      </c>
      <c r="G23" s="221">
        <v>328</v>
      </c>
      <c r="H23" s="220">
        <f>+J23+L23+N23</f>
        <v>11696</v>
      </c>
      <c r="I23" s="221">
        <v>295</v>
      </c>
      <c r="J23" s="221">
        <v>10238</v>
      </c>
      <c r="K23" s="224">
        <v>15</v>
      </c>
      <c r="L23" s="224">
        <v>348</v>
      </c>
      <c r="M23" s="224">
        <v>22</v>
      </c>
      <c r="N23" s="221">
        <v>1110</v>
      </c>
      <c r="O23" s="221">
        <v>3201</v>
      </c>
      <c r="P23" s="220">
        <v>52968</v>
      </c>
      <c r="Q23" s="221">
        <v>3183</v>
      </c>
      <c r="R23" s="221">
        <v>44802</v>
      </c>
      <c r="S23" s="221">
        <v>77</v>
      </c>
      <c r="T23" s="221">
        <v>1614</v>
      </c>
      <c r="U23" s="221">
        <v>49</v>
      </c>
      <c r="V23" s="221">
        <v>1741</v>
      </c>
      <c r="W23" s="221">
        <v>362</v>
      </c>
      <c r="X23" s="222">
        <v>6425</v>
      </c>
    </row>
    <row r="24" spans="2:24" ht="12">
      <c r="B24" s="189" t="s">
        <v>1118</v>
      </c>
      <c r="C24" s="219">
        <v>3237</v>
      </c>
      <c r="D24" s="220">
        <v>696615</v>
      </c>
      <c r="E24" s="221">
        <v>3081</v>
      </c>
      <c r="F24" s="221">
        <v>640790</v>
      </c>
      <c r="G24" s="221">
        <v>688</v>
      </c>
      <c r="H24" s="220">
        <f>+J24+L24+N24</f>
        <v>12121</v>
      </c>
      <c r="I24" s="221">
        <v>654</v>
      </c>
      <c r="J24" s="221">
        <v>11489</v>
      </c>
      <c r="K24" s="224">
        <v>2</v>
      </c>
      <c r="L24" s="224">
        <v>110</v>
      </c>
      <c r="M24" s="224">
        <v>58</v>
      </c>
      <c r="N24" s="221">
        <v>522</v>
      </c>
      <c r="O24" s="221">
        <v>2712</v>
      </c>
      <c r="P24" s="220">
        <v>43704</v>
      </c>
      <c r="Q24" s="221">
        <v>2678</v>
      </c>
      <c r="R24" s="221">
        <v>41590</v>
      </c>
      <c r="S24" s="221">
        <v>10</v>
      </c>
      <c r="T24" s="221">
        <v>115</v>
      </c>
      <c r="U24" s="221">
        <v>2</v>
      </c>
      <c r="V24" s="224">
        <v>15</v>
      </c>
      <c r="W24" s="221">
        <v>157</v>
      </c>
      <c r="X24" s="222">
        <v>2099</v>
      </c>
    </row>
    <row r="25" spans="2:24" ht="12">
      <c r="B25" s="189" t="s">
        <v>1120</v>
      </c>
      <c r="C25" s="219">
        <v>4353</v>
      </c>
      <c r="D25" s="220">
        <v>864852</v>
      </c>
      <c r="E25" s="221">
        <v>3909</v>
      </c>
      <c r="F25" s="221">
        <v>746659</v>
      </c>
      <c r="G25" s="221">
        <v>762</v>
      </c>
      <c r="H25" s="220">
        <f>+J25+L25+N25</f>
        <v>28032</v>
      </c>
      <c r="I25" s="221">
        <v>758</v>
      </c>
      <c r="J25" s="221">
        <v>27682</v>
      </c>
      <c r="K25" s="224">
        <v>2</v>
      </c>
      <c r="L25" s="224">
        <v>28</v>
      </c>
      <c r="M25" s="224">
        <v>3</v>
      </c>
      <c r="N25" s="221">
        <v>322</v>
      </c>
      <c r="O25" s="221">
        <v>3563</v>
      </c>
      <c r="P25" s="220">
        <v>90161</v>
      </c>
      <c r="Q25" s="221">
        <v>3525</v>
      </c>
      <c r="R25" s="221">
        <v>83786</v>
      </c>
      <c r="S25" s="221">
        <v>17</v>
      </c>
      <c r="T25" s="221">
        <v>525</v>
      </c>
      <c r="U25" s="221">
        <v>18</v>
      </c>
      <c r="V25" s="221">
        <v>1667</v>
      </c>
      <c r="W25" s="221">
        <v>292</v>
      </c>
      <c r="X25" s="222">
        <v>4708</v>
      </c>
    </row>
    <row r="26" spans="2:24" ht="12">
      <c r="B26" s="189"/>
      <c r="C26" s="219"/>
      <c r="D26" s="224"/>
      <c r="E26" s="221"/>
      <c r="F26" s="221"/>
      <c r="G26" s="221"/>
      <c r="H26" s="224"/>
      <c r="I26" s="221"/>
      <c r="J26" s="221"/>
      <c r="K26" s="224"/>
      <c r="L26" s="224"/>
      <c r="M26" s="224"/>
      <c r="N26" s="221"/>
      <c r="O26" s="221"/>
      <c r="P26" s="224"/>
      <c r="Q26" s="221"/>
      <c r="R26" s="221"/>
      <c r="S26" s="221"/>
      <c r="T26" s="221"/>
      <c r="U26" s="221"/>
      <c r="V26" s="221"/>
      <c r="W26" s="221"/>
      <c r="X26" s="222"/>
    </row>
    <row r="27" spans="2:24" ht="12">
      <c r="B27" s="189" t="s">
        <v>1123</v>
      </c>
      <c r="C27" s="219">
        <v>2466</v>
      </c>
      <c r="D27" s="220">
        <v>515719</v>
      </c>
      <c r="E27" s="221">
        <v>2414</v>
      </c>
      <c r="F27" s="221">
        <v>481005</v>
      </c>
      <c r="G27" s="221">
        <v>56</v>
      </c>
      <c r="H27" s="220">
        <f>+J27+L27+N27</f>
        <v>4634</v>
      </c>
      <c r="I27" s="221">
        <v>14</v>
      </c>
      <c r="J27" s="221">
        <v>812</v>
      </c>
      <c r="K27" s="224">
        <v>32</v>
      </c>
      <c r="L27" s="224">
        <v>3230</v>
      </c>
      <c r="M27" s="224">
        <v>11</v>
      </c>
      <c r="N27" s="221">
        <v>592</v>
      </c>
      <c r="O27" s="221">
        <v>2107</v>
      </c>
      <c r="P27" s="220">
        <v>30080</v>
      </c>
      <c r="Q27" s="221">
        <v>2095</v>
      </c>
      <c r="R27" s="221">
        <v>24828</v>
      </c>
      <c r="S27" s="221">
        <v>47</v>
      </c>
      <c r="T27" s="221">
        <v>1778</v>
      </c>
      <c r="U27" s="221">
        <v>60</v>
      </c>
      <c r="V27" s="221">
        <v>4282</v>
      </c>
      <c r="W27" s="221">
        <v>65</v>
      </c>
      <c r="X27" s="222">
        <v>970</v>
      </c>
    </row>
    <row r="28" spans="2:24" ht="12">
      <c r="B28" s="189" t="s">
        <v>1125</v>
      </c>
      <c r="C28" s="219">
        <v>3346</v>
      </c>
      <c r="D28" s="220">
        <v>320375</v>
      </c>
      <c r="E28" s="221">
        <v>2967</v>
      </c>
      <c r="F28" s="221">
        <v>212694</v>
      </c>
      <c r="G28" s="221">
        <v>2669</v>
      </c>
      <c r="H28" s="220">
        <f>+J28+L28+N28</f>
        <v>84976</v>
      </c>
      <c r="I28" s="221">
        <v>2656</v>
      </c>
      <c r="J28" s="221">
        <v>83525</v>
      </c>
      <c r="K28" s="224">
        <v>5</v>
      </c>
      <c r="L28" s="224">
        <v>69</v>
      </c>
      <c r="M28" s="224">
        <v>70</v>
      </c>
      <c r="N28" s="221">
        <v>1382</v>
      </c>
      <c r="O28" s="221">
        <v>2418</v>
      </c>
      <c r="P28" s="220">
        <v>22705</v>
      </c>
      <c r="Q28" s="221">
        <v>2373</v>
      </c>
      <c r="R28" s="221">
        <v>19659</v>
      </c>
      <c r="S28" s="221">
        <v>42</v>
      </c>
      <c r="T28" s="221">
        <v>977</v>
      </c>
      <c r="U28" s="221">
        <v>14</v>
      </c>
      <c r="V28" s="221">
        <v>415</v>
      </c>
      <c r="W28" s="221">
        <v>170</v>
      </c>
      <c r="X28" s="222">
        <v>2631</v>
      </c>
    </row>
    <row r="29" spans="2:24" ht="12">
      <c r="B29" s="189" t="s">
        <v>1127</v>
      </c>
      <c r="C29" s="219">
        <v>2762</v>
      </c>
      <c r="D29" s="220">
        <v>271880</v>
      </c>
      <c r="E29" s="221">
        <v>2555</v>
      </c>
      <c r="F29" s="221">
        <v>157592</v>
      </c>
      <c r="G29" s="221">
        <v>1500</v>
      </c>
      <c r="H29" s="220">
        <f>+J29+L29+N29</f>
        <v>61958</v>
      </c>
      <c r="I29" s="221">
        <v>1363</v>
      </c>
      <c r="J29" s="221">
        <v>53181</v>
      </c>
      <c r="K29" s="224">
        <v>119</v>
      </c>
      <c r="L29" s="224">
        <v>6337</v>
      </c>
      <c r="M29" s="224">
        <v>72</v>
      </c>
      <c r="N29" s="221">
        <v>2440</v>
      </c>
      <c r="O29" s="221">
        <v>2506</v>
      </c>
      <c r="P29" s="220">
        <v>52330</v>
      </c>
      <c r="Q29" s="221">
        <v>2443</v>
      </c>
      <c r="R29" s="221">
        <v>30028</v>
      </c>
      <c r="S29" s="221">
        <v>124</v>
      </c>
      <c r="T29" s="221">
        <v>3876</v>
      </c>
      <c r="U29" s="221">
        <v>154</v>
      </c>
      <c r="V29" s="221">
        <v>11680</v>
      </c>
      <c r="W29" s="221">
        <v>586</v>
      </c>
      <c r="X29" s="222">
        <v>10622</v>
      </c>
    </row>
    <row r="30" spans="2:24" ht="12">
      <c r="B30" s="189" t="s">
        <v>1128</v>
      </c>
      <c r="C30" s="219">
        <v>4206</v>
      </c>
      <c r="D30" s="220">
        <v>450869</v>
      </c>
      <c r="E30" s="221">
        <v>4017</v>
      </c>
      <c r="F30" s="221">
        <v>305022</v>
      </c>
      <c r="G30" s="221">
        <v>2006</v>
      </c>
      <c r="H30" s="220">
        <f>+J30+L30+N30</f>
        <v>64079</v>
      </c>
      <c r="I30" s="221">
        <v>1285</v>
      </c>
      <c r="J30" s="221">
        <v>27651</v>
      </c>
      <c r="K30" s="224">
        <v>882</v>
      </c>
      <c r="L30" s="224">
        <v>35033</v>
      </c>
      <c r="M30" s="224">
        <v>45</v>
      </c>
      <c r="N30" s="221">
        <v>1395</v>
      </c>
      <c r="O30" s="221">
        <v>3839</v>
      </c>
      <c r="P30" s="220">
        <v>81768</v>
      </c>
      <c r="Q30" s="221">
        <v>3769</v>
      </c>
      <c r="R30" s="221">
        <v>67974</v>
      </c>
      <c r="S30" s="221">
        <v>112</v>
      </c>
      <c r="T30" s="221">
        <v>6188</v>
      </c>
      <c r="U30" s="221">
        <v>38</v>
      </c>
      <c r="V30" s="221">
        <v>1717</v>
      </c>
      <c r="W30" s="221">
        <v>709</v>
      </c>
      <c r="X30" s="222">
        <v>12077</v>
      </c>
    </row>
    <row r="31" spans="2:24" ht="12">
      <c r="B31" s="189"/>
      <c r="C31" s="219"/>
      <c r="D31" s="224"/>
      <c r="E31" s="221"/>
      <c r="F31" s="221"/>
      <c r="G31" s="221"/>
      <c r="H31" s="224"/>
      <c r="I31" s="221"/>
      <c r="J31" s="221"/>
      <c r="K31" s="224"/>
      <c r="L31" s="224"/>
      <c r="M31" s="224"/>
      <c r="N31" s="221"/>
      <c r="O31" s="221"/>
      <c r="P31" s="224"/>
      <c r="Q31" s="221"/>
      <c r="R31" s="221"/>
      <c r="S31" s="221"/>
      <c r="T31" s="221"/>
      <c r="U31" s="221"/>
      <c r="V31" s="221"/>
      <c r="W31" s="221"/>
      <c r="X31" s="222"/>
    </row>
    <row r="32" spans="2:24" ht="12">
      <c r="B32" s="189" t="s">
        <v>1131</v>
      </c>
      <c r="C32" s="219">
        <v>2575</v>
      </c>
      <c r="D32" s="220">
        <v>338912</v>
      </c>
      <c r="E32" s="221">
        <v>2453</v>
      </c>
      <c r="F32" s="221">
        <v>298528</v>
      </c>
      <c r="G32" s="221">
        <v>501</v>
      </c>
      <c r="H32" s="220">
        <f>+J32+L32+N32</f>
        <v>17917</v>
      </c>
      <c r="I32" s="221">
        <v>227</v>
      </c>
      <c r="J32" s="221">
        <v>6273</v>
      </c>
      <c r="K32" s="224">
        <v>227</v>
      </c>
      <c r="L32" s="224">
        <v>9401</v>
      </c>
      <c r="M32" s="224">
        <v>58</v>
      </c>
      <c r="N32" s="221">
        <v>2243</v>
      </c>
      <c r="O32" s="221">
        <v>2200</v>
      </c>
      <c r="P32" s="220">
        <v>22467</v>
      </c>
      <c r="Q32" s="221">
        <v>2188</v>
      </c>
      <c r="R32" s="221">
        <v>18721</v>
      </c>
      <c r="S32" s="221">
        <v>34</v>
      </c>
      <c r="T32" s="221">
        <v>792</v>
      </c>
      <c r="U32" s="221">
        <v>29</v>
      </c>
      <c r="V32" s="221">
        <v>1761</v>
      </c>
      <c r="W32" s="221">
        <v>157</v>
      </c>
      <c r="X32" s="222">
        <v>1985</v>
      </c>
    </row>
    <row r="33" spans="2:24" ht="12">
      <c r="B33" s="189" t="s">
        <v>1133</v>
      </c>
      <c r="C33" s="219">
        <v>3687</v>
      </c>
      <c r="D33" s="220">
        <v>388990</v>
      </c>
      <c r="E33" s="221">
        <v>2964</v>
      </c>
      <c r="F33" s="221">
        <v>207059</v>
      </c>
      <c r="G33" s="221">
        <v>2975</v>
      </c>
      <c r="H33" s="220">
        <f>+J33+L33+N33</f>
        <v>147759</v>
      </c>
      <c r="I33" s="221">
        <v>2921</v>
      </c>
      <c r="J33" s="221">
        <v>144662</v>
      </c>
      <c r="K33" s="224">
        <v>70</v>
      </c>
      <c r="L33" s="224">
        <v>2766</v>
      </c>
      <c r="M33" s="224">
        <v>18</v>
      </c>
      <c r="N33" s="221">
        <v>331</v>
      </c>
      <c r="O33" s="221">
        <v>2926</v>
      </c>
      <c r="P33" s="220">
        <v>34172</v>
      </c>
      <c r="Q33" s="221">
        <v>2883</v>
      </c>
      <c r="R33" s="221">
        <v>29440</v>
      </c>
      <c r="S33" s="221">
        <v>120</v>
      </c>
      <c r="T33" s="221">
        <v>6236</v>
      </c>
      <c r="U33" s="221">
        <v>16</v>
      </c>
      <c r="V33" s="221">
        <v>1341</v>
      </c>
      <c r="W33" s="221">
        <v>248</v>
      </c>
      <c r="X33" s="222">
        <v>3391</v>
      </c>
    </row>
    <row r="34" spans="2:24" ht="12">
      <c r="B34" s="189" t="s">
        <v>1135</v>
      </c>
      <c r="C34" s="219">
        <v>3554</v>
      </c>
      <c r="D34" s="220">
        <v>350905</v>
      </c>
      <c r="E34" s="221">
        <v>2769</v>
      </c>
      <c r="F34" s="221">
        <v>165503</v>
      </c>
      <c r="G34" s="221">
        <v>2530</v>
      </c>
      <c r="H34" s="220">
        <f>+J34+L34+N34</f>
        <v>128379</v>
      </c>
      <c r="I34" s="221">
        <v>2496</v>
      </c>
      <c r="J34" s="221">
        <v>125855</v>
      </c>
      <c r="K34" s="224">
        <v>39</v>
      </c>
      <c r="L34" s="224">
        <v>880</v>
      </c>
      <c r="M34" s="224">
        <v>27</v>
      </c>
      <c r="N34" s="221">
        <v>1644</v>
      </c>
      <c r="O34" s="221">
        <v>2494</v>
      </c>
      <c r="P34" s="220">
        <v>57023</v>
      </c>
      <c r="Q34" s="221">
        <v>2452</v>
      </c>
      <c r="R34" s="221">
        <v>52090</v>
      </c>
      <c r="S34" s="221">
        <v>43</v>
      </c>
      <c r="T34" s="221">
        <v>2132</v>
      </c>
      <c r="U34" s="221">
        <v>19</v>
      </c>
      <c r="V34" s="221">
        <v>1063</v>
      </c>
      <c r="W34" s="221">
        <v>230</v>
      </c>
      <c r="X34" s="222">
        <v>3870</v>
      </c>
    </row>
    <row r="35" spans="2:24" ht="12">
      <c r="B35" s="189" t="s">
        <v>1137</v>
      </c>
      <c r="C35" s="219">
        <v>3362</v>
      </c>
      <c r="D35" s="220">
        <v>518116</v>
      </c>
      <c r="E35" s="221">
        <v>3261</v>
      </c>
      <c r="F35" s="221">
        <v>398482</v>
      </c>
      <c r="G35" s="221">
        <v>596</v>
      </c>
      <c r="H35" s="220">
        <f>+J35+L35+N35</f>
        <v>30717</v>
      </c>
      <c r="I35" s="221">
        <v>16</v>
      </c>
      <c r="J35" s="221">
        <v>622</v>
      </c>
      <c r="K35" s="224">
        <v>541</v>
      </c>
      <c r="L35" s="224">
        <v>27722</v>
      </c>
      <c r="M35" s="224">
        <v>54</v>
      </c>
      <c r="N35" s="221">
        <v>2373</v>
      </c>
      <c r="O35" s="221">
        <v>3134</v>
      </c>
      <c r="P35" s="220">
        <v>88917</v>
      </c>
      <c r="Q35" s="221">
        <v>3110</v>
      </c>
      <c r="R35" s="221">
        <v>78980</v>
      </c>
      <c r="S35" s="221">
        <v>46</v>
      </c>
      <c r="T35" s="221">
        <v>3259</v>
      </c>
      <c r="U35" s="221">
        <v>30</v>
      </c>
      <c r="V35" s="221">
        <v>2858</v>
      </c>
      <c r="W35" s="221">
        <v>284</v>
      </c>
      <c r="X35" s="222">
        <v>7079</v>
      </c>
    </row>
    <row r="36" spans="2:24" ht="12">
      <c r="B36" s="189" t="s">
        <v>1139</v>
      </c>
      <c r="C36" s="219">
        <v>2661</v>
      </c>
      <c r="D36" s="220">
        <v>327464</v>
      </c>
      <c r="E36" s="221">
        <v>2368</v>
      </c>
      <c r="F36" s="221">
        <v>224605</v>
      </c>
      <c r="G36" s="221">
        <v>1593</v>
      </c>
      <c r="H36" s="220">
        <f>+J36+L36+N36</f>
        <v>63489</v>
      </c>
      <c r="I36" s="221">
        <v>1525</v>
      </c>
      <c r="J36" s="221">
        <v>58588</v>
      </c>
      <c r="K36" s="224">
        <v>41</v>
      </c>
      <c r="L36" s="224">
        <v>2779</v>
      </c>
      <c r="M36" s="224">
        <v>44</v>
      </c>
      <c r="N36" s="221">
        <v>2122</v>
      </c>
      <c r="O36" s="221">
        <v>2204</v>
      </c>
      <c r="P36" s="220">
        <v>39370</v>
      </c>
      <c r="Q36" s="221">
        <v>2189</v>
      </c>
      <c r="R36" s="221">
        <v>33143</v>
      </c>
      <c r="S36" s="221">
        <v>77</v>
      </c>
      <c r="T36" s="221">
        <v>3228</v>
      </c>
      <c r="U36" s="221">
        <v>56</v>
      </c>
      <c r="V36" s="221">
        <v>3163</v>
      </c>
      <c r="W36" s="221">
        <v>201</v>
      </c>
      <c r="X36" s="222">
        <v>3064</v>
      </c>
    </row>
    <row r="37" spans="2:24" ht="12">
      <c r="B37" s="189"/>
      <c r="C37" s="219"/>
      <c r="D37" s="224"/>
      <c r="E37" s="221"/>
      <c r="F37" s="221"/>
      <c r="G37" s="221"/>
      <c r="H37" s="224"/>
      <c r="I37" s="221"/>
      <c r="J37" s="221"/>
      <c r="K37" s="224"/>
      <c r="L37" s="224"/>
      <c r="M37" s="224"/>
      <c r="N37" s="221"/>
      <c r="O37" s="221"/>
      <c r="P37" s="224"/>
      <c r="Q37" s="221"/>
      <c r="R37" s="221"/>
      <c r="S37" s="221"/>
      <c r="T37" s="221"/>
      <c r="U37" s="221"/>
      <c r="V37" s="221"/>
      <c r="W37" s="221"/>
      <c r="X37" s="222"/>
    </row>
    <row r="38" spans="2:24" ht="12">
      <c r="B38" s="189" t="s">
        <v>1142</v>
      </c>
      <c r="C38" s="219">
        <v>1174</v>
      </c>
      <c r="D38" s="220">
        <v>95057</v>
      </c>
      <c r="E38" s="221">
        <v>1028</v>
      </c>
      <c r="F38" s="221">
        <v>59912</v>
      </c>
      <c r="G38" s="221">
        <v>658</v>
      </c>
      <c r="H38" s="220">
        <f aca="true" t="shared" si="7" ref="H38:H44">+J38+L38+N38</f>
        <v>21741</v>
      </c>
      <c r="I38" s="221">
        <v>522</v>
      </c>
      <c r="J38" s="221">
        <v>15512</v>
      </c>
      <c r="K38" s="224">
        <v>127</v>
      </c>
      <c r="L38" s="224">
        <v>5249</v>
      </c>
      <c r="M38" s="224">
        <v>36</v>
      </c>
      <c r="N38" s="221">
        <v>980</v>
      </c>
      <c r="O38" s="221">
        <v>869</v>
      </c>
      <c r="P38" s="220">
        <v>13404</v>
      </c>
      <c r="Q38" s="221">
        <v>834</v>
      </c>
      <c r="R38" s="221">
        <v>9012</v>
      </c>
      <c r="S38" s="221">
        <v>31</v>
      </c>
      <c r="T38" s="221">
        <v>1651</v>
      </c>
      <c r="U38" s="221">
        <v>12</v>
      </c>
      <c r="V38" s="221">
        <v>1270</v>
      </c>
      <c r="W38" s="221">
        <v>157</v>
      </c>
      <c r="X38" s="222">
        <v>3122</v>
      </c>
    </row>
    <row r="39" spans="2:24" ht="12">
      <c r="B39" s="189" t="s">
        <v>1144</v>
      </c>
      <c r="C39" s="219">
        <v>1119</v>
      </c>
      <c r="D39" s="220">
        <v>99459</v>
      </c>
      <c r="E39" s="221">
        <v>1018</v>
      </c>
      <c r="F39" s="221">
        <v>69990</v>
      </c>
      <c r="G39" s="221">
        <v>745</v>
      </c>
      <c r="H39" s="220">
        <f t="shared" si="7"/>
        <v>21591</v>
      </c>
      <c r="I39" s="221">
        <v>731</v>
      </c>
      <c r="J39" s="221">
        <v>20650</v>
      </c>
      <c r="K39" s="224">
        <v>3</v>
      </c>
      <c r="L39" s="224">
        <v>125</v>
      </c>
      <c r="M39" s="224">
        <v>34</v>
      </c>
      <c r="N39" s="221">
        <v>816</v>
      </c>
      <c r="O39" s="221">
        <v>844</v>
      </c>
      <c r="P39" s="220">
        <v>7878</v>
      </c>
      <c r="Q39" s="221">
        <v>827</v>
      </c>
      <c r="R39" s="221">
        <v>6914</v>
      </c>
      <c r="S39" s="221">
        <v>13</v>
      </c>
      <c r="T39" s="221">
        <v>323</v>
      </c>
      <c r="U39" s="224">
        <v>7</v>
      </c>
      <c r="V39" s="221">
        <v>75</v>
      </c>
      <c r="W39" s="221">
        <v>77</v>
      </c>
      <c r="X39" s="222">
        <v>889</v>
      </c>
    </row>
    <row r="40" spans="2:24" ht="12">
      <c r="B40" s="189" t="s">
        <v>1098</v>
      </c>
      <c r="C40" s="219">
        <v>2203</v>
      </c>
      <c r="D40" s="220">
        <v>202868</v>
      </c>
      <c r="E40" s="221">
        <v>2094</v>
      </c>
      <c r="F40" s="221">
        <v>162842</v>
      </c>
      <c r="G40" s="221">
        <v>1253</v>
      </c>
      <c r="H40" s="220">
        <f t="shared" si="7"/>
        <v>25766</v>
      </c>
      <c r="I40" s="221">
        <v>1236</v>
      </c>
      <c r="J40" s="221">
        <v>24811</v>
      </c>
      <c r="K40" s="224">
        <v>19</v>
      </c>
      <c r="L40" s="224">
        <v>477</v>
      </c>
      <c r="M40" s="224">
        <v>20</v>
      </c>
      <c r="N40" s="221">
        <v>478</v>
      </c>
      <c r="O40" s="221">
        <v>1627</v>
      </c>
      <c r="P40" s="220">
        <v>14260</v>
      </c>
      <c r="Q40" s="221">
        <v>1606</v>
      </c>
      <c r="R40" s="221">
        <v>11992</v>
      </c>
      <c r="S40" s="224">
        <v>12</v>
      </c>
      <c r="T40" s="221">
        <v>388</v>
      </c>
      <c r="U40" s="221">
        <v>14</v>
      </c>
      <c r="V40" s="221">
        <v>749</v>
      </c>
      <c r="W40" s="221">
        <v>152</v>
      </c>
      <c r="X40" s="222">
        <v>1519</v>
      </c>
    </row>
    <row r="41" spans="2:24" ht="12">
      <c r="B41" s="189" t="s">
        <v>1099</v>
      </c>
      <c r="C41" s="219">
        <v>1102</v>
      </c>
      <c r="D41" s="220">
        <v>68345</v>
      </c>
      <c r="E41" s="221">
        <v>1068</v>
      </c>
      <c r="F41" s="221">
        <v>53071</v>
      </c>
      <c r="G41" s="221">
        <v>125</v>
      </c>
      <c r="H41" s="220">
        <f t="shared" si="7"/>
        <v>4634</v>
      </c>
      <c r="I41" s="221">
        <v>115</v>
      </c>
      <c r="J41" s="221">
        <v>4411</v>
      </c>
      <c r="K41" s="224">
        <v>0</v>
      </c>
      <c r="L41" s="224">
        <v>0</v>
      </c>
      <c r="M41" s="224">
        <v>14</v>
      </c>
      <c r="N41" s="221">
        <v>223</v>
      </c>
      <c r="O41" s="221">
        <v>1002</v>
      </c>
      <c r="P41" s="220">
        <v>10640</v>
      </c>
      <c r="Q41" s="221">
        <v>994</v>
      </c>
      <c r="R41" s="221">
        <v>9208</v>
      </c>
      <c r="S41" s="221">
        <v>12</v>
      </c>
      <c r="T41" s="221">
        <v>163</v>
      </c>
      <c r="U41" s="221">
        <v>8</v>
      </c>
      <c r="V41" s="221">
        <v>334</v>
      </c>
      <c r="W41" s="221">
        <v>85</v>
      </c>
      <c r="X41" s="222">
        <v>1098</v>
      </c>
    </row>
    <row r="42" spans="2:24" ht="12">
      <c r="B42" s="189" t="s">
        <v>1100</v>
      </c>
      <c r="C42" s="219">
        <v>1585</v>
      </c>
      <c r="D42" s="220">
        <v>161140</v>
      </c>
      <c r="E42" s="221">
        <v>1406</v>
      </c>
      <c r="F42" s="221">
        <v>66045</v>
      </c>
      <c r="G42" s="221">
        <v>956</v>
      </c>
      <c r="H42" s="220">
        <f t="shared" si="7"/>
        <v>71447</v>
      </c>
      <c r="I42" s="221">
        <v>846</v>
      </c>
      <c r="J42" s="221">
        <v>65002</v>
      </c>
      <c r="K42" s="224">
        <v>113</v>
      </c>
      <c r="L42" s="224">
        <v>4396</v>
      </c>
      <c r="M42" s="224">
        <v>63</v>
      </c>
      <c r="N42" s="221">
        <v>2049</v>
      </c>
      <c r="O42" s="221">
        <v>1347</v>
      </c>
      <c r="P42" s="220">
        <v>23648</v>
      </c>
      <c r="Q42" s="221">
        <v>1323</v>
      </c>
      <c r="R42" s="221">
        <v>17303</v>
      </c>
      <c r="S42" s="221">
        <v>48</v>
      </c>
      <c r="T42" s="221">
        <v>2085</v>
      </c>
      <c r="U42" s="221">
        <v>30</v>
      </c>
      <c r="V42" s="221">
        <v>1896</v>
      </c>
      <c r="W42" s="221">
        <v>243</v>
      </c>
      <c r="X42" s="222">
        <v>4449</v>
      </c>
    </row>
    <row r="43" spans="2:24" ht="12">
      <c r="B43" s="189" t="s">
        <v>1102</v>
      </c>
      <c r="C43" s="219">
        <v>1124</v>
      </c>
      <c r="D43" s="220">
        <v>105377</v>
      </c>
      <c r="E43" s="221">
        <v>1043</v>
      </c>
      <c r="F43" s="221">
        <v>57088</v>
      </c>
      <c r="G43" s="221">
        <v>610</v>
      </c>
      <c r="H43" s="220">
        <f t="shared" si="7"/>
        <v>34973</v>
      </c>
      <c r="I43" s="221">
        <v>589</v>
      </c>
      <c r="J43" s="221">
        <v>33053</v>
      </c>
      <c r="K43" s="224">
        <v>13</v>
      </c>
      <c r="L43" s="224">
        <v>1100</v>
      </c>
      <c r="M43" s="224">
        <v>27</v>
      </c>
      <c r="N43" s="224">
        <v>820</v>
      </c>
      <c r="O43" s="221">
        <v>1050</v>
      </c>
      <c r="P43" s="220">
        <v>13316</v>
      </c>
      <c r="Q43" s="221">
        <v>1049</v>
      </c>
      <c r="R43" s="221">
        <v>10742</v>
      </c>
      <c r="S43" s="221">
        <v>35</v>
      </c>
      <c r="T43" s="221">
        <v>1043</v>
      </c>
      <c r="U43" s="221">
        <v>14</v>
      </c>
      <c r="V43" s="221">
        <v>1500</v>
      </c>
      <c r="W43" s="221">
        <v>73</v>
      </c>
      <c r="X43" s="222">
        <v>1074</v>
      </c>
    </row>
    <row r="44" spans="2:24" ht="12">
      <c r="B44" s="189" t="s">
        <v>1104</v>
      </c>
      <c r="C44" s="219">
        <v>1365</v>
      </c>
      <c r="D44" s="220">
        <v>189593</v>
      </c>
      <c r="E44" s="221">
        <v>1315</v>
      </c>
      <c r="F44" s="221">
        <v>147564</v>
      </c>
      <c r="G44" s="221">
        <v>114</v>
      </c>
      <c r="H44" s="220">
        <f t="shared" si="7"/>
        <v>5576</v>
      </c>
      <c r="I44" s="221">
        <v>30</v>
      </c>
      <c r="J44" s="221">
        <v>760</v>
      </c>
      <c r="K44" s="224">
        <v>74</v>
      </c>
      <c r="L44" s="224">
        <v>4536</v>
      </c>
      <c r="M44" s="224">
        <v>11</v>
      </c>
      <c r="N44" s="224">
        <v>280</v>
      </c>
      <c r="O44" s="221">
        <v>1270</v>
      </c>
      <c r="P44" s="220">
        <v>36453</v>
      </c>
      <c r="Q44" s="221">
        <v>1258</v>
      </c>
      <c r="R44" s="221">
        <v>32882</v>
      </c>
      <c r="S44" s="221">
        <v>50</v>
      </c>
      <c r="T44" s="221">
        <v>4220</v>
      </c>
      <c r="U44" s="221">
        <v>12</v>
      </c>
      <c r="V44" s="221">
        <v>840</v>
      </c>
      <c r="W44" s="221">
        <v>145</v>
      </c>
      <c r="X44" s="222">
        <v>2731</v>
      </c>
    </row>
    <row r="45" spans="2:24" ht="12">
      <c r="B45" s="189"/>
      <c r="C45" s="219"/>
      <c r="D45" s="224"/>
      <c r="E45" s="221"/>
      <c r="F45" s="221"/>
      <c r="G45" s="221"/>
      <c r="H45" s="224"/>
      <c r="I45" s="221"/>
      <c r="J45" s="221"/>
      <c r="K45" s="224"/>
      <c r="L45" s="224"/>
      <c r="M45" s="224"/>
      <c r="N45" s="224"/>
      <c r="O45" s="221"/>
      <c r="P45" s="224"/>
      <c r="Q45" s="221"/>
      <c r="R45" s="221"/>
      <c r="S45" s="221"/>
      <c r="T45" s="221"/>
      <c r="U45" s="221"/>
      <c r="V45" s="221"/>
      <c r="W45" s="221"/>
      <c r="X45" s="222"/>
    </row>
    <row r="46" spans="2:24" ht="12">
      <c r="B46" s="189" t="s">
        <v>1105</v>
      </c>
      <c r="C46" s="219">
        <v>978</v>
      </c>
      <c r="D46" s="220">
        <v>168917</v>
      </c>
      <c r="E46" s="221">
        <v>947</v>
      </c>
      <c r="F46" s="221">
        <v>155022</v>
      </c>
      <c r="G46" s="221">
        <v>37</v>
      </c>
      <c r="H46" s="220">
        <f aca="true" t="shared" si="8" ref="H46:H52">+J46+L46+N46</f>
        <v>2203</v>
      </c>
      <c r="I46" s="221">
        <v>3</v>
      </c>
      <c r="J46" s="221">
        <v>50</v>
      </c>
      <c r="K46" s="224">
        <v>34</v>
      </c>
      <c r="L46" s="224">
        <v>2153</v>
      </c>
      <c r="M46" s="224">
        <v>0</v>
      </c>
      <c r="N46" s="224">
        <v>0</v>
      </c>
      <c r="O46" s="221">
        <v>911</v>
      </c>
      <c r="P46" s="220">
        <v>11692</v>
      </c>
      <c r="Q46" s="221">
        <v>898</v>
      </c>
      <c r="R46" s="221">
        <v>9910</v>
      </c>
      <c r="S46" s="221">
        <v>39</v>
      </c>
      <c r="T46" s="221">
        <v>1020</v>
      </c>
      <c r="U46" s="221">
        <v>22</v>
      </c>
      <c r="V46" s="221">
        <v>1000</v>
      </c>
      <c r="W46" s="221">
        <v>70</v>
      </c>
      <c r="X46" s="222">
        <v>782</v>
      </c>
    </row>
    <row r="47" spans="2:24" ht="12">
      <c r="B47" s="189" t="s">
        <v>1107</v>
      </c>
      <c r="C47" s="219">
        <v>1487</v>
      </c>
      <c r="D47" s="220">
        <v>228365</v>
      </c>
      <c r="E47" s="221">
        <v>1469</v>
      </c>
      <c r="F47" s="221">
        <v>209869</v>
      </c>
      <c r="G47" s="221">
        <v>54</v>
      </c>
      <c r="H47" s="220">
        <f t="shared" si="8"/>
        <v>4936</v>
      </c>
      <c r="I47" s="221">
        <v>0</v>
      </c>
      <c r="J47" s="221">
        <v>0</v>
      </c>
      <c r="K47" s="224">
        <v>53</v>
      </c>
      <c r="L47" s="224">
        <v>4896</v>
      </c>
      <c r="M47" s="224">
        <v>1</v>
      </c>
      <c r="N47" s="224">
        <v>40</v>
      </c>
      <c r="O47" s="221">
        <v>1339</v>
      </c>
      <c r="P47" s="220">
        <v>13560</v>
      </c>
      <c r="Q47" s="221">
        <v>1330</v>
      </c>
      <c r="R47" s="221">
        <v>10006</v>
      </c>
      <c r="S47" s="221">
        <v>51</v>
      </c>
      <c r="T47" s="221">
        <v>1334</v>
      </c>
      <c r="U47" s="221">
        <v>72</v>
      </c>
      <c r="V47" s="221">
        <v>3467</v>
      </c>
      <c r="W47" s="221">
        <v>13</v>
      </c>
      <c r="X47" s="222">
        <v>87</v>
      </c>
    </row>
    <row r="48" spans="2:24" ht="12">
      <c r="B48" s="189" t="s">
        <v>1109</v>
      </c>
      <c r="C48" s="219">
        <v>1015</v>
      </c>
      <c r="D48" s="220">
        <v>161198</v>
      </c>
      <c r="E48" s="221">
        <v>994</v>
      </c>
      <c r="F48" s="221">
        <v>148787</v>
      </c>
      <c r="G48" s="221">
        <v>51</v>
      </c>
      <c r="H48" s="220">
        <f t="shared" si="8"/>
        <v>1934</v>
      </c>
      <c r="I48" s="221">
        <v>7</v>
      </c>
      <c r="J48" s="221">
        <v>153</v>
      </c>
      <c r="K48" s="224">
        <v>18</v>
      </c>
      <c r="L48" s="224">
        <v>930</v>
      </c>
      <c r="M48" s="224">
        <v>26</v>
      </c>
      <c r="N48" s="224">
        <v>851</v>
      </c>
      <c r="O48" s="221">
        <v>821</v>
      </c>
      <c r="P48" s="220">
        <v>10477</v>
      </c>
      <c r="Q48" s="221">
        <v>819</v>
      </c>
      <c r="R48" s="221">
        <v>9413</v>
      </c>
      <c r="S48" s="221">
        <v>12</v>
      </c>
      <c r="T48" s="221">
        <v>810</v>
      </c>
      <c r="U48" s="221">
        <v>10</v>
      </c>
      <c r="V48" s="221">
        <v>530</v>
      </c>
      <c r="W48" s="221">
        <v>30</v>
      </c>
      <c r="X48" s="222">
        <v>534</v>
      </c>
    </row>
    <row r="49" spans="2:24" ht="12">
      <c r="B49" s="189" t="s">
        <v>1111</v>
      </c>
      <c r="C49" s="219">
        <v>1325</v>
      </c>
      <c r="D49" s="220">
        <v>204654</v>
      </c>
      <c r="E49" s="221">
        <v>1216</v>
      </c>
      <c r="F49" s="221">
        <v>189360</v>
      </c>
      <c r="G49" s="221">
        <v>47</v>
      </c>
      <c r="H49" s="220">
        <f t="shared" si="8"/>
        <v>2538</v>
      </c>
      <c r="I49" s="221">
        <v>24</v>
      </c>
      <c r="J49" s="221">
        <v>512</v>
      </c>
      <c r="K49" s="224">
        <v>22</v>
      </c>
      <c r="L49" s="224">
        <v>2021</v>
      </c>
      <c r="M49" s="224">
        <v>1</v>
      </c>
      <c r="N49" s="224">
        <v>5</v>
      </c>
      <c r="O49" s="221">
        <v>1116</v>
      </c>
      <c r="P49" s="220">
        <v>12756</v>
      </c>
      <c r="Q49" s="221">
        <v>1102</v>
      </c>
      <c r="R49" s="221">
        <v>10491</v>
      </c>
      <c r="S49" s="221">
        <v>51</v>
      </c>
      <c r="T49" s="221">
        <v>1448</v>
      </c>
      <c r="U49" s="221">
        <v>20</v>
      </c>
      <c r="V49" s="221">
        <v>1302</v>
      </c>
      <c r="W49" s="221">
        <v>76</v>
      </c>
      <c r="X49" s="222">
        <v>963</v>
      </c>
    </row>
    <row r="50" spans="2:24" ht="12">
      <c r="B50" s="189" t="s">
        <v>1113</v>
      </c>
      <c r="C50" s="219">
        <v>738</v>
      </c>
      <c r="D50" s="220">
        <v>111556</v>
      </c>
      <c r="E50" s="221">
        <v>700</v>
      </c>
      <c r="F50" s="221">
        <v>81314</v>
      </c>
      <c r="G50" s="221">
        <v>32</v>
      </c>
      <c r="H50" s="220">
        <f t="shared" si="8"/>
        <v>2427</v>
      </c>
      <c r="I50" s="221">
        <v>6</v>
      </c>
      <c r="J50" s="221">
        <v>247</v>
      </c>
      <c r="K50" s="224">
        <v>27</v>
      </c>
      <c r="L50" s="224">
        <v>2180</v>
      </c>
      <c r="M50" s="224">
        <v>0</v>
      </c>
      <c r="N50" s="224">
        <v>0</v>
      </c>
      <c r="O50" s="221">
        <v>705</v>
      </c>
      <c r="P50" s="220">
        <v>27815</v>
      </c>
      <c r="Q50" s="221">
        <v>696</v>
      </c>
      <c r="R50" s="221">
        <v>17026</v>
      </c>
      <c r="S50" s="221">
        <v>95</v>
      </c>
      <c r="T50" s="221">
        <v>6447</v>
      </c>
      <c r="U50" s="221">
        <v>66</v>
      </c>
      <c r="V50" s="221">
        <v>9404</v>
      </c>
      <c r="W50" s="221">
        <v>38</v>
      </c>
      <c r="X50" s="222">
        <v>1385</v>
      </c>
    </row>
    <row r="51" spans="2:24" ht="12">
      <c r="B51" s="189" t="s">
        <v>1114</v>
      </c>
      <c r="C51" s="219">
        <v>947</v>
      </c>
      <c r="D51" s="220">
        <v>188528</v>
      </c>
      <c r="E51" s="221">
        <v>927</v>
      </c>
      <c r="F51" s="221">
        <v>170702</v>
      </c>
      <c r="G51" s="221">
        <v>100</v>
      </c>
      <c r="H51" s="220">
        <f t="shared" si="8"/>
        <v>4587</v>
      </c>
      <c r="I51" s="221">
        <v>53</v>
      </c>
      <c r="J51" s="221">
        <v>826</v>
      </c>
      <c r="K51" s="224">
        <v>45</v>
      </c>
      <c r="L51" s="224">
        <v>3681</v>
      </c>
      <c r="M51" s="224">
        <v>2</v>
      </c>
      <c r="N51" s="224">
        <v>80</v>
      </c>
      <c r="O51" s="221">
        <v>857</v>
      </c>
      <c r="P51" s="220">
        <v>13239</v>
      </c>
      <c r="Q51" s="221">
        <v>851</v>
      </c>
      <c r="R51" s="221">
        <v>12002</v>
      </c>
      <c r="S51" s="221">
        <v>10</v>
      </c>
      <c r="T51" s="221">
        <v>268</v>
      </c>
      <c r="U51" s="221">
        <v>4</v>
      </c>
      <c r="V51" s="224">
        <v>65</v>
      </c>
      <c r="W51" s="221">
        <v>64</v>
      </c>
      <c r="X51" s="222">
        <v>1172</v>
      </c>
    </row>
    <row r="52" spans="2:24" ht="12">
      <c r="B52" s="189" t="s">
        <v>1116</v>
      </c>
      <c r="C52" s="219">
        <v>1039</v>
      </c>
      <c r="D52" s="220">
        <v>143649</v>
      </c>
      <c r="E52" s="221">
        <v>987</v>
      </c>
      <c r="F52" s="221">
        <v>126822</v>
      </c>
      <c r="G52" s="221">
        <v>37</v>
      </c>
      <c r="H52" s="220">
        <f t="shared" si="8"/>
        <v>2146</v>
      </c>
      <c r="I52" s="221">
        <v>14</v>
      </c>
      <c r="J52" s="221">
        <v>230</v>
      </c>
      <c r="K52" s="224">
        <v>23</v>
      </c>
      <c r="L52" s="224">
        <v>1856</v>
      </c>
      <c r="M52" s="224">
        <v>1</v>
      </c>
      <c r="N52" s="224">
        <v>60</v>
      </c>
      <c r="O52" s="221">
        <v>962</v>
      </c>
      <c r="P52" s="220">
        <v>14681</v>
      </c>
      <c r="Q52" s="221">
        <v>953</v>
      </c>
      <c r="R52" s="221">
        <v>13272</v>
      </c>
      <c r="S52" s="221">
        <v>15</v>
      </c>
      <c r="T52" s="221">
        <v>565</v>
      </c>
      <c r="U52" s="221">
        <v>14</v>
      </c>
      <c r="V52" s="221">
        <v>594</v>
      </c>
      <c r="W52" s="221">
        <v>78</v>
      </c>
      <c r="X52" s="222">
        <v>815</v>
      </c>
    </row>
    <row r="53" spans="2:24" ht="12">
      <c r="B53" s="189"/>
      <c r="C53" s="219"/>
      <c r="D53" s="224"/>
      <c r="E53" s="221"/>
      <c r="F53" s="221"/>
      <c r="G53" s="221"/>
      <c r="H53" s="224"/>
      <c r="I53" s="221"/>
      <c r="J53" s="221"/>
      <c r="K53" s="224"/>
      <c r="L53" s="224"/>
      <c r="M53" s="224"/>
      <c r="N53" s="224"/>
      <c r="O53" s="221"/>
      <c r="P53" s="224"/>
      <c r="Q53" s="221"/>
      <c r="R53" s="221"/>
      <c r="S53" s="221"/>
      <c r="T53" s="221"/>
      <c r="U53" s="221"/>
      <c r="V53" s="221"/>
      <c r="W53" s="221"/>
      <c r="X53" s="222"/>
    </row>
    <row r="54" spans="2:24" ht="12">
      <c r="B54" s="189" t="s">
        <v>1119</v>
      </c>
      <c r="C54" s="219">
        <v>2774</v>
      </c>
      <c r="D54" s="220">
        <v>415405</v>
      </c>
      <c r="E54" s="221">
        <v>2543</v>
      </c>
      <c r="F54" s="221">
        <v>309768</v>
      </c>
      <c r="G54" s="221">
        <v>1409</v>
      </c>
      <c r="H54" s="220">
        <f>+J54+L54+N54</f>
        <v>61022</v>
      </c>
      <c r="I54" s="221">
        <v>1366</v>
      </c>
      <c r="J54" s="221">
        <v>59168</v>
      </c>
      <c r="K54" s="224">
        <v>6</v>
      </c>
      <c r="L54" s="224">
        <v>245</v>
      </c>
      <c r="M54" s="224">
        <v>43</v>
      </c>
      <c r="N54" s="224">
        <v>1609</v>
      </c>
      <c r="O54" s="221">
        <v>2498</v>
      </c>
      <c r="P54" s="220">
        <v>44615</v>
      </c>
      <c r="Q54" s="221">
        <v>2478</v>
      </c>
      <c r="R54" s="221">
        <v>36473</v>
      </c>
      <c r="S54" s="221">
        <v>258</v>
      </c>
      <c r="T54" s="221">
        <v>11849</v>
      </c>
      <c r="U54" s="221">
        <v>68</v>
      </c>
      <c r="V54" s="221">
        <v>4610</v>
      </c>
      <c r="W54" s="221">
        <v>231</v>
      </c>
      <c r="X54" s="222">
        <v>3532</v>
      </c>
    </row>
    <row r="55" spans="2:24" ht="12">
      <c r="B55" s="189" t="s">
        <v>1238</v>
      </c>
      <c r="C55" s="219">
        <v>2605</v>
      </c>
      <c r="D55" s="220">
        <v>500072</v>
      </c>
      <c r="E55" s="221">
        <v>2551</v>
      </c>
      <c r="F55" s="221">
        <v>462903</v>
      </c>
      <c r="G55" s="221">
        <v>241</v>
      </c>
      <c r="H55" s="220">
        <f>+J55+L55+N55</f>
        <v>7500</v>
      </c>
      <c r="I55" s="221">
        <v>162</v>
      </c>
      <c r="J55" s="221">
        <v>4310</v>
      </c>
      <c r="K55" s="224">
        <v>40</v>
      </c>
      <c r="L55" s="224">
        <v>1850</v>
      </c>
      <c r="M55" s="224">
        <v>44</v>
      </c>
      <c r="N55" s="221">
        <v>1340</v>
      </c>
      <c r="O55" s="221">
        <v>2462</v>
      </c>
      <c r="P55" s="220">
        <v>29669</v>
      </c>
      <c r="Q55" s="221">
        <v>2449</v>
      </c>
      <c r="R55" s="221">
        <v>20740</v>
      </c>
      <c r="S55" s="221">
        <v>111</v>
      </c>
      <c r="T55" s="221">
        <v>2168</v>
      </c>
      <c r="U55" s="221">
        <v>107</v>
      </c>
      <c r="V55" s="221">
        <v>7622</v>
      </c>
      <c r="W55" s="221">
        <v>104</v>
      </c>
      <c r="X55" s="222">
        <v>1307</v>
      </c>
    </row>
    <row r="56" spans="2:24" ht="12">
      <c r="B56" s="189" t="s">
        <v>1122</v>
      </c>
      <c r="C56" s="219">
        <v>1025</v>
      </c>
      <c r="D56" s="220">
        <v>122748</v>
      </c>
      <c r="E56" s="221">
        <v>948</v>
      </c>
      <c r="F56" s="221">
        <v>109471</v>
      </c>
      <c r="G56" s="221">
        <v>3</v>
      </c>
      <c r="H56" s="220">
        <f>+J56+L56+N56</f>
        <v>82</v>
      </c>
      <c r="I56" s="221">
        <v>3</v>
      </c>
      <c r="J56" s="221">
        <v>82</v>
      </c>
      <c r="K56" s="224">
        <v>0</v>
      </c>
      <c r="L56" s="224">
        <v>0</v>
      </c>
      <c r="M56" s="224">
        <v>0</v>
      </c>
      <c r="N56" s="224">
        <v>0</v>
      </c>
      <c r="O56" s="221">
        <v>981</v>
      </c>
      <c r="P56" s="220">
        <v>13195</v>
      </c>
      <c r="Q56" s="221">
        <v>975</v>
      </c>
      <c r="R56" s="221">
        <v>10207</v>
      </c>
      <c r="S56" s="221">
        <v>126</v>
      </c>
      <c r="T56" s="221">
        <v>1883</v>
      </c>
      <c r="U56" s="221">
        <v>71</v>
      </c>
      <c r="V56" s="221">
        <v>2416</v>
      </c>
      <c r="W56" s="221">
        <v>51</v>
      </c>
      <c r="X56" s="222">
        <v>572</v>
      </c>
    </row>
    <row r="57" spans="2:24" ht="12">
      <c r="B57" s="189" t="s">
        <v>1124</v>
      </c>
      <c r="C57" s="219">
        <v>2436</v>
      </c>
      <c r="D57" s="220">
        <v>238498</v>
      </c>
      <c r="E57" s="221">
        <v>2258</v>
      </c>
      <c r="F57" s="221">
        <v>145769</v>
      </c>
      <c r="G57" s="221">
        <v>1052</v>
      </c>
      <c r="H57" s="220">
        <f>+J57+L57+N57</f>
        <v>46170</v>
      </c>
      <c r="I57" s="221">
        <v>289</v>
      </c>
      <c r="J57" s="221">
        <v>11759</v>
      </c>
      <c r="K57" s="224">
        <v>729</v>
      </c>
      <c r="L57" s="224">
        <v>29458</v>
      </c>
      <c r="M57" s="224">
        <v>117</v>
      </c>
      <c r="N57" s="221">
        <v>4953</v>
      </c>
      <c r="O57" s="221">
        <v>2258</v>
      </c>
      <c r="P57" s="220">
        <v>46559</v>
      </c>
      <c r="Q57" s="221">
        <v>2226</v>
      </c>
      <c r="R57" s="221">
        <v>31989</v>
      </c>
      <c r="S57" s="221">
        <v>86</v>
      </c>
      <c r="T57" s="221">
        <v>5505</v>
      </c>
      <c r="U57" s="221">
        <v>66</v>
      </c>
      <c r="V57" s="221">
        <v>6605</v>
      </c>
      <c r="W57" s="221">
        <v>443</v>
      </c>
      <c r="X57" s="222">
        <v>7965</v>
      </c>
    </row>
    <row r="58" spans="2:24" ht="12">
      <c r="B58" s="189" t="s">
        <v>1126</v>
      </c>
      <c r="C58" s="219">
        <v>1400</v>
      </c>
      <c r="D58" s="220">
        <v>215663</v>
      </c>
      <c r="E58" s="221">
        <v>1379</v>
      </c>
      <c r="F58" s="221">
        <v>200734</v>
      </c>
      <c r="G58" s="221">
        <v>16</v>
      </c>
      <c r="H58" s="220">
        <f>+J58+L58+N58</f>
        <v>336</v>
      </c>
      <c r="I58" s="221">
        <v>4</v>
      </c>
      <c r="J58" s="221">
        <v>80</v>
      </c>
      <c r="K58" s="224">
        <v>1</v>
      </c>
      <c r="L58" s="224">
        <v>40</v>
      </c>
      <c r="M58" s="224">
        <v>11</v>
      </c>
      <c r="N58" s="221">
        <v>216</v>
      </c>
      <c r="O58" s="221">
        <v>1258</v>
      </c>
      <c r="P58" s="220">
        <v>14593</v>
      </c>
      <c r="Q58" s="221">
        <v>1250</v>
      </c>
      <c r="R58" s="221">
        <v>11267</v>
      </c>
      <c r="S58" s="221">
        <v>43</v>
      </c>
      <c r="T58" s="221">
        <v>689</v>
      </c>
      <c r="U58" s="221">
        <v>50</v>
      </c>
      <c r="V58" s="221">
        <v>3055</v>
      </c>
      <c r="W58" s="221">
        <v>29</v>
      </c>
      <c r="X58" s="222">
        <v>271</v>
      </c>
    </row>
    <row r="59" spans="2:24" ht="12">
      <c r="B59" s="189"/>
      <c r="C59" s="219"/>
      <c r="D59" s="224"/>
      <c r="E59" s="221"/>
      <c r="F59" s="221"/>
      <c r="G59" s="221"/>
      <c r="H59" s="224"/>
      <c r="I59" s="221"/>
      <c r="J59" s="221"/>
      <c r="K59" s="224"/>
      <c r="L59" s="224"/>
      <c r="M59" s="224"/>
      <c r="N59" s="221"/>
      <c r="O59" s="221"/>
      <c r="P59" s="224"/>
      <c r="Q59" s="221"/>
      <c r="R59" s="221"/>
      <c r="S59" s="221"/>
      <c r="T59" s="221"/>
      <c r="U59" s="221"/>
      <c r="V59" s="221"/>
      <c r="W59" s="221"/>
      <c r="X59" s="222"/>
    </row>
    <row r="60" spans="2:24" ht="12">
      <c r="B60" s="189" t="s">
        <v>1129</v>
      </c>
      <c r="C60" s="219">
        <v>934</v>
      </c>
      <c r="D60" s="220">
        <v>172227</v>
      </c>
      <c r="E60" s="221">
        <v>924</v>
      </c>
      <c r="F60" s="221">
        <v>165362</v>
      </c>
      <c r="G60" s="221">
        <v>66</v>
      </c>
      <c r="H60" s="220">
        <f aca="true" t="shared" si="9" ref="H60:H71">+J60+L60+N60</f>
        <v>3110</v>
      </c>
      <c r="I60" s="221">
        <v>58</v>
      </c>
      <c r="J60" s="221">
        <v>2392</v>
      </c>
      <c r="K60" s="224">
        <v>11</v>
      </c>
      <c r="L60" s="224">
        <v>718</v>
      </c>
      <c r="M60" s="224">
        <v>0</v>
      </c>
      <c r="N60" s="224">
        <v>0</v>
      </c>
      <c r="O60" s="221">
        <v>633</v>
      </c>
      <c r="P60" s="220">
        <v>3755</v>
      </c>
      <c r="Q60" s="221">
        <v>625</v>
      </c>
      <c r="R60" s="221">
        <v>2524</v>
      </c>
      <c r="S60" s="221">
        <v>3</v>
      </c>
      <c r="T60" s="221">
        <v>5</v>
      </c>
      <c r="U60" s="221">
        <v>5</v>
      </c>
      <c r="V60" s="221">
        <v>936</v>
      </c>
      <c r="W60" s="221">
        <v>21</v>
      </c>
      <c r="X60" s="222">
        <v>295</v>
      </c>
    </row>
    <row r="61" spans="2:24" ht="12">
      <c r="B61" s="189" t="s">
        <v>1130</v>
      </c>
      <c r="C61" s="219">
        <v>1926</v>
      </c>
      <c r="D61" s="220">
        <v>400183</v>
      </c>
      <c r="E61" s="221">
        <v>1916</v>
      </c>
      <c r="F61" s="221">
        <v>391807</v>
      </c>
      <c r="G61" s="221">
        <v>27</v>
      </c>
      <c r="H61" s="220">
        <f t="shared" si="9"/>
        <v>489</v>
      </c>
      <c r="I61" s="221">
        <v>27</v>
      </c>
      <c r="J61" s="221">
        <v>489</v>
      </c>
      <c r="K61" s="224">
        <v>0</v>
      </c>
      <c r="L61" s="224">
        <v>0</v>
      </c>
      <c r="M61" s="224">
        <v>0</v>
      </c>
      <c r="N61" s="224">
        <v>0</v>
      </c>
      <c r="O61" s="221">
        <v>1420</v>
      </c>
      <c r="P61" s="220">
        <v>7887</v>
      </c>
      <c r="Q61" s="221">
        <v>1408</v>
      </c>
      <c r="R61" s="221">
        <v>7644</v>
      </c>
      <c r="S61" s="221">
        <v>8</v>
      </c>
      <c r="T61" s="221">
        <v>87</v>
      </c>
      <c r="U61" s="221">
        <v>6</v>
      </c>
      <c r="V61" s="224">
        <v>56</v>
      </c>
      <c r="W61" s="221">
        <v>34</v>
      </c>
      <c r="X61" s="222">
        <v>187</v>
      </c>
    </row>
    <row r="62" spans="2:24" ht="12">
      <c r="B62" s="189" t="s">
        <v>1132</v>
      </c>
      <c r="C62" s="219">
        <v>1540</v>
      </c>
      <c r="D62" s="220">
        <v>376920</v>
      </c>
      <c r="E62" s="221">
        <v>1506</v>
      </c>
      <c r="F62" s="221">
        <v>355507</v>
      </c>
      <c r="G62" s="221">
        <v>333</v>
      </c>
      <c r="H62" s="220">
        <f t="shared" si="9"/>
        <v>4928</v>
      </c>
      <c r="I62" s="221">
        <v>327</v>
      </c>
      <c r="J62" s="221">
        <v>4154</v>
      </c>
      <c r="K62" s="224">
        <v>5</v>
      </c>
      <c r="L62" s="224">
        <v>644</v>
      </c>
      <c r="M62" s="224">
        <v>2</v>
      </c>
      <c r="N62" s="224">
        <v>130</v>
      </c>
      <c r="O62" s="221">
        <v>1286</v>
      </c>
      <c r="P62" s="220">
        <v>16485</v>
      </c>
      <c r="Q62" s="221">
        <v>1278</v>
      </c>
      <c r="R62" s="221">
        <v>12351</v>
      </c>
      <c r="S62" s="221">
        <v>17</v>
      </c>
      <c r="T62" s="221">
        <v>464</v>
      </c>
      <c r="U62" s="221">
        <v>17</v>
      </c>
      <c r="V62" s="221">
        <v>3396</v>
      </c>
      <c r="W62" s="221">
        <v>50</v>
      </c>
      <c r="X62" s="222">
        <v>738</v>
      </c>
    </row>
    <row r="63" spans="2:24" ht="12">
      <c r="B63" s="189" t="s">
        <v>1134</v>
      </c>
      <c r="C63" s="219">
        <v>1401</v>
      </c>
      <c r="D63" s="220">
        <v>330331</v>
      </c>
      <c r="E63" s="221">
        <v>1282</v>
      </c>
      <c r="F63" s="221">
        <v>290777</v>
      </c>
      <c r="G63" s="221">
        <v>807</v>
      </c>
      <c r="H63" s="220">
        <f t="shared" si="9"/>
        <v>20440</v>
      </c>
      <c r="I63" s="221">
        <v>802</v>
      </c>
      <c r="J63" s="221">
        <v>18664</v>
      </c>
      <c r="K63" s="224">
        <v>17</v>
      </c>
      <c r="L63" s="224">
        <v>1776</v>
      </c>
      <c r="M63" s="224">
        <v>0</v>
      </c>
      <c r="N63" s="224">
        <v>0</v>
      </c>
      <c r="O63" s="221">
        <v>1081</v>
      </c>
      <c r="P63" s="220">
        <v>19114</v>
      </c>
      <c r="Q63" s="221">
        <v>1059</v>
      </c>
      <c r="R63" s="221">
        <v>16625</v>
      </c>
      <c r="S63" s="221">
        <v>5</v>
      </c>
      <c r="T63" s="221">
        <v>151</v>
      </c>
      <c r="U63" s="221">
        <v>13</v>
      </c>
      <c r="V63" s="221">
        <v>1077</v>
      </c>
      <c r="W63" s="221">
        <v>120</v>
      </c>
      <c r="X63" s="222">
        <v>1412</v>
      </c>
    </row>
    <row r="64" spans="2:24" ht="12">
      <c r="B64" s="189" t="s">
        <v>1136</v>
      </c>
      <c r="C64" s="219">
        <v>1117</v>
      </c>
      <c r="D64" s="220">
        <v>214445</v>
      </c>
      <c r="E64" s="221">
        <v>1030</v>
      </c>
      <c r="F64" s="221">
        <v>179887</v>
      </c>
      <c r="G64" s="221">
        <v>799</v>
      </c>
      <c r="H64" s="220">
        <f t="shared" si="9"/>
        <v>21687</v>
      </c>
      <c r="I64" s="221">
        <v>799</v>
      </c>
      <c r="J64" s="221">
        <v>21367</v>
      </c>
      <c r="K64" s="224">
        <v>1</v>
      </c>
      <c r="L64" s="224">
        <v>120</v>
      </c>
      <c r="M64" s="224">
        <v>1</v>
      </c>
      <c r="N64" s="224">
        <v>200</v>
      </c>
      <c r="O64" s="221">
        <v>712</v>
      </c>
      <c r="P64" s="220">
        <v>12871</v>
      </c>
      <c r="Q64" s="221">
        <v>712</v>
      </c>
      <c r="R64" s="221">
        <v>11446</v>
      </c>
      <c r="S64" s="221">
        <v>4</v>
      </c>
      <c r="T64" s="221">
        <v>87</v>
      </c>
      <c r="U64" s="221">
        <v>3</v>
      </c>
      <c r="V64" s="221">
        <v>1250</v>
      </c>
      <c r="W64" s="221">
        <v>9</v>
      </c>
      <c r="X64" s="222">
        <v>175</v>
      </c>
    </row>
    <row r="65" spans="2:24" ht="12">
      <c r="B65" s="189" t="s">
        <v>1138</v>
      </c>
      <c r="C65" s="219">
        <v>896</v>
      </c>
      <c r="D65" s="220">
        <v>236987</v>
      </c>
      <c r="E65" s="221">
        <v>870</v>
      </c>
      <c r="F65" s="221">
        <v>228950</v>
      </c>
      <c r="G65" s="221">
        <v>212</v>
      </c>
      <c r="H65" s="220">
        <f t="shared" si="9"/>
        <v>2734</v>
      </c>
      <c r="I65" s="221">
        <v>208</v>
      </c>
      <c r="J65" s="221">
        <v>2629</v>
      </c>
      <c r="K65" s="224">
        <v>6</v>
      </c>
      <c r="L65" s="224">
        <v>105</v>
      </c>
      <c r="M65" s="224">
        <v>0</v>
      </c>
      <c r="N65" s="224">
        <v>0</v>
      </c>
      <c r="O65" s="221">
        <v>762</v>
      </c>
      <c r="P65" s="220">
        <v>5303</v>
      </c>
      <c r="Q65" s="221">
        <v>761</v>
      </c>
      <c r="R65" s="221">
        <v>4953</v>
      </c>
      <c r="S65" s="221">
        <v>2</v>
      </c>
      <c r="T65" s="224">
        <v>26</v>
      </c>
      <c r="U65" s="221">
        <v>3</v>
      </c>
      <c r="V65" s="224">
        <v>52</v>
      </c>
      <c r="W65" s="221">
        <v>36</v>
      </c>
      <c r="X65" s="222">
        <v>298</v>
      </c>
    </row>
    <row r="66" spans="2:24" ht="12">
      <c r="B66" s="189" t="s">
        <v>1140</v>
      </c>
      <c r="C66" s="219">
        <v>874</v>
      </c>
      <c r="D66" s="220">
        <v>122313</v>
      </c>
      <c r="E66" s="221">
        <v>827</v>
      </c>
      <c r="F66" s="221">
        <v>104112</v>
      </c>
      <c r="G66" s="221">
        <v>416</v>
      </c>
      <c r="H66" s="220">
        <f t="shared" si="9"/>
        <v>11385</v>
      </c>
      <c r="I66" s="221">
        <v>399</v>
      </c>
      <c r="J66" s="221">
        <v>10317</v>
      </c>
      <c r="K66" s="224">
        <v>10</v>
      </c>
      <c r="L66" s="224">
        <v>785</v>
      </c>
      <c r="M66" s="224">
        <v>19</v>
      </c>
      <c r="N66" s="224">
        <v>283</v>
      </c>
      <c r="O66" s="221">
        <v>809</v>
      </c>
      <c r="P66" s="220">
        <v>6816</v>
      </c>
      <c r="Q66" s="221">
        <v>805</v>
      </c>
      <c r="R66" s="221">
        <v>5103</v>
      </c>
      <c r="S66" s="221">
        <v>6</v>
      </c>
      <c r="T66" s="221">
        <v>195</v>
      </c>
      <c r="U66" s="221">
        <v>18</v>
      </c>
      <c r="V66" s="221">
        <v>1487</v>
      </c>
      <c r="W66" s="221">
        <v>20</v>
      </c>
      <c r="X66" s="222">
        <v>226</v>
      </c>
    </row>
    <row r="67" spans="2:24" ht="12">
      <c r="B67" s="189" t="s">
        <v>1141</v>
      </c>
      <c r="C67" s="219">
        <v>1046</v>
      </c>
      <c r="D67" s="220">
        <v>83792</v>
      </c>
      <c r="E67" s="221">
        <v>1024</v>
      </c>
      <c r="F67" s="221">
        <v>74203</v>
      </c>
      <c r="G67" s="221">
        <v>109</v>
      </c>
      <c r="H67" s="220">
        <f t="shared" si="9"/>
        <v>1836</v>
      </c>
      <c r="I67" s="221">
        <v>89</v>
      </c>
      <c r="J67" s="221">
        <v>1462</v>
      </c>
      <c r="K67" s="224">
        <v>9</v>
      </c>
      <c r="L67" s="224">
        <v>285</v>
      </c>
      <c r="M67" s="224">
        <v>12</v>
      </c>
      <c r="N67" s="224">
        <v>89</v>
      </c>
      <c r="O67" s="221">
        <v>881</v>
      </c>
      <c r="P67" s="220">
        <v>7753</v>
      </c>
      <c r="Q67" s="221">
        <v>873</v>
      </c>
      <c r="R67" s="221">
        <v>5440</v>
      </c>
      <c r="S67" s="221">
        <v>7</v>
      </c>
      <c r="T67" s="221">
        <v>44</v>
      </c>
      <c r="U67" s="221">
        <v>22</v>
      </c>
      <c r="V67" s="221">
        <v>1796</v>
      </c>
      <c r="W67" s="221">
        <v>49</v>
      </c>
      <c r="X67" s="222">
        <v>517</v>
      </c>
    </row>
    <row r="68" spans="2:24" ht="12">
      <c r="B68" s="189" t="s">
        <v>1143</v>
      </c>
      <c r="C68" s="219">
        <v>2344</v>
      </c>
      <c r="D68" s="220">
        <v>372354</v>
      </c>
      <c r="E68" s="221">
        <v>2030</v>
      </c>
      <c r="F68" s="221">
        <v>313725</v>
      </c>
      <c r="G68" s="221">
        <v>401</v>
      </c>
      <c r="H68" s="220">
        <f t="shared" si="9"/>
        <v>14307</v>
      </c>
      <c r="I68" s="221">
        <v>365</v>
      </c>
      <c r="J68" s="221">
        <v>10206</v>
      </c>
      <c r="K68" s="224">
        <v>43</v>
      </c>
      <c r="L68" s="224">
        <v>4045</v>
      </c>
      <c r="M68" s="224">
        <v>6</v>
      </c>
      <c r="N68" s="224">
        <v>56</v>
      </c>
      <c r="O68" s="221">
        <v>2092</v>
      </c>
      <c r="P68" s="220">
        <v>44322</v>
      </c>
      <c r="Q68" s="221">
        <v>2069</v>
      </c>
      <c r="R68" s="221">
        <v>37103</v>
      </c>
      <c r="S68" s="221">
        <v>24</v>
      </c>
      <c r="T68" s="221">
        <v>737</v>
      </c>
      <c r="U68" s="221">
        <v>18</v>
      </c>
      <c r="V68" s="221">
        <v>3360</v>
      </c>
      <c r="W68" s="221">
        <v>266</v>
      </c>
      <c r="X68" s="222">
        <v>3859</v>
      </c>
    </row>
    <row r="69" spans="2:24" ht="12">
      <c r="B69" s="189" t="s">
        <v>1145</v>
      </c>
      <c r="C69" s="219">
        <v>880</v>
      </c>
      <c r="D69" s="220">
        <v>139593</v>
      </c>
      <c r="E69" s="221">
        <v>856</v>
      </c>
      <c r="F69" s="221">
        <v>122841</v>
      </c>
      <c r="G69" s="221">
        <v>137</v>
      </c>
      <c r="H69" s="220">
        <f t="shared" si="9"/>
        <v>3140</v>
      </c>
      <c r="I69" s="221">
        <v>134</v>
      </c>
      <c r="J69" s="221">
        <v>3045</v>
      </c>
      <c r="K69" s="224">
        <v>3</v>
      </c>
      <c r="L69" s="224">
        <v>95</v>
      </c>
      <c r="M69" s="224">
        <v>0</v>
      </c>
      <c r="N69" s="224">
        <v>0</v>
      </c>
      <c r="O69" s="221">
        <v>728</v>
      </c>
      <c r="P69" s="220">
        <v>13612</v>
      </c>
      <c r="Q69" s="221">
        <v>720</v>
      </c>
      <c r="R69" s="221">
        <v>4568</v>
      </c>
      <c r="S69" s="221">
        <v>17</v>
      </c>
      <c r="T69" s="221">
        <v>523</v>
      </c>
      <c r="U69" s="221">
        <v>18</v>
      </c>
      <c r="V69" s="221">
        <v>8176</v>
      </c>
      <c r="W69" s="221">
        <v>49</v>
      </c>
      <c r="X69" s="222">
        <v>868</v>
      </c>
    </row>
    <row r="70" spans="2:24" ht="12">
      <c r="B70" s="189" t="s">
        <v>1146</v>
      </c>
      <c r="C70" s="219">
        <v>720</v>
      </c>
      <c r="D70" s="220">
        <v>110946</v>
      </c>
      <c r="E70" s="221">
        <v>666</v>
      </c>
      <c r="F70" s="221">
        <v>101469</v>
      </c>
      <c r="G70" s="221">
        <v>245</v>
      </c>
      <c r="H70" s="220">
        <f t="shared" si="9"/>
        <v>5411</v>
      </c>
      <c r="I70" s="221">
        <v>244</v>
      </c>
      <c r="J70" s="221">
        <v>5194</v>
      </c>
      <c r="K70" s="224">
        <v>1</v>
      </c>
      <c r="L70" s="224">
        <v>215</v>
      </c>
      <c r="M70" s="224">
        <v>1</v>
      </c>
      <c r="N70" s="224">
        <v>2</v>
      </c>
      <c r="O70" s="221">
        <v>552</v>
      </c>
      <c r="P70" s="220">
        <v>4066</v>
      </c>
      <c r="Q70" s="221">
        <v>544</v>
      </c>
      <c r="R70" s="221">
        <v>2845</v>
      </c>
      <c r="S70" s="221">
        <v>8</v>
      </c>
      <c r="T70" s="221">
        <v>70</v>
      </c>
      <c r="U70" s="221">
        <v>6</v>
      </c>
      <c r="V70" s="221">
        <v>950</v>
      </c>
      <c r="W70" s="221">
        <v>43</v>
      </c>
      <c r="X70" s="222">
        <v>271</v>
      </c>
    </row>
    <row r="71" spans="2:24" ht="12">
      <c r="B71" s="250" t="s">
        <v>1147</v>
      </c>
      <c r="C71" s="251">
        <v>1017</v>
      </c>
      <c r="D71" s="252">
        <v>149076</v>
      </c>
      <c r="E71" s="253">
        <v>999</v>
      </c>
      <c r="F71" s="253">
        <v>136753</v>
      </c>
      <c r="G71" s="253">
        <v>148</v>
      </c>
      <c r="H71" s="252">
        <f t="shared" si="9"/>
        <v>4208</v>
      </c>
      <c r="I71" s="253">
        <v>141</v>
      </c>
      <c r="J71" s="253">
        <v>3734</v>
      </c>
      <c r="K71" s="254">
        <v>9</v>
      </c>
      <c r="L71" s="254">
        <v>474</v>
      </c>
      <c r="M71" s="254">
        <v>0</v>
      </c>
      <c r="N71" s="254">
        <v>0</v>
      </c>
      <c r="O71" s="253">
        <v>789</v>
      </c>
      <c r="P71" s="252">
        <v>8115</v>
      </c>
      <c r="Q71" s="253">
        <v>773</v>
      </c>
      <c r="R71" s="253">
        <v>6333</v>
      </c>
      <c r="S71" s="253">
        <v>13</v>
      </c>
      <c r="T71" s="253">
        <v>210</v>
      </c>
      <c r="U71" s="253">
        <v>20</v>
      </c>
      <c r="V71" s="253">
        <v>1220</v>
      </c>
      <c r="W71" s="253">
        <v>54</v>
      </c>
      <c r="X71" s="255">
        <v>562</v>
      </c>
    </row>
    <row r="72" spans="2:3" ht="12">
      <c r="B72" s="206" t="s">
        <v>1269</v>
      </c>
      <c r="C72" s="206"/>
    </row>
    <row r="73" ht="12">
      <c r="C73" s="206"/>
    </row>
  </sheetData>
  <mergeCells count="33">
    <mergeCell ref="E4:E6"/>
    <mergeCell ref="F4:F6"/>
    <mergeCell ref="W4:X5"/>
    <mergeCell ref="B3:B4"/>
    <mergeCell ref="B5:B6"/>
    <mergeCell ref="C3:D3"/>
    <mergeCell ref="G3:N3"/>
    <mergeCell ref="O3:X3"/>
    <mergeCell ref="E3:F3"/>
    <mergeCell ref="C4:C6"/>
    <mergeCell ref="D4:D6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M4:N4"/>
    <mergeCell ref="O4:P4"/>
    <mergeCell ref="M5:M6"/>
    <mergeCell ref="N5:N6"/>
    <mergeCell ref="O5:O6"/>
    <mergeCell ref="U4:V4"/>
    <mergeCell ref="P5:P6"/>
    <mergeCell ref="Q5:Q6"/>
    <mergeCell ref="R5:R6"/>
    <mergeCell ref="U5:U6"/>
    <mergeCell ref="V5:V6"/>
    <mergeCell ref="S5:T5"/>
    <mergeCell ref="Q4:T4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24"/>
  <sheetViews>
    <sheetView workbookViewId="0" topLeftCell="A1">
      <selection activeCell="A1" sqref="A1"/>
    </sheetView>
  </sheetViews>
  <sheetFormatPr defaultColWidth="9.00390625" defaultRowHeight="15" customHeight="1"/>
  <cols>
    <col min="1" max="1" width="9.125" style="256" customWidth="1"/>
    <col min="2" max="6" width="10.625" style="256" customWidth="1"/>
    <col min="7" max="9" width="10.625" style="257" customWidth="1"/>
    <col min="10" max="11" width="9.625" style="256" customWidth="1"/>
    <col min="12" max="17" width="8.125" style="256" customWidth="1"/>
    <col min="18" max="16384" width="9.00390625" style="256" customWidth="1"/>
  </cols>
  <sheetData>
    <row r="1" ht="9" customHeight="1"/>
    <row r="2" ht="13.5" customHeight="1">
      <c r="A2" s="258" t="s">
        <v>1283</v>
      </c>
    </row>
    <row r="3" ht="13.5" customHeight="1">
      <c r="A3" s="259"/>
    </row>
    <row r="4" spans="2:12" ht="13.5" customHeight="1" thickBot="1">
      <c r="B4" s="260"/>
      <c r="C4" s="260"/>
      <c r="D4" s="260"/>
      <c r="G4" s="261"/>
      <c r="H4" s="261"/>
      <c r="I4" s="262" t="s">
        <v>1274</v>
      </c>
      <c r="L4" s="260"/>
    </row>
    <row r="5" spans="1:17" ht="13.5" customHeight="1" thickTop="1">
      <c r="A5" s="263" t="s">
        <v>1212</v>
      </c>
      <c r="B5" s="264" t="s">
        <v>1275</v>
      </c>
      <c r="C5" s="264"/>
      <c r="D5" s="264" t="s">
        <v>1271</v>
      </c>
      <c r="E5" s="264"/>
      <c r="F5" s="265"/>
      <c r="G5" s="266" t="s">
        <v>1272</v>
      </c>
      <c r="H5" s="267"/>
      <c r="I5" s="267"/>
      <c r="J5" s="260"/>
      <c r="K5" s="268"/>
      <c r="L5" s="268"/>
      <c r="M5" s="268"/>
      <c r="N5" s="268"/>
      <c r="O5" s="260"/>
      <c r="P5" s="260"/>
      <c r="Q5" s="260"/>
    </row>
    <row r="6" spans="1:17" ht="25.5" customHeight="1">
      <c r="A6" s="269" t="s">
        <v>1213</v>
      </c>
      <c r="B6" s="269" t="s">
        <v>1273</v>
      </c>
      <c r="C6" s="270" t="s">
        <v>1276</v>
      </c>
      <c r="D6" s="269" t="s">
        <v>1273</v>
      </c>
      <c r="E6" s="271" t="s">
        <v>1277</v>
      </c>
      <c r="F6" s="270" t="s">
        <v>1276</v>
      </c>
      <c r="G6" s="272" t="s">
        <v>1273</v>
      </c>
      <c r="H6" s="273" t="s">
        <v>1277</v>
      </c>
      <c r="I6" s="270" t="s">
        <v>1276</v>
      </c>
      <c r="J6" s="274"/>
      <c r="K6" s="274"/>
      <c r="L6" s="260"/>
      <c r="M6" s="275"/>
      <c r="N6" s="260"/>
      <c r="O6" s="275"/>
      <c r="P6" s="260"/>
      <c r="Q6" s="275"/>
    </row>
    <row r="7" spans="1:17" ht="13.5" customHeight="1">
      <c r="A7" s="276" t="s">
        <v>1278</v>
      </c>
      <c r="B7" s="277">
        <v>92300</v>
      </c>
      <c r="C7" s="278">
        <v>565800</v>
      </c>
      <c r="D7" s="278">
        <v>92300</v>
      </c>
      <c r="E7" s="278">
        <v>613</v>
      </c>
      <c r="F7" s="278">
        <v>565800</v>
      </c>
      <c r="G7" s="278">
        <v>8</v>
      </c>
      <c r="H7" s="278">
        <v>50</v>
      </c>
      <c r="I7" s="279">
        <v>4</v>
      </c>
      <c r="J7" s="274"/>
      <c r="K7" s="274"/>
      <c r="L7" s="260"/>
      <c r="M7" s="275"/>
      <c r="N7" s="260"/>
      <c r="O7" s="275"/>
      <c r="P7" s="260"/>
      <c r="Q7" s="275"/>
    </row>
    <row r="8" spans="1:17" ht="13.5" customHeight="1">
      <c r="A8" s="280">
        <v>61</v>
      </c>
      <c r="B8" s="219">
        <v>91200</v>
      </c>
      <c r="C8" s="221">
        <v>550800</v>
      </c>
      <c r="D8" s="221">
        <v>91200</v>
      </c>
      <c r="E8" s="221">
        <v>604</v>
      </c>
      <c r="F8" s="221">
        <v>550800</v>
      </c>
      <c r="G8" s="221">
        <v>5</v>
      </c>
      <c r="H8" s="221">
        <v>184</v>
      </c>
      <c r="I8" s="222">
        <v>9</v>
      </c>
      <c r="J8" s="274"/>
      <c r="K8" s="274"/>
      <c r="L8" s="260"/>
      <c r="M8" s="275"/>
      <c r="N8" s="260"/>
      <c r="O8" s="275"/>
      <c r="P8" s="260"/>
      <c r="Q8" s="275"/>
    </row>
    <row r="9" spans="1:17" ht="13.5" customHeight="1">
      <c r="A9" s="280">
        <v>62</v>
      </c>
      <c r="B9" s="219">
        <v>85700</v>
      </c>
      <c r="C9" s="221">
        <v>514200</v>
      </c>
      <c r="D9" s="221">
        <v>85700</v>
      </c>
      <c r="E9" s="221">
        <v>600</v>
      </c>
      <c r="F9" s="221">
        <v>514200</v>
      </c>
      <c r="G9" s="221">
        <v>6</v>
      </c>
      <c r="H9" s="221">
        <v>190</v>
      </c>
      <c r="I9" s="222">
        <v>11</v>
      </c>
      <c r="J9" s="274"/>
      <c r="K9" s="274"/>
      <c r="L9" s="260"/>
      <c r="M9" s="275"/>
      <c r="N9" s="260"/>
      <c r="O9" s="275"/>
      <c r="P9" s="260"/>
      <c r="Q9" s="275"/>
    </row>
    <row r="10" spans="1:17" ht="13.5" customHeight="1">
      <c r="A10" s="280">
        <v>63</v>
      </c>
      <c r="B10" s="219">
        <v>84800</v>
      </c>
      <c r="C10" s="221">
        <v>454500</v>
      </c>
      <c r="D10" s="221">
        <v>84800</v>
      </c>
      <c r="E10" s="221">
        <v>536</v>
      </c>
      <c r="F10" s="221">
        <v>454500</v>
      </c>
      <c r="G10" s="221">
        <v>7</v>
      </c>
      <c r="H10" s="221">
        <v>171</v>
      </c>
      <c r="I10" s="222">
        <v>12</v>
      </c>
      <c r="J10" s="274"/>
      <c r="K10" s="274"/>
      <c r="L10" s="260"/>
      <c r="M10" s="275"/>
      <c r="N10" s="260"/>
      <c r="O10" s="275"/>
      <c r="P10" s="260"/>
      <c r="Q10" s="275"/>
    </row>
    <row r="11" spans="1:17" ht="13.5" customHeight="1">
      <c r="A11" s="281"/>
      <c r="B11" s="219"/>
      <c r="C11" s="221"/>
      <c r="D11" s="221"/>
      <c r="E11" s="221"/>
      <c r="F11" s="221"/>
      <c r="G11" s="221"/>
      <c r="H11" s="221"/>
      <c r="I11" s="222"/>
      <c r="J11" s="274"/>
      <c r="K11" s="274"/>
      <c r="L11" s="260"/>
      <c r="M11" s="275"/>
      <c r="N11" s="260"/>
      <c r="O11" s="275"/>
      <c r="P11" s="260"/>
      <c r="Q11" s="275"/>
    </row>
    <row r="12" spans="1:17" s="286" customFormat="1" ht="13.5" customHeight="1">
      <c r="A12" s="282" t="s">
        <v>1279</v>
      </c>
      <c r="B12" s="190">
        <v>84900</v>
      </c>
      <c r="C12" s="191">
        <v>491600</v>
      </c>
      <c r="D12" s="191">
        <v>84900</v>
      </c>
      <c r="E12" s="191">
        <v>579</v>
      </c>
      <c r="F12" s="191">
        <v>491600</v>
      </c>
      <c r="G12" s="191">
        <v>12</v>
      </c>
      <c r="H12" s="191">
        <v>175</v>
      </c>
      <c r="I12" s="193">
        <v>21</v>
      </c>
      <c r="J12" s="283"/>
      <c r="K12" s="283"/>
      <c r="L12" s="284"/>
      <c r="M12" s="285"/>
      <c r="N12" s="284"/>
      <c r="O12" s="285"/>
      <c r="P12" s="284"/>
      <c r="Q12" s="285"/>
    </row>
    <row r="13" spans="1:17" s="286" customFormat="1" ht="13.5" customHeight="1">
      <c r="A13" s="282"/>
      <c r="B13" s="190"/>
      <c r="C13" s="191"/>
      <c r="D13" s="191"/>
      <c r="E13" s="191"/>
      <c r="F13" s="191"/>
      <c r="G13" s="191"/>
      <c r="H13" s="191"/>
      <c r="I13" s="193"/>
      <c r="J13" s="283"/>
      <c r="K13" s="283"/>
      <c r="L13" s="284"/>
      <c r="M13" s="285"/>
      <c r="N13" s="284"/>
      <c r="O13" s="285"/>
      <c r="P13" s="284"/>
      <c r="Q13" s="285"/>
    </row>
    <row r="14" spans="1:17" s="286" customFormat="1" ht="13.5" customHeight="1">
      <c r="A14" s="282" t="s">
        <v>1106</v>
      </c>
      <c r="B14" s="287">
        <v>21200</v>
      </c>
      <c r="C14" s="288">
        <v>118900</v>
      </c>
      <c r="D14" s="288">
        <v>21200</v>
      </c>
      <c r="E14" s="288">
        <v>561</v>
      </c>
      <c r="F14" s="288">
        <v>118900</v>
      </c>
      <c r="G14" s="288">
        <v>5</v>
      </c>
      <c r="H14" s="288">
        <v>212</v>
      </c>
      <c r="I14" s="289">
        <v>11</v>
      </c>
      <c r="J14" s="290"/>
      <c r="K14" s="290"/>
      <c r="L14" s="291"/>
      <c r="M14" s="291"/>
      <c r="N14" s="290"/>
      <c r="O14" s="290"/>
      <c r="P14" s="290"/>
      <c r="Q14" s="290"/>
    </row>
    <row r="15" spans="1:17" s="286" customFormat="1" ht="13.5" customHeight="1">
      <c r="A15" s="282" t="s">
        <v>1108</v>
      </c>
      <c r="B15" s="287">
        <v>13200</v>
      </c>
      <c r="C15" s="288">
        <v>72200</v>
      </c>
      <c r="D15" s="288">
        <v>13200</v>
      </c>
      <c r="E15" s="288">
        <v>547</v>
      </c>
      <c r="F15" s="288">
        <v>72200</v>
      </c>
      <c r="G15" s="288">
        <v>5</v>
      </c>
      <c r="H15" s="288">
        <v>100</v>
      </c>
      <c r="I15" s="289">
        <v>5</v>
      </c>
      <c r="J15" s="290"/>
      <c r="K15" s="290"/>
      <c r="L15" s="291"/>
      <c r="M15" s="291"/>
      <c r="N15" s="290"/>
      <c r="O15" s="290"/>
      <c r="P15" s="290"/>
      <c r="Q15" s="290"/>
    </row>
    <row r="16" spans="1:17" s="286" customFormat="1" ht="13.5" customHeight="1">
      <c r="A16" s="282" t="s">
        <v>1110</v>
      </c>
      <c r="B16" s="287">
        <v>18400</v>
      </c>
      <c r="C16" s="288">
        <v>104500</v>
      </c>
      <c r="D16" s="288">
        <v>18400</v>
      </c>
      <c r="E16" s="288">
        <v>568</v>
      </c>
      <c r="F16" s="292">
        <v>104500</v>
      </c>
      <c r="G16" s="288">
        <v>2</v>
      </c>
      <c r="H16" s="288">
        <v>249</v>
      </c>
      <c r="I16" s="289">
        <v>5</v>
      </c>
      <c r="J16" s="290"/>
      <c r="K16" s="290"/>
      <c r="L16" s="291"/>
      <c r="M16" s="291"/>
      <c r="N16" s="290"/>
      <c r="O16" s="290"/>
      <c r="P16" s="290"/>
      <c r="Q16" s="290"/>
    </row>
    <row r="17" spans="1:17" s="286" customFormat="1" ht="13.5" customHeight="1">
      <c r="A17" s="282" t="s">
        <v>1112</v>
      </c>
      <c r="B17" s="287">
        <v>32100</v>
      </c>
      <c r="C17" s="288">
        <v>196000</v>
      </c>
      <c r="D17" s="288">
        <v>32100</v>
      </c>
      <c r="E17" s="288">
        <v>611</v>
      </c>
      <c r="F17" s="288">
        <v>196000</v>
      </c>
      <c r="G17" s="288">
        <f>+G21+G22+G57+G58+G59+G60+G61+G62+G63+G64+G65+G66+G67+G68</f>
        <v>0</v>
      </c>
      <c r="H17" s="288">
        <f>+H21+H22+H57+H58+H59+H60+H61+H62+H63+H64+H65+H66+H67+H68</f>
        <v>0</v>
      </c>
      <c r="I17" s="289">
        <f>+I21+I22+I57+I58+I59+I60+I61+I62+I63+I64+I65+I66+I67+I68</f>
        <v>0</v>
      </c>
      <c r="J17" s="290"/>
      <c r="K17" s="290"/>
      <c r="L17" s="291"/>
      <c r="M17" s="291"/>
      <c r="N17" s="290"/>
      <c r="O17" s="290"/>
      <c r="P17" s="290"/>
      <c r="Q17" s="290"/>
    </row>
    <row r="18" spans="1:17" ht="9" customHeight="1">
      <c r="A18" s="276"/>
      <c r="B18" s="219"/>
      <c r="C18" s="221"/>
      <c r="D18" s="221"/>
      <c r="E18" s="221"/>
      <c r="F18" s="221"/>
      <c r="G18" s="224"/>
      <c r="H18" s="224"/>
      <c r="I18" s="293"/>
      <c r="J18" s="294"/>
      <c r="K18" s="294"/>
      <c r="L18" s="295"/>
      <c r="M18" s="295"/>
      <c r="N18" s="294"/>
      <c r="O18" s="294"/>
      <c r="P18" s="294"/>
      <c r="Q18" s="294"/>
    </row>
    <row r="19" spans="1:17" ht="13.5" customHeight="1">
      <c r="A19" s="276" t="s">
        <v>1115</v>
      </c>
      <c r="B19" s="296">
        <v>3770</v>
      </c>
      <c r="C19" s="297">
        <v>21600</v>
      </c>
      <c r="D19" s="297">
        <v>3770</v>
      </c>
      <c r="E19" s="297">
        <v>572</v>
      </c>
      <c r="F19" s="297">
        <v>21600</v>
      </c>
      <c r="G19" s="298">
        <v>0</v>
      </c>
      <c r="H19" s="298">
        <v>0</v>
      </c>
      <c r="I19" s="299">
        <v>0</v>
      </c>
      <c r="J19" s="294"/>
      <c r="K19" s="294"/>
      <c r="L19" s="295"/>
      <c r="M19" s="295"/>
      <c r="N19" s="294"/>
      <c r="O19" s="294"/>
      <c r="P19" s="294"/>
      <c r="Q19" s="294"/>
    </row>
    <row r="20" spans="1:17" ht="13.5" customHeight="1">
      <c r="A20" s="276" t="s">
        <v>1117</v>
      </c>
      <c r="B20" s="296">
        <v>3490</v>
      </c>
      <c r="C20" s="297">
        <v>19100</v>
      </c>
      <c r="D20" s="297">
        <v>3480</v>
      </c>
      <c r="E20" s="297">
        <v>550</v>
      </c>
      <c r="F20" s="297">
        <v>19100</v>
      </c>
      <c r="G20" s="298">
        <v>2</v>
      </c>
      <c r="H20" s="298">
        <v>249</v>
      </c>
      <c r="I20" s="300">
        <v>5</v>
      </c>
      <c r="J20" s="294"/>
      <c r="K20" s="294"/>
      <c r="L20" s="295"/>
      <c r="M20" s="260"/>
      <c r="N20" s="294"/>
      <c r="O20" s="294"/>
      <c r="P20" s="294"/>
      <c r="Q20" s="294"/>
    </row>
    <row r="21" spans="1:17" ht="13.5" customHeight="1">
      <c r="A21" s="276" t="s">
        <v>1118</v>
      </c>
      <c r="B21" s="296">
        <v>5230</v>
      </c>
      <c r="C21" s="297">
        <v>32800</v>
      </c>
      <c r="D21" s="297">
        <v>5230</v>
      </c>
      <c r="E21" s="297">
        <v>627</v>
      </c>
      <c r="F21" s="297">
        <v>32800</v>
      </c>
      <c r="G21" s="298">
        <v>0</v>
      </c>
      <c r="H21" s="298">
        <v>0</v>
      </c>
      <c r="I21" s="299">
        <v>0</v>
      </c>
      <c r="J21" s="294"/>
      <c r="K21" s="294"/>
      <c r="L21" s="295"/>
      <c r="M21" s="260"/>
      <c r="N21" s="294"/>
      <c r="O21" s="294"/>
      <c r="P21" s="294"/>
      <c r="Q21" s="294"/>
    </row>
    <row r="22" spans="1:17" ht="13.5" customHeight="1">
      <c r="A22" s="276" t="s">
        <v>1120</v>
      </c>
      <c r="B22" s="296">
        <v>5890</v>
      </c>
      <c r="C22" s="297">
        <v>37500</v>
      </c>
      <c r="D22" s="297">
        <v>5890</v>
      </c>
      <c r="E22" s="297">
        <v>636</v>
      </c>
      <c r="F22" s="297">
        <v>37500</v>
      </c>
      <c r="G22" s="298">
        <v>0</v>
      </c>
      <c r="H22" s="298">
        <v>0</v>
      </c>
      <c r="I22" s="299">
        <v>0</v>
      </c>
      <c r="J22" s="294"/>
      <c r="K22" s="294"/>
      <c r="L22" s="295"/>
      <c r="M22" s="260"/>
      <c r="N22" s="294"/>
      <c r="O22" s="294"/>
      <c r="P22" s="294"/>
      <c r="Q22" s="294"/>
    </row>
    <row r="23" spans="1:17" ht="13.5" customHeight="1">
      <c r="A23" s="276"/>
      <c r="B23" s="296"/>
      <c r="C23" s="297"/>
      <c r="D23" s="297"/>
      <c r="E23" s="297"/>
      <c r="F23" s="297"/>
      <c r="G23" s="298"/>
      <c r="H23" s="298"/>
      <c r="I23" s="299"/>
      <c r="J23" s="294"/>
      <c r="K23" s="294"/>
      <c r="L23" s="295"/>
      <c r="M23" s="260"/>
      <c r="N23" s="294"/>
      <c r="O23" s="294"/>
      <c r="P23" s="294"/>
      <c r="Q23" s="294"/>
    </row>
    <row r="24" spans="1:17" ht="13.5" customHeight="1">
      <c r="A24" s="276" t="s">
        <v>1123</v>
      </c>
      <c r="B24" s="296">
        <v>3890</v>
      </c>
      <c r="C24" s="297">
        <v>21800</v>
      </c>
      <c r="D24" s="297">
        <v>3880</v>
      </c>
      <c r="E24" s="297">
        <v>561</v>
      </c>
      <c r="F24" s="297">
        <v>21800</v>
      </c>
      <c r="G24" s="298">
        <v>1</v>
      </c>
      <c r="H24" s="298">
        <v>98</v>
      </c>
      <c r="I24" s="299">
        <v>1</v>
      </c>
      <c r="J24" s="294"/>
      <c r="K24" s="294"/>
      <c r="L24" s="295"/>
      <c r="M24" s="260"/>
      <c r="N24" s="294"/>
      <c r="O24" s="294"/>
      <c r="P24" s="294"/>
      <c r="Q24" s="294"/>
    </row>
    <row r="25" spans="1:17" ht="13.5" customHeight="1">
      <c r="A25" s="276" t="s">
        <v>1125</v>
      </c>
      <c r="B25" s="296">
        <v>1710</v>
      </c>
      <c r="C25" s="297">
        <v>9800</v>
      </c>
      <c r="D25" s="297">
        <v>1710</v>
      </c>
      <c r="E25" s="297">
        <v>573</v>
      </c>
      <c r="F25" s="297">
        <v>9800</v>
      </c>
      <c r="G25" s="298">
        <v>0</v>
      </c>
      <c r="H25" s="298">
        <v>0</v>
      </c>
      <c r="I25" s="299">
        <v>0</v>
      </c>
      <c r="J25" s="294"/>
      <c r="K25" s="294"/>
      <c r="L25" s="295"/>
      <c r="M25" s="260"/>
      <c r="N25" s="294"/>
      <c r="O25" s="294"/>
      <c r="P25" s="294"/>
      <c r="Q25" s="294"/>
    </row>
    <row r="26" spans="1:17" ht="13.5" customHeight="1">
      <c r="A26" s="276" t="s">
        <v>1127</v>
      </c>
      <c r="B26" s="296">
        <v>1250</v>
      </c>
      <c r="C26" s="297">
        <v>7010</v>
      </c>
      <c r="D26" s="297">
        <v>1250</v>
      </c>
      <c r="E26" s="297">
        <v>561</v>
      </c>
      <c r="F26" s="297">
        <v>7010</v>
      </c>
      <c r="G26" s="298">
        <v>0</v>
      </c>
      <c r="H26" s="298">
        <v>0</v>
      </c>
      <c r="I26" s="299">
        <v>0</v>
      </c>
      <c r="J26" s="294"/>
      <c r="K26" s="294"/>
      <c r="L26" s="295"/>
      <c r="M26" s="260"/>
      <c r="N26" s="294"/>
      <c r="O26" s="294"/>
      <c r="P26" s="294"/>
      <c r="Q26" s="294"/>
    </row>
    <row r="27" spans="1:17" ht="13.5" customHeight="1">
      <c r="A27" s="276" t="s">
        <v>1128</v>
      </c>
      <c r="B27" s="296">
        <v>2550</v>
      </c>
      <c r="C27" s="297">
        <v>14400</v>
      </c>
      <c r="D27" s="297">
        <v>2550</v>
      </c>
      <c r="E27" s="297">
        <v>566</v>
      </c>
      <c r="F27" s="297">
        <v>14400</v>
      </c>
      <c r="G27" s="301">
        <v>0</v>
      </c>
      <c r="H27" s="298">
        <v>215</v>
      </c>
      <c r="I27" s="300">
        <v>0</v>
      </c>
      <c r="J27" s="294"/>
      <c r="K27" s="294"/>
      <c r="L27" s="295"/>
      <c r="M27" s="260"/>
      <c r="N27" s="294"/>
      <c r="O27" s="294"/>
      <c r="P27" s="294"/>
      <c r="Q27" s="294"/>
    </row>
    <row r="28" spans="1:17" ht="13.5" customHeight="1">
      <c r="A28" s="276"/>
      <c r="B28" s="296"/>
      <c r="C28" s="297"/>
      <c r="D28" s="297"/>
      <c r="E28" s="297"/>
      <c r="F28" s="297"/>
      <c r="G28" s="298"/>
      <c r="H28" s="298"/>
      <c r="I28" s="299"/>
      <c r="J28" s="294"/>
      <c r="K28" s="294"/>
      <c r="L28" s="295"/>
      <c r="M28" s="260"/>
      <c r="N28" s="294"/>
      <c r="O28" s="294"/>
      <c r="P28" s="294"/>
      <c r="Q28" s="294"/>
    </row>
    <row r="29" spans="1:17" ht="13.5" customHeight="1">
      <c r="A29" s="276" t="s">
        <v>1131</v>
      </c>
      <c r="B29" s="296">
        <v>2570</v>
      </c>
      <c r="C29" s="297">
        <v>14700</v>
      </c>
      <c r="D29" s="297">
        <v>2570</v>
      </c>
      <c r="E29" s="297">
        <v>573</v>
      </c>
      <c r="F29" s="297">
        <v>14700</v>
      </c>
      <c r="G29" s="298">
        <v>0</v>
      </c>
      <c r="H29" s="298">
        <v>0</v>
      </c>
      <c r="I29" s="299">
        <v>0</v>
      </c>
      <c r="J29" s="294"/>
      <c r="K29" s="294"/>
      <c r="L29" s="295"/>
      <c r="M29" s="260"/>
      <c r="N29" s="294"/>
      <c r="O29" s="294"/>
      <c r="P29" s="294"/>
      <c r="Q29" s="294"/>
    </row>
    <row r="30" spans="1:17" ht="13.5" customHeight="1">
      <c r="A30" s="276" t="s">
        <v>1133</v>
      </c>
      <c r="B30" s="296">
        <v>1670</v>
      </c>
      <c r="C30" s="297">
        <v>9840</v>
      </c>
      <c r="D30" s="297">
        <v>1670</v>
      </c>
      <c r="E30" s="297">
        <v>589</v>
      </c>
      <c r="F30" s="297">
        <v>9840</v>
      </c>
      <c r="G30" s="298">
        <v>0</v>
      </c>
      <c r="H30" s="298">
        <v>0</v>
      </c>
      <c r="I30" s="299">
        <v>0</v>
      </c>
      <c r="J30" s="294"/>
      <c r="K30" s="294"/>
      <c r="L30" s="295"/>
      <c r="M30" s="260"/>
      <c r="N30" s="294"/>
      <c r="O30" s="294"/>
      <c r="P30" s="294"/>
      <c r="Q30" s="294"/>
    </row>
    <row r="31" spans="1:17" ht="13.5" customHeight="1">
      <c r="A31" s="276" t="s">
        <v>1135</v>
      </c>
      <c r="B31" s="296">
        <v>1550</v>
      </c>
      <c r="C31" s="297">
        <v>8730</v>
      </c>
      <c r="D31" s="297">
        <v>1550</v>
      </c>
      <c r="E31" s="297">
        <v>563</v>
      </c>
      <c r="F31" s="297">
        <v>8730</v>
      </c>
      <c r="G31" s="302">
        <v>0</v>
      </c>
      <c r="H31" s="298">
        <v>221</v>
      </c>
      <c r="I31" s="303">
        <v>0</v>
      </c>
      <c r="J31" s="294"/>
      <c r="K31" s="294"/>
      <c r="L31" s="295"/>
      <c r="M31" s="260"/>
      <c r="N31" s="294"/>
      <c r="O31" s="294"/>
      <c r="P31" s="294"/>
      <c r="Q31" s="294"/>
    </row>
    <row r="32" spans="1:17" ht="13.5" customHeight="1">
      <c r="A32" s="276" t="s">
        <v>1137</v>
      </c>
      <c r="B32" s="296">
        <v>3470</v>
      </c>
      <c r="C32" s="297">
        <v>18800</v>
      </c>
      <c r="D32" s="297">
        <v>3460</v>
      </c>
      <c r="E32" s="297">
        <v>544</v>
      </c>
      <c r="F32" s="297">
        <v>18800</v>
      </c>
      <c r="G32" s="298">
        <v>4</v>
      </c>
      <c r="H32" s="298">
        <v>231</v>
      </c>
      <c r="I32" s="299">
        <v>9</v>
      </c>
      <c r="J32" s="294"/>
      <c r="K32" s="294"/>
      <c r="L32" s="295"/>
      <c r="M32" s="260"/>
      <c r="N32" s="294"/>
      <c r="O32" s="294"/>
      <c r="P32" s="294"/>
      <c r="Q32" s="294"/>
    </row>
    <row r="33" spans="1:17" ht="13.5" customHeight="1">
      <c r="A33" s="276" t="s">
        <v>1139</v>
      </c>
      <c r="B33" s="296">
        <v>1920</v>
      </c>
      <c r="C33" s="297">
        <v>11100</v>
      </c>
      <c r="D33" s="297">
        <v>1920</v>
      </c>
      <c r="E33" s="297">
        <v>580</v>
      </c>
      <c r="F33" s="297">
        <v>11100</v>
      </c>
      <c r="G33" s="302">
        <v>0</v>
      </c>
      <c r="H33" s="298">
        <v>246</v>
      </c>
      <c r="I33" s="303">
        <v>0</v>
      </c>
      <c r="J33" s="294"/>
      <c r="K33" s="294"/>
      <c r="L33" s="295"/>
      <c r="M33" s="260"/>
      <c r="N33" s="294"/>
      <c r="O33" s="294"/>
      <c r="P33" s="294"/>
      <c r="Q33" s="294"/>
    </row>
    <row r="34" spans="1:17" ht="13.5" customHeight="1">
      <c r="A34" s="276"/>
      <c r="B34" s="296"/>
      <c r="C34" s="297"/>
      <c r="D34" s="297"/>
      <c r="E34" s="297"/>
      <c r="F34" s="297"/>
      <c r="G34" s="298"/>
      <c r="H34" s="298"/>
      <c r="I34" s="299"/>
      <c r="J34" s="294"/>
      <c r="K34" s="294"/>
      <c r="L34" s="295"/>
      <c r="M34" s="260"/>
      <c r="N34" s="294"/>
      <c r="O34" s="294"/>
      <c r="P34" s="294"/>
      <c r="Q34" s="294"/>
    </row>
    <row r="35" spans="1:17" ht="13.5" customHeight="1">
      <c r="A35" s="276" t="s">
        <v>1142</v>
      </c>
      <c r="B35" s="296">
        <v>571</v>
      </c>
      <c r="C35" s="297">
        <v>3110</v>
      </c>
      <c r="D35" s="297">
        <v>571</v>
      </c>
      <c r="E35" s="297">
        <v>545</v>
      </c>
      <c r="F35" s="297">
        <v>3110</v>
      </c>
      <c r="G35" s="298">
        <v>0</v>
      </c>
      <c r="H35" s="298">
        <v>0</v>
      </c>
      <c r="I35" s="299">
        <v>0</v>
      </c>
      <c r="J35" s="294"/>
      <c r="K35" s="294"/>
      <c r="L35" s="295"/>
      <c r="M35" s="260"/>
      <c r="N35" s="294"/>
      <c r="O35" s="294"/>
      <c r="P35" s="294"/>
      <c r="Q35" s="294"/>
    </row>
    <row r="36" spans="1:17" ht="13.5" customHeight="1">
      <c r="A36" s="276" t="s">
        <v>1144</v>
      </c>
      <c r="B36" s="296">
        <v>591</v>
      </c>
      <c r="C36" s="297">
        <v>3430</v>
      </c>
      <c r="D36" s="297">
        <v>591</v>
      </c>
      <c r="E36" s="297">
        <v>580</v>
      </c>
      <c r="F36" s="297">
        <v>3430</v>
      </c>
      <c r="G36" s="298">
        <v>0</v>
      </c>
      <c r="H36" s="298">
        <v>0</v>
      </c>
      <c r="I36" s="299">
        <v>0</v>
      </c>
      <c r="J36" s="294"/>
      <c r="K36" s="294"/>
      <c r="L36" s="295"/>
      <c r="M36" s="260"/>
      <c r="N36" s="294"/>
      <c r="O36" s="294"/>
      <c r="P36" s="294"/>
      <c r="Q36" s="294"/>
    </row>
    <row r="37" spans="1:17" ht="13.5" customHeight="1">
      <c r="A37" s="276" t="s">
        <v>1098</v>
      </c>
      <c r="B37" s="296">
        <v>1350</v>
      </c>
      <c r="C37" s="297">
        <v>8050</v>
      </c>
      <c r="D37" s="297">
        <v>1350</v>
      </c>
      <c r="E37" s="297">
        <v>596</v>
      </c>
      <c r="F37" s="297">
        <v>8050</v>
      </c>
      <c r="G37" s="298">
        <v>0</v>
      </c>
      <c r="H37" s="298">
        <v>0</v>
      </c>
      <c r="I37" s="299">
        <v>0</v>
      </c>
      <c r="J37" s="294"/>
      <c r="K37" s="294"/>
      <c r="L37" s="295"/>
      <c r="M37" s="260"/>
      <c r="N37" s="294"/>
      <c r="O37" s="294"/>
      <c r="P37" s="294"/>
      <c r="Q37" s="294"/>
    </row>
    <row r="38" spans="1:17" ht="13.5" customHeight="1">
      <c r="A38" s="276" t="s">
        <v>1099</v>
      </c>
      <c r="B38" s="296">
        <v>415</v>
      </c>
      <c r="C38" s="297">
        <v>1990</v>
      </c>
      <c r="D38" s="297">
        <v>415</v>
      </c>
      <c r="E38" s="297">
        <v>479</v>
      </c>
      <c r="F38" s="297">
        <v>1990</v>
      </c>
      <c r="G38" s="298">
        <v>0</v>
      </c>
      <c r="H38" s="298">
        <v>0</v>
      </c>
      <c r="I38" s="299">
        <v>0</v>
      </c>
      <c r="J38" s="294"/>
      <c r="K38" s="294"/>
      <c r="L38" s="295"/>
      <c r="M38" s="260"/>
      <c r="N38" s="294"/>
      <c r="O38" s="294"/>
      <c r="P38" s="294"/>
      <c r="Q38" s="294"/>
    </row>
    <row r="39" spans="1:17" ht="13.5" customHeight="1">
      <c r="A39" s="276" t="s">
        <v>1100</v>
      </c>
      <c r="B39" s="296">
        <v>594</v>
      </c>
      <c r="C39" s="297">
        <v>3080</v>
      </c>
      <c r="D39" s="297">
        <v>594</v>
      </c>
      <c r="E39" s="297">
        <v>518</v>
      </c>
      <c r="F39" s="297">
        <v>3080</v>
      </c>
      <c r="G39" s="298">
        <v>0</v>
      </c>
      <c r="H39" s="298">
        <v>0</v>
      </c>
      <c r="I39" s="299">
        <v>0</v>
      </c>
      <c r="J39" s="294"/>
      <c r="K39" s="294"/>
      <c r="L39" s="295"/>
      <c r="M39" s="260"/>
      <c r="N39" s="294"/>
      <c r="O39" s="294"/>
      <c r="P39" s="294"/>
      <c r="Q39" s="294"/>
    </row>
    <row r="40" spans="1:17" ht="13.5" customHeight="1">
      <c r="A40" s="276" t="s">
        <v>1102</v>
      </c>
      <c r="B40" s="296">
        <v>516</v>
      </c>
      <c r="C40" s="297">
        <v>2690</v>
      </c>
      <c r="D40" s="297">
        <v>516</v>
      </c>
      <c r="E40" s="297">
        <v>522</v>
      </c>
      <c r="F40" s="297">
        <v>2690</v>
      </c>
      <c r="G40" s="298">
        <v>0</v>
      </c>
      <c r="H40" s="298">
        <v>0</v>
      </c>
      <c r="I40" s="299">
        <v>0</v>
      </c>
      <c r="J40" s="294"/>
      <c r="K40" s="294"/>
      <c r="L40" s="295"/>
      <c r="M40" s="260"/>
      <c r="N40" s="294"/>
      <c r="O40" s="294"/>
      <c r="P40" s="294"/>
      <c r="Q40" s="294"/>
    </row>
    <row r="41" spans="1:17" ht="13.5" customHeight="1">
      <c r="A41" s="276" t="s">
        <v>1104</v>
      </c>
      <c r="B41" s="296">
        <v>1190</v>
      </c>
      <c r="C41" s="297">
        <v>6380</v>
      </c>
      <c r="D41" s="297">
        <v>1190</v>
      </c>
      <c r="E41" s="297">
        <v>536</v>
      </c>
      <c r="F41" s="297">
        <v>6380</v>
      </c>
      <c r="G41" s="301">
        <v>1</v>
      </c>
      <c r="H41" s="298">
        <v>226</v>
      </c>
      <c r="I41" s="300">
        <v>2</v>
      </c>
      <c r="J41" s="294"/>
      <c r="K41" s="294"/>
      <c r="L41" s="295"/>
      <c r="M41" s="260"/>
      <c r="N41" s="294"/>
      <c r="O41" s="294"/>
      <c r="P41" s="294"/>
      <c r="Q41" s="294"/>
    </row>
    <row r="42" spans="1:17" ht="13.5" customHeight="1">
      <c r="A42" s="276"/>
      <c r="B42" s="296"/>
      <c r="C42" s="297"/>
      <c r="D42" s="297"/>
      <c r="E42" s="297"/>
      <c r="F42" s="297"/>
      <c r="G42" s="298"/>
      <c r="H42" s="298"/>
      <c r="I42" s="299"/>
      <c r="J42" s="294"/>
      <c r="K42" s="294"/>
      <c r="L42" s="295"/>
      <c r="M42" s="260"/>
      <c r="N42" s="294"/>
      <c r="O42" s="294"/>
      <c r="P42" s="294"/>
      <c r="Q42" s="294"/>
    </row>
    <row r="43" spans="1:17" ht="13.5" customHeight="1">
      <c r="A43" s="276" t="s">
        <v>1105</v>
      </c>
      <c r="B43" s="296">
        <v>1310</v>
      </c>
      <c r="C43" s="297">
        <v>7240</v>
      </c>
      <c r="D43" s="297">
        <v>1310</v>
      </c>
      <c r="E43" s="297">
        <v>553</v>
      </c>
      <c r="F43" s="297">
        <v>7240</v>
      </c>
      <c r="G43" s="301">
        <v>0</v>
      </c>
      <c r="H43" s="298">
        <v>120</v>
      </c>
      <c r="I43" s="303">
        <v>0</v>
      </c>
      <c r="J43" s="294"/>
      <c r="K43" s="294"/>
      <c r="L43" s="295"/>
      <c r="M43" s="260"/>
      <c r="N43" s="294"/>
      <c r="O43" s="294"/>
      <c r="P43" s="294"/>
      <c r="Q43" s="294"/>
    </row>
    <row r="44" spans="1:17" ht="13.5" customHeight="1">
      <c r="A44" s="276" t="s">
        <v>1107</v>
      </c>
      <c r="B44" s="296">
        <v>1730</v>
      </c>
      <c r="C44" s="297">
        <v>9000</v>
      </c>
      <c r="D44" s="297">
        <v>1730</v>
      </c>
      <c r="E44" s="297">
        <v>520</v>
      </c>
      <c r="F44" s="297">
        <v>9000</v>
      </c>
      <c r="G44" s="298">
        <v>0</v>
      </c>
      <c r="H44" s="298">
        <v>0</v>
      </c>
      <c r="I44" s="299">
        <v>0</v>
      </c>
      <c r="J44" s="294"/>
      <c r="K44" s="294"/>
      <c r="L44" s="295"/>
      <c r="M44" s="260"/>
      <c r="N44" s="294"/>
      <c r="O44" s="294"/>
      <c r="P44" s="294"/>
      <c r="Q44" s="294"/>
    </row>
    <row r="45" spans="1:17" ht="13.5" customHeight="1">
      <c r="A45" s="276" t="s">
        <v>1109</v>
      </c>
      <c r="B45" s="296">
        <v>1290</v>
      </c>
      <c r="C45" s="297">
        <v>7080</v>
      </c>
      <c r="D45" s="297">
        <v>1290</v>
      </c>
      <c r="E45" s="297">
        <v>549</v>
      </c>
      <c r="F45" s="297">
        <v>7080</v>
      </c>
      <c r="G45" s="301">
        <v>0</v>
      </c>
      <c r="H45" s="298">
        <v>118</v>
      </c>
      <c r="I45" s="300">
        <v>0</v>
      </c>
      <c r="J45" s="294"/>
      <c r="K45" s="294"/>
      <c r="L45" s="295"/>
      <c r="M45" s="260"/>
      <c r="N45" s="294"/>
      <c r="O45" s="294"/>
      <c r="P45" s="294"/>
      <c r="Q45" s="294"/>
    </row>
    <row r="46" spans="1:17" ht="13.5" customHeight="1">
      <c r="A46" s="276" t="s">
        <v>1111</v>
      </c>
      <c r="B46" s="296">
        <v>1580</v>
      </c>
      <c r="C46" s="297">
        <v>8770</v>
      </c>
      <c r="D46" s="297">
        <v>1580</v>
      </c>
      <c r="E46" s="297">
        <v>555</v>
      </c>
      <c r="F46" s="297">
        <v>8770</v>
      </c>
      <c r="G46" s="298">
        <v>0</v>
      </c>
      <c r="H46" s="298">
        <v>0</v>
      </c>
      <c r="I46" s="299">
        <v>0</v>
      </c>
      <c r="J46" s="294"/>
      <c r="K46" s="294"/>
      <c r="L46" s="295"/>
      <c r="M46" s="260"/>
      <c r="N46" s="294"/>
      <c r="O46" s="294"/>
      <c r="P46" s="294"/>
      <c r="Q46" s="294"/>
    </row>
    <row r="47" spans="1:17" ht="13.5" customHeight="1">
      <c r="A47" s="276" t="s">
        <v>1113</v>
      </c>
      <c r="B47" s="296">
        <v>740</v>
      </c>
      <c r="C47" s="297">
        <v>4000</v>
      </c>
      <c r="D47" s="297">
        <v>740</v>
      </c>
      <c r="E47" s="297">
        <v>541</v>
      </c>
      <c r="F47" s="297">
        <v>4000</v>
      </c>
      <c r="G47" s="301">
        <v>0</v>
      </c>
      <c r="H47" s="298">
        <v>113</v>
      </c>
      <c r="I47" s="303">
        <v>0</v>
      </c>
      <c r="J47" s="294"/>
      <c r="K47" s="294"/>
      <c r="L47" s="295"/>
      <c r="M47" s="260"/>
      <c r="N47" s="294"/>
      <c r="O47" s="294"/>
      <c r="P47" s="294"/>
      <c r="Q47" s="294"/>
    </row>
    <row r="48" spans="1:17" ht="13.5" customHeight="1">
      <c r="A48" s="276" t="s">
        <v>1114</v>
      </c>
      <c r="B48" s="296">
        <v>1550</v>
      </c>
      <c r="C48" s="297">
        <v>8210</v>
      </c>
      <c r="D48" s="297">
        <v>1540</v>
      </c>
      <c r="E48" s="297">
        <v>533</v>
      </c>
      <c r="F48" s="297">
        <v>8210</v>
      </c>
      <c r="G48" s="301">
        <v>1</v>
      </c>
      <c r="H48" s="298">
        <v>92</v>
      </c>
      <c r="I48" s="303">
        <v>1</v>
      </c>
      <c r="J48" s="294"/>
      <c r="K48" s="294"/>
      <c r="L48" s="295"/>
      <c r="M48" s="260"/>
      <c r="N48" s="294"/>
      <c r="O48" s="294"/>
      <c r="P48" s="294"/>
      <c r="Q48" s="294"/>
    </row>
    <row r="49" spans="1:17" ht="13.5" customHeight="1">
      <c r="A49" s="276" t="s">
        <v>1116</v>
      </c>
      <c r="B49" s="296">
        <v>1170</v>
      </c>
      <c r="C49" s="297">
        <v>6060</v>
      </c>
      <c r="D49" s="297">
        <v>1160</v>
      </c>
      <c r="E49" s="297">
        <v>522</v>
      </c>
      <c r="F49" s="297">
        <v>6060</v>
      </c>
      <c r="G49" s="298">
        <v>3</v>
      </c>
      <c r="H49" s="298">
        <v>107</v>
      </c>
      <c r="I49" s="299">
        <v>3</v>
      </c>
      <c r="J49" s="294"/>
      <c r="K49" s="294"/>
      <c r="L49" s="295"/>
      <c r="M49" s="260"/>
      <c r="N49" s="294"/>
      <c r="O49" s="294"/>
      <c r="P49" s="294"/>
      <c r="Q49" s="294"/>
    </row>
    <row r="50" spans="1:17" ht="13.5" customHeight="1">
      <c r="A50" s="276"/>
      <c r="B50" s="296"/>
      <c r="C50" s="304"/>
      <c r="D50" s="297"/>
      <c r="E50" s="297"/>
      <c r="F50" s="297"/>
      <c r="G50" s="298"/>
      <c r="H50" s="298"/>
      <c r="I50" s="300"/>
      <c r="J50" s="294"/>
      <c r="K50" s="294"/>
      <c r="L50" s="295"/>
      <c r="M50" s="260"/>
      <c r="N50" s="294"/>
      <c r="O50" s="294"/>
      <c r="P50" s="294"/>
      <c r="Q50" s="294"/>
    </row>
    <row r="51" spans="1:17" ht="13.5" customHeight="1">
      <c r="A51" s="276" t="s">
        <v>1119</v>
      </c>
      <c r="B51" s="296">
        <v>2690</v>
      </c>
      <c r="C51" s="297">
        <v>15700</v>
      </c>
      <c r="D51" s="297">
        <v>2690</v>
      </c>
      <c r="E51" s="297">
        <v>582</v>
      </c>
      <c r="F51" s="297">
        <v>15700</v>
      </c>
      <c r="G51" s="301">
        <v>0</v>
      </c>
      <c r="H51" s="298">
        <v>246</v>
      </c>
      <c r="I51" s="303">
        <v>0</v>
      </c>
      <c r="J51" s="294"/>
      <c r="K51" s="294"/>
      <c r="L51" s="295"/>
      <c r="M51" s="260"/>
      <c r="N51" s="294"/>
      <c r="O51" s="294"/>
      <c r="P51" s="294"/>
      <c r="Q51" s="294"/>
    </row>
    <row r="52" spans="1:17" ht="13.5" customHeight="1">
      <c r="A52" s="276" t="s">
        <v>1121</v>
      </c>
      <c r="B52" s="296">
        <v>3820</v>
      </c>
      <c r="C52" s="297">
        <v>23100</v>
      </c>
      <c r="D52" s="297">
        <v>3820</v>
      </c>
      <c r="E52" s="297">
        <v>604</v>
      </c>
      <c r="F52" s="297">
        <v>23100</v>
      </c>
      <c r="G52" s="298">
        <v>0</v>
      </c>
      <c r="H52" s="298">
        <v>0</v>
      </c>
      <c r="I52" s="299">
        <v>0</v>
      </c>
      <c r="J52" s="294"/>
      <c r="K52" s="294"/>
      <c r="L52" s="295"/>
      <c r="M52" s="260"/>
      <c r="N52" s="294"/>
      <c r="O52" s="294"/>
      <c r="P52" s="294"/>
      <c r="Q52" s="294"/>
    </row>
    <row r="53" spans="1:17" ht="13.5" customHeight="1">
      <c r="A53" s="276" t="s">
        <v>1122</v>
      </c>
      <c r="B53" s="296">
        <v>866</v>
      </c>
      <c r="C53" s="297">
        <v>4060</v>
      </c>
      <c r="D53" s="297">
        <v>866</v>
      </c>
      <c r="E53" s="297">
        <v>469</v>
      </c>
      <c r="F53" s="297">
        <v>4060</v>
      </c>
      <c r="G53" s="298">
        <v>0</v>
      </c>
      <c r="H53" s="298">
        <v>0</v>
      </c>
      <c r="I53" s="299">
        <v>0</v>
      </c>
      <c r="J53" s="294"/>
      <c r="K53" s="294"/>
      <c r="L53" s="295"/>
      <c r="M53" s="260"/>
      <c r="N53" s="294"/>
      <c r="O53" s="294"/>
      <c r="P53" s="294"/>
      <c r="Q53" s="294"/>
    </row>
    <row r="54" spans="1:17" ht="13.5" customHeight="1">
      <c r="A54" s="276" t="s">
        <v>1124</v>
      </c>
      <c r="B54" s="296">
        <v>1220</v>
      </c>
      <c r="C54" s="297">
        <v>6580</v>
      </c>
      <c r="D54" s="297">
        <v>1220</v>
      </c>
      <c r="E54" s="297">
        <v>539</v>
      </c>
      <c r="F54" s="297">
        <v>6580</v>
      </c>
      <c r="G54" s="298">
        <v>0</v>
      </c>
      <c r="H54" s="298">
        <v>0</v>
      </c>
      <c r="I54" s="299">
        <v>0</v>
      </c>
      <c r="J54" s="294"/>
      <c r="K54" s="294"/>
      <c r="L54" s="295"/>
      <c r="M54" s="260"/>
      <c r="N54" s="294"/>
      <c r="O54" s="294"/>
      <c r="P54" s="294"/>
      <c r="Q54" s="294"/>
    </row>
    <row r="55" spans="1:17" ht="13.5" customHeight="1">
      <c r="A55" s="276" t="s">
        <v>1126</v>
      </c>
      <c r="B55" s="296">
        <v>1830</v>
      </c>
      <c r="C55" s="297">
        <v>10200</v>
      </c>
      <c r="D55" s="297">
        <v>1830</v>
      </c>
      <c r="E55" s="297">
        <v>555</v>
      </c>
      <c r="F55" s="297">
        <v>10200</v>
      </c>
      <c r="G55" s="298">
        <v>0</v>
      </c>
      <c r="H55" s="298">
        <v>0</v>
      </c>
      <c r="I55" s="299">
        <v>0</v>
      </c>
      <c r="J55" s="294"/>
      <c r="K55" s="294"/>
      <c r="L55" s="295"/>
      <c r="M55" s="260"/>
      <c r="N55" s="294"/>
      <c r="O55" s="294"/>
      <c r="P55" s="294"/>
      <c r="Q55" s="294"/>
    </row>
    <row r="56" spans="1:17" ht="13.5" customHeight="1">
      <c r="A56" s="276"/>
      <c r="B56" s="296"/>
      <c r="C56" s="297"/>
      <c r="D56" s="297"/>
      <c r="E56" s="297"/>
      <c r="F56" s="297"/>
      <c r="G56" s="298"/>
      <c r="H56" s="298"/>
      <c r="I56" s="299"/>
      <c r="J56" s="294"/>
      <c r="K56" s="294"/>
      <c r="L56" s="295"/>
      <c r="M56" s="260"/>
      <c r="N56" s="294"/>
      <c r="O56" s="294"/>
      <c r="P56" s="294"/>
      <c r="Q56" s="294"/>
    </row>
    <row r="57" spans="1:17" ht="13.5" customHeight="1">
      <c r="A57" s="276" t="s">
        <v>1129</v>
      </c>
      <c r="B57" s="296">
        <v>1390</v>
      </c>
      <c r="C57" s="297">
        <v>7990</v>
      </c>
      <c r="D57" s="297">
        <v>1390</v>
      </c>
      <c r="E57" s="297">
        <v>575</v>
      </c>
      <c r="F57" s="297">
        <v>7990</v>
      </c>
      <c r="G57" s="298">
        <v>0</v>
      </c>
      <c r="H57" s="298">
        <v>0</v>
      </c>
      <c r="I57" s="299">
        <v>0</v>
      </c>
      <c r="J57" s="294"/>
      <c r="K57" s="294"/>
      <c r="L57" s="295"/>
      <c r="M57" s="260"/>
      <c r="N57" s="294"/>
      <c r="O57" s="294"/>
      <c r="P57" s="294"/>
      <c r="Q57" s="294"/>
    </row>
    <row r="58" spans="1:17" ht="13.5" customHeight="1">
      <c r="A58" s="276" t="s">
        <v>1130</v>
      </c>
      <c r="B58" s="296">
        <v>3350</v>
      </c>
      <c r="C58" s="297">
        <v>21100</v>
      </c>
      <c r="D58" s="297">
        <v>3350</v>
      </c>
      <c r="E58" s="297">
        <v>629</v>
      </c>
      <c r="F58" s="298">
        <v>21100</v>
      </c>
      <c r="G58" s="298">
        <v>0</v>
      </c>
      <c r="H58" s="298">
        <v>0</v>
      </c>
      <c r="I58" s="299">
        <v>0</v>
      </c>
      <c r="J58" s="294"/>
      <c r="K58" s="294"/>
      <c r="L58" s="295"/>
      <c r="M58" s="260"/>
      <c r="N58" s="294"/>
      <c r="O58" s="294"/>
      <c r="P58" s="294"/>
      <c r="Q58" s="294"/>
    </row>
    <row r="59" spans="1:17" ht="13.5" customHeight="1">
      <c r="A59" s="276" t="s">
        <v>1132</v>
      </c>
      <c r="B59" s="296">
        <v>3140</v>
      </c>
      <c r="C59" s="297">
        <v>19500</v>
      </c>
      <c r="D59" s="297">
        <v>3140</v>
      </c>
      <c r="E59" s="297">
        <v>621</v>
      </c>
      <c r="F59" s="297">
        <v>19500</v>
      </c>
      <c r="G59" s="298">
        <v>0</v>
      </c>
      <c r="H59" s="298">
        <v>0</v>
      </c>
      <c r="I59" s="299">
        <v>0</v>
      </c>
      <c r="J59" s="294"/>
      <c r="K59" s="294"/>
      <c r="L59" s="295"/>
      <c r="M59" s="260"/>
      <c r="N59" s="294"/>
      <c r="O59" s="294"/>
      <c r="P59" s="294"/>
      <c r="Q59" s="294"/>
    </row>
    <row r="60" spans="1:17" ht="13.5" customHeight="1">
      <c r="A60" s="276" t="s">
        <v>1134</v>
      </c>
      <c r="B60" s="296">
        <v>2430</v>
      </c>
      <c r="C60" s="297">
        <v>13600</v>
      </c>
      <c r="D60" s="297">
        <v>2430</v>
      </c>
      <c r="E60" s="297">
        <v>558</v>
      </c>
      <c r="F60" s="297">
        <v>13600</v>
      </c>
      <c r="G60" s="298">
        <v>0</v>
      </c>
      <c r="H60" s="298">
        <v>0</v>
      </c>
      <c r="I60" s="299">
        <v>0</v>
      </c>
      <c r="J60" s="294"/>
      <c r="K60" s="294"/>
      <c r="L60" s="295"/>
      <c r="M60" s="260"/>
      <c r="N60" s="294"/>
      <c r="O60" s="294"/>
      <c r="P60" s="294"/>
      <c r="Q60" s="294"/>
    </row>
    <row r="61" spans="1:17" ht="13.5" customHeight="1">
      <c r="A61" s="276" t="s">
        <v>1136</v>
      </c>
      <c r="B61" s="296">
        <v>1620</v>
      </c>
      <c r="C61" s="297">
        <v>9480</v>
      </c>
      <c r="D61" s="297">
        <v>1620</v>
      </c>
      <c r="E61" s="297">
        <v>585</v>
      </c>
      <c r="F61" s="297">
        <v>9480</v>
      </c>
      <c r="G61" s="298">
        <v>0</v>
      </c>
      <c r="H61" s="298">
        <v>0</v>
      </c>
      <c r="I61" s="299">
        <v>0</v>
      </c>
      <c r="J61" s="294"/>
      <c r="K61" s="294"/>
      <c r="L61" s="295"/>
      <c r="M61" s="260"/>
      <c r="N61" s="294"/>
      <c r="O61" s="294"/>
      <c r="P61" s="294"/>
      <c r="Q61" s="294"/>
    </row>
    <row r="62" spans="1:17" ht="13.5" customHeight="1">
      <c r="A62" s="276" t="s">
        <v>1138</v>
      </c>
      <c r="B62" s="296">
        <v>1960</v>
      </c>
      <c r="C62" s="297">
        <v>12200</v>
      </c>
      <c r="D62" s="297">
        <v>1960</v>
      </c>
      <c r="E62" s="297">
        <v>622</v>
      </c>
      <c r="F62" s="297">
        <v>12200</v>
      </c>
      <c r="G62" s="298">
        <v>0</v>
      </c>
      <c r="H62" s="298">
        <v>0</v>
      </c>
      <c r="I62" s="299">
        <v>0</v>
      </c>
      <c r="J62" s="294"/>
      <c r="K62" s="294"/>
      <c r="L62" s="295"/>
      <c r="M62" s="260"/>
      <c r="N62" s="294"/>
      <c r="O62" s="294"/>
      <c r="P62" s="294"/>
      <c r="Q62" s="294"/>
    </row>
    <row r="63" spans="1:17" ht="13.5" customHeight="1">
      <c r="A63" s="276" t="s">
        <v>1140</v>
      </c>
      <c r="B63" s="296">
        <v>818</v>
      </c>
      <c r="C63" s="297">
        <v>4510</v>
      </c>
      <c r="D63" s="297">
        <v>818</v>
      </c>
      <c r="E63" s="297">
        <v>551</v>
      </c>
      <c r="F63" s="297">
        <v>4510</v>
      </c>
      <c r="G63" s="298">
        <v>0</v>
      </c>
      <c r="H63" s="298">
        <v>0</v>
      </c>
      <c r="I63" s="299">
        <v>0</v>
      </c>
      <c r="J63" s="294"/>
      <c r="K63" s="294"/>
      <c r="L63" s="295"/>
      <c r="M63" s="260"/>
      <c r="N63" s="294"/>
      <c r="O63" s="294"/>
      <c r="P63" s="294"/>
      <c r="Q63" s="294"/>
    </row>
    <row r="64" spans="1:17" ht="13.5" customHeight="1">
      <c r="A64" s="276" t="s">
        <v>1141</v>
      </c>
      <c r="B64" s="296">
        <v>607</v>
      </c>
      <c r="C64" s="297">
        <v>3000</v>
      </c>
      <c r="D64" s="297">
        <v>607</v>
      </c>
      <c r="E64" s="297">
        <v>494</v>
      </c>
      <c r="F64" s="297">
        <v>3000</v>
      </c>
      <c r="G64" s="298">
        <v>0</v>
      </c>
      <c r="H64" s="298">
        <v>0</v>
      </c>
      <c r="I64" s="299">
        <v>0</v>
      </c>
      <c r="J64" s="294"/>
      <c r="K64" s="294"/>
      <c r="L64" s="295"/>
      <c r="M64" s="260"/>
      <c r="N64" s="294"/>
      <c r="O64" s="294"/>
      <c r="P64" s="294"/>
      <c r="Q64" s="294"/>
    </row>
    <row r="65" spans="1:17" ht="13.5" customHeight="1">
      <c r="A65" s="276" t="s">
        <v>1143</v>
      </c>
      <c r="B65" s="296">
        <v>2550</v>
      </c>
      <c r="C65" s="297">
        <v>15700</v>
      </c>
      <c r="D65" s="297">
        <v>2550</v>
      </c>
      <c r="E65" s="297">
        <v>616</v>
      </c>
      <c r="F65" s="297">
        <v>15700</v>
      </c>
      <c r="G65" s="298">
        <v>0</v>
      </c>
      <c r="H65" s="298">
        <v>0</v>
      </c>
      <c r="I65" s="299">
        <v>0</v>
      </c>
      <c r="J65" s="294"/>
      <c r="K65" s="294"/>
      <c r="L65" s="295"/>
      <c r="M65" s="260"/>
      <c r="N65" s="294"/>
      <c r="O65" s="294"/>
      <c r="P65" s="294"/>
      <c r="Q65" s="294"/>
    </row>
    <row r="66" spans="1:17" ht="13.5" customHeight="1">
      <c r="A66" s="276" t="s">
        <v>1145</v>
      </c>
      <c r="B66" s="296">
        <v>1060</v>
      </c>
      <c r="C66" s="297">
        <v>6460</v>
      </c>
      <c r="D66" s="297">
        <v>1060</v>
      </c>
      <c r="E66" s="297">
        <v>609</v>
      </c>
      <c r="F66" s="297">
        <v>6460</v>
      </c>
      <c r="G66" s="298">
        <v>0</v>
      </c>
      <c r="H66" s="298">
        <v>0</v>
      </c>
      <c r="I66" s="299">
        <v>0</v>
      </c>
      <c r="J66" s="294"/>
      <c r="K66" s="294"/>
      <c r="L66" s="295"/>
      <c r="M66" s="260"/>
      <c r="N66" s="294"/>
      <c r="O66" s="294"/>
      <c r="P66" s="294"/>
      <c r="Q66" s="294"/>
    </row>
    <row r="67" spans="1:17" ht="13.5" customHeight="1">
      <c r="A67" s="276" t="s">
        <v>1146</v>
      </c>
      <c r="B67" s="296">
        <v>850</v>
      </c>
      <c r="C67" s="297">
        <v>4960</v>
      </c>
      <c r="D67" s="297">
        <v>850</v>
      </c>
      <c r="E67" s="297">
        <v>583</v>
      </c>
      <c r="F67" s="297">
        <v>4960</v>
      </c>
      <c r="G67" s="298">
        <v>0</v>
      </c>
      <c r="H67" s="298">
        <v>0</v>
      </c>
      <c r="I67" s="299">
        <v>0</v>
      </c>
      <c r="J67" s="294"/>
      <c r="K67" s="294"/>
      <c r="L67" s="295"/>
      <c r="M67" s="260"/>
      <c r="N67" s="294"/>
      <c r="O67" s="294"/>
      <c r="P67" s="294"/>
      <c r="Q67" s="294"/>
    </row>
    <row r="68" spans="1:17" ht="13.5" customHeight="1">
      <c r="A68" s="269" t="s">
        <v>1147</v>
      </c>
      <c r="B68" s="305">
        <v>1220</v>
      </c>
      <c r="C68" s="306">
        <v>7160</v>
      </c>
      <c r="D68" s="306">
        <v>1220</v>
      </c>
      <c r="E68" s="306">
        <v>587</v>
      </c>
      <c r="F68" s="306">
        <v>7160</v>
      </c>
      <c r="G68" s="307">
        <v>0</v>
      </c>
      <c r="H68" s="307">
        <v>0</v>
      </c>
      <c r="I68" s="308">
        <v>0</v>
      </c>
      <c r="J68" s="294"/>
      <c r="K68" s="294"/>
      <c r="L68" s="295"/>
      <c r="M68" s="260"/>
      <c r="N68" s="294"/>
      <c r="O68" s="294"/>
      <c r="P68" s="294"/>
      <c r="Q68" s="294"/>
    </row>
    <row r="69" spans="1:12" ht="13.5" customHeight="1">
      <c r="A69" s="256" t="s">
        <v>1280</v>
      </c>
      <c r="B69" s="260"/>
      <c r="C69" s="260"/>
      <c r="D69" s="260"/>
      <c r="E69" s="260"/>
      <c r="F69" s="260"/>
      <c r="G69" s="261"/>
      <c r="H69" s="261"/>
      <c r="I69" s="261"/>
      <c r="J69" s="260"/>
      <c r="K69" s="260"/>
      <c r="L69" s="260"/>
    </row>
    <row r="70" spans="1:12" ht="13.5" customHeight="1">
      <c r="A70" s="256" t="s">
        <v>1281</v>
      </c>
      <c r="B70" s="260"/>
      <c r="C70" s="260"/>
      <c r="D70" s="260"/>
      <c r="E70" s="260"/>
      <c r="F70" s="260"/>
      <c r="G70" s="261"/>
      <c r="H70" s="261"/>
      <c r="I70" s="261"/>
      <c r="J70" s="260"/>
      <c r="K70" s="260"/>
      <c r="L70" s="260"/>
    </row>
    <row r="71" spans="1:12" ht="13.5" customHeight="1">
      <c r="A71" s="260" t="s">
        <v>1282</v>
      </c>
      <c r="B71" s="260"/>
      <c r="C71" s="260"/>
      <c r="D71" s="260"/>
      <c r="E71" s="260"/>
      <c r="F71" s="260"/>
      <c r="G71" s="261"/>
      <c r="H71" s="261"/>
      <c r="I71" s="261"/>
      <c r="J71" s="260"/>
      <c r="K71" s="260"/>
      <c r="L71" s="260"/>
    </row>
    <row r="72" spans="2:12" ht="13.5" customHeight="1">
      <c r="B72" s="260"/>
      <c r="C72" s="260"/>
      <c r="D72" s="260"/>
      <c r="E72" s="260"/>
      <c r="F72" s="260"/>
      <c r="G72" s="261"/>
      <c r="H72" s="261"/>
      <c r="I72" s="261"/>
      <c r="J72" s="260"/>
      <c r="K72" s="260"/>
      <c r="L72" s="260"/>
    </row>
    <row r="73" spans="2:12" ht="15" customHeight="1">
      <c r="B73" s="260"/>
      <c r="C73" s="260"/>
      <c r="D73" s="260"/>
      <c r="E73" s="260"/>
      <c r="F73" s="260"/>
      <c r="G73" s="261"/>
      <c r="H73" s="261"/>
      <c r="I73" s="261"/>
      <c r="J73" s="260"/>
      <c r="K73" s="260"/>
      <c r="L73" s="260"/>
    </row>
    <row r="74" spans="1:12" ht="15" customHeight="1">
      <c r="A74" s="260"/>
      <c r="B74" s="260"/>
      <c r="C74" s="260"/>
      <c r="D74" s="260"/>
      <c r="E74" s="260"/>
      <c r="F74" s="260"/>
      <c r="G74" s="261"/>
      <c r="H74" s="261"/>
      <c r="I74" s="261"/>
      <c r="L74" s="260"/>
    </row>
    <row r="75" spans="1:12" ht="15" customHeight="1">
      <c r="A75" s="260"/>
      <c r="B75" s="260"/>
      <c r="C75" s="260"/>
      <c r="D75" s="260"/>
      <c r="E75" s="260"/>
      <c r="F75" s="260"/>
      <c r="G75" s="261"/>
      <c r="H75" s="261"/>
      <c r="I75" s="261"/>
      <c r="L75" s="260"/>
    </row>
    <row r="76" spans="1:12" ht="15" customHeight="1">
      <c r="A76" s="260"/>
      <c r="B76" s="260"/>
      <c r="C76" s="260"/>
      <c r="D76" s="260"/>
      <c r="E76" s="260"/>
      <c r="F76" s="260"/>
      <c r="G76" s="261"/>
      <c r="H76" s="261"/>
      <c r="I76" s="261"/>
      <c r="L76" s="260"/>
    </row>
    <row r="77" spans="1:12" ht="15" customHeight="1">
      <c r="A77" s="260"/>
      <c r="B77" s="260"/>
      <c r="C77" s="260"/>
      <c r="D77" s="260"/>
      <c r="E77" s="260"/>
      <c r="F77" s="260"/>
      <c r="G77" s="261"/>
      <c r="H77" s="261"/>
      <c r="I77" s="261"/>
      <c r="L77" s="260"/>
    </row>
    <row r="78" spans="1:12" ht="15" customHeight="1">
      <c r="A78" s="260"/>
      <c r="B78" s="260"/>
      <c r="C78" s="260"/>
      <c r="D78" s="260"/>
      <c r="E78" s="260"/>
      <c r="F78" s="260"/>
      <c r="G78" s="261"/>
      <c r="H78" s="261"/>
      <c r="I78" s="261"/>
      <c r="L78" s="260"/>
    </row>
    <row r="79" spans="1:12" ht="15" customHeight="1">
      <c r="A79" s="260"/>
      <c r="B79" s="260"/>
      <c r="C79" s="260"/>
      <c r="D79" s="260"/>
      <c r="E79" s="260"/>
      <c r="F79" s="260"/>
      <c r="G79" s="261"/>
      <c r="H79" s="261"/>
      <c r="I79" s="261"/>
      <c r="L79" s="260"/>
    </row>
    <row r="80" spans="1:12" ht="15" customHeight="1">
      <c r="A80" s="260"/>
      <c r="B80" s="260"/>
      <c r="C80" s="260"/>
      <c r="D80" s="260"/>
      <c r="E80" s="260"/>
      <c r="F80" s="260"/>
      <c r="G80" s="261"/>
      <c r="H80" s="261"/>
      <c r="I80" s="261"/>
      <c r="L80" s="260"/>
    </row>
    <row r="81" spans="1:12" ht="15" customHeight="1">
      <c r="A81" s="260"/>
      <c r="B81" s="260"/>
      <c r="C81" s="260"/>
      <c r="D81" s="260"/>
      <c r="E81" s="260"/>
      <c r="F81" s="260"/>
      <c r="G81" s="261"/>
      <c r="H81" s="261"/>
      <c r="I81" s="261"/>
      <c r="L81" s="260"/>
    </row>
    <row r="82" spans="1:12" ht="15" customHeight="1">
      <c r="A82" s="260"/>
      <c r="B82" s="260"/>
      <c r="C82" s="260"/>
      <c r="D82" s="260"/>
      <c r="E82" s="260"/>
      <c r="F82" s="260"/>
      <c r="G82" s="261"/>
      <c r="H82" s="261"/>
      <c r="I82" s="261"/>
      <c r="L82" s="260"/>
    </row>
    <row r="83" spans="1:12" ht="15" customHeight="1">
      <c r="A83" s="260"/>
      <c r="B83" s="260"/>
      <c r="C83" s="260"/>
      <c r="D83" s="260"/>
      <c r="E83" s="260"/>
      <c r="F83" s="260"/>
      <c r="G83" s="261"/>
      <c r="H83" s="261"/>
      <c r="I83" s="261"/>
      <c r="L83" s="260"/>
    </row>
    <row r="84" spans="1:12" ht="15" customHeight="1">
      <c r="A84" s="260"/>
      <c r="B84" s="260"/>
      <c r="C84" s="260"/>
      <c r="D84" s="260"/>
      <c r="E84" s="260"/>
      <c r="F84" s="260"/>
      <c r="G84" s="261"/>
      <c r="H84" s="261"/>
      <c r="I84" s="261"/>
      <c r="L84" s="260"/>
    </row>
    <row r="85" spans="1:12" ht="15" customHeight="1">
      <c r="A85" s="260"/>
      <c r="B85" s="260"/>
      <c r="C85" s="260"/>
      <c r="D85" s="260"/>
      <c r="E85" s="260"/>
      <c r="F85" s="260"/>
      <c r="G85" s="261"/>
      <c r="H85" s="261"/>
      <c r="I85" s="261"/>
      <c r="L85" s="260"/>
    </row>
    <row r="86" spans="1:9" ht="15" customHeight="1">
      <c r="A86" s="260"/>
      <c r="B86" s="260"/>
      <c r="C86" s="260"/>
      <c r="D86" s="260"/>
      <c r="E86" s="260"/>
      <c r="F86" s="260"/>
      <c r="G86" s="261"/>
      <c r="H86" s="261"/>
      <c r="I86" s="261"/>
    </row>
    <row r="87" spans="1:9" ht="15" customHeight="1">
      <c r="A87" s="260"/>
      <c r="B87" s="260"/>
      <c r="C87" s="260"/>
      <c r="D87" s="260"/>
      <c r="E87" s="260"/>
      <c r="F87" s="260"/>
      <c r="G87" s="261"/>
      <c r="H87" s="261"/>
      <c r="I87" s="261"/>
    </row>
    <row r="88" spans="1:9" ht="15" customHeight="1">
      <c r="A88" s="260"/>
      <c r="B88" s="260"/>
      <c r="C88" s="260"/>
      <c r="D88" s="260"/>
      <c r="E88" s="260"/>
      <c r="F88" s="260"/>
      <c r="G88" s="261"/>
      <c r="H88" s="261"/>
      <c r="I88" s="261"/>
    </row>
    <row r="89" spans="1:9" ht="15" customHeight="1">
      <c r="A89" s="260"/>
      <c r="B89" s="260"/>
      <c r="C89" s="260"/>
      <c r="D89" s="260"/>
      <c r="E89" s="260"/>
      <c r="F89" s="260"/>
      <c r="G89" s="261"/>
      <c r="H89" s="261"/>
      <c r="I89" s="261"/>
    </row>
    <row r="90" spans="1:9" ht="15" customHeight="1">
      <c r="A90" s="260"/>
      <c r="B90" s="260"/>
      <c r="C90" s="260"/>
      <c r="D90" s="260"/>
      <c r="E90" s="260"/>
      <c r="F90" s="260"/>
      <c r="G90" s="261"/>
      <c r="H90" s="261"/>
      <c r="I90" s="261"/>
    </row>
    <row r="91" spans="1:9" ht="15" customHeight="1">
      <c r="A91" s="260"/>
      <c r="B91" s="260"/>
      <c r="C91" s="260"/>
      <c r="D91" s="260"/>
      <c r="E91" s="260"/>
      <c r="F91" s="260"/>
      <c r="G91" s="261"/>
      <c r="H91" s="261"/>
      <c r="I91" s="261"/>
    </row>
    <row r="92" spans="1:9" ht="15" customHeight="1">
      <c r="A92" s="260"/>
      <c r="B92" s="260"/>
      <c r="C92" s="260"/>
      <c r="D92" s="260"/>
      <c r="E92" s="260"/>
      <c r="F92" s="260"/>
      <c r="G92" s="261"/>
      <c r="H92" s="261"/>
      <c r="I92" s="261"/>
    </row>
    <row r="93" spans="1:9" ht="15" customHeight="1">
      <c r="A93" s="260"/>
      <c r="B93" s="260"/>
      <c r="C93" s="260"/>
      <c r="D93" s="260"/>
      <c r="E93" s="260"/>
      <c r="F93" s="260"/>
      <c r="G93" s="261"/>
      <c r="H93" s="261"/>
      <c r="I93" s="261"/>
    </row>
    <row r="94" spans="1:9" ht="15" customHeight="1">
      <c r="A94" s="260"/>
      <c r="B94" s="260"/>
      <c r="C94" s="260"/>
      <c r="D94" s="260"/>
      <c r="E94" s="260"/>
      <c r="F94" s="260"/>
      <c r="G94" s="261"/>
      <c r="H94" s="261"/>
      <c r="I94" s="261"/>
    </row>
    <row r="95" spans="1:9" ht="15" customHeight="1">
      <c r="A95" s="260"/>
      <c r="B95" s="260"/>
      <c r="C95" s="260"/>
      <c r="D95" s="260"/>
      <c r="E95" s="260"/>
      <c r="F95" s="260"/>
      <c r="G95" s="261"/>
      <c r="H95" s="261"/>
      <c r="I95" s="261"/>
    </row>
    <row r="96" spans="1:9" ht="15" customHeight="1">
      <c r="A96" s="260"/>
      <c r="B96" s="260"/>
      <c r="C96" s="260"/>
      <c r="D96" s="260"/>
      <c r="E96" s="260"/>
      <c r="F96" s="260"/>
      <c r="G96" s="261"/>
      <c r="H96" s="261"/>
      <c r="I96" s="261"/>
    </row>
    <row r="97" spans="1:9" ht="15" customHeight="1">
      <c r="A97" s="260"/>
      <c r="B97" s="260"/>
      <c r="C97" s="260"/>
      <c r="D97" s="260"/>
      <c r="E97" s="260"/>
      <c r="F97" s="260"/>
      <c r="G97" s="261"/>
      <c r="H97" s="261"/>
      <c r="I97" s="261"/>
    </row>
    <row r="98" spans="1:9" ht="15" customHeight="1">
      <c r="A98" s="260"/>
      <c r="B98" s="260"/>
      <c r="C98" s="260"/>
      <c r="D98" s="260"/>
      <c r="E98" s="260"/>
      <c r="F98" s="260"/>
      <c r="G98" s="261"/>
      <c r="H98" s="261"/>
      <c r="I98" s="261"/>
    </row>
    <row r="99" spans="1:9" ht="15" customHeight="1">
      <c r="A99" s="260"/>
      <c r="B99" s="260"/>
      <c r="C99" s="260"/>
      <c r="D99" s="260"/>
      <c r="E99" s="260"/>
      <c r="F99" s="260"/>
      <c r="G99" s="261"/>
      <c r="H99" s="261"/>
      <c r="I99" s="261"/>
    </row>
    <row r="100" spans="1:9" ht="15" customHeight="1">
      <c r="A100" s="260"/>
      <c r="B100" s="260"/>
      <c r="C100" s="260"/>
      <c r="D100" s="260"/>
      <c r="E100" s="260"/>
      <c r="F100" s="260"/>
      <c r="G100" s="261"/>
      <c r="H100" s="261"/>
      <c r="I100" s="261"/>
    </row>
    <row r="101" spans="1:9" ht="15" customHeight="1">
      <c r="A101" s="260"/>
      <c r="B101" s="260"/>
      <c r="C101" s="260"/>
      <c r="D101" s="260"/>
      <c r="E101" s="260"/>
      <c r="F101" s="260"/>
      <c r="G101" s="261"/>
      <c r="H101" s="261"/>
      <c r="I101" s="261"/>
    </row>
    <row r="102" spans="1:9" ht="15" customHeight="1">
      <c r="A102" s="260"/>
      <c r="B102" s="260"/>
      <c r="C102" s="260"/>
      <c r="D102" s="260"/>
      <c r="E102" s="260"/>
      <c r="F102" s="260"/>
      <c r="G102" s="261"/>
      <c r="H102" s="261"/>
      <c r="I102" s="261"/>
    </row>
    <row r="103" spans="1:9" ht="15" customHeight="1">
      <c r="A103" s="260"/>
      <c r="B103" s="260"/>
      <c r="C103" s="260"/>
      <c r="D103" s="260"/>
      <c r="E103" s="260"/>
      <c r="F103" s="260"/>
      <c r="G103" s="261"/>
      <c r="H103" s="261"/>
      <c r="I103" s="261"/>
    </row>
    <row r="104" spans="1:9" ht="15" customHeight="1">
      <c r="A104" s="260"/>
      <c r="B104" s="260"/>
      <c r="C104" s="260"/>
      <c r="D104" s="260"/>
      <c r="E104" s="260"/>
      <c r="F104" s="260"/>
      <c r="G104" s="261"/>
      <c r="H104" s="261"/>
      <c r="I104" s="261"/>
    </row>
    <row r="105" spans="1:9" ht="15" customHeight="1">
      <c r="A105" s="260"/>
      <c r="B105" s="260"/>
      <c r="C105" s="260"/>
      <c r="D105" s="260"/>
      <c r="E105" s="260"/>
      <c r="F105" s="260"/>
      <c r="G105" s="261"/>
      <c r="H105" s="261"/>
      <c r="I105" s="261"/>
    </row>
    <row r="106" spans="1:9" ht="15" customHeight="1">
      <c r="A106" s="260"/>
      <c r="B106" s="260"/>
      <c r="C106" s="260"/>
      <c r="D106" s="260"/>
      <c r="E106" s="260"/>
      <c r="F106" s="260"/>
      <c r="G106" s="261"/>
      <c r="H106" s="261"/>
      <c r="I106" s="261"/>
    </row>
    <row r="107" spans="1:9" ht="15" customHeight="1">
      <c r="A107" s="260"/>
      <c r="B107" s="260"/>
      <c r="C107" s="260"/>
      <c r="D107" s="260"/>
      <c r="E107" s="260"/>
      <c r="F107" s="260"/>
      <c r="G107" s="261"/>
      <c r="H107" s="261"/>
      <c r="I107" s="261"/>
    </row>
    <row r="108" spans="1:9" ht="15" customHeight="1">
      <c r="A108" s="260"/>
      <c r="B108" s="260"/>
      <c r="C108" s="260"/>
      <c r="D108" s="260"/>
      <c r="E108" s="260"/>
      <c r="F108" s="260"/>
      <c r="G108" s="261"/>
      <c r="H108" s="261"/>
      <c r="I108" s="261"/>
    </row>
    <row r="109" spans="1:9" ht="15" customHeight="1">
      <c r="A109" s="260"/>
      <c r="B109" s="260"/>
      <c r="C109" s="260"/>
      <c r="D109" s="260"/>
      <c r="E109" s="260"/>
      <c r="F109" s="260"/>
      <c r="G109" s="261"/>
      <c r="H109" s="261"/>
      <c r="I109" s="261"/>
    </row>
    <row r="110" spans="1:9" ht="15" customHeight="1">
      <c r="A110" s="260"/>
      <c r="B110" s="260"/>
      <c r="C110" s="260"/>
      <c r="D110" s="260"/>
      <c r="E110" s="260"/>
      <c r="F110" s="260"/>
      <c r="G110" s="261"/>
      <c r="H110" s="261"/>
      <c r="I110" s="261"/>
    </row>
    <row r="111" spans="1:9" ht="15" customHeight="1">
      <c r="A111" s="260"/>
      <c r="B111" s="260"/>
      <c r="C111" s="260"/>
      <c r="D111" s="260"/>
      <c r="E111" s="260"/>
      <c r="F111" s="260"/>
      <c r="G111" s="261"/>
      <c r="H111" s="261"/>
      <c r="I111" s="261"/>
    </row>
    <row r="112" spans="1:9" ht="15" customHeight="1">
      <c r="A112" s="260"/>
      <c r="B112" s="260"/>
      <c r="C112" s="260"/>
      <c r="D112" s="260"/>
      <c r="E112" s="260"/>
      <c r="F112" s="260"/>
      <c r="G112" s="261"/>
      <c r="H112" s="261"/>
      <c r="I112" s="261"/>
    </row>
    <row r="113" spans="1:9" ht="15" customHeight="1">
      <c r="A113" s="260"/>
      <c r="B113" s="260"/>
      <c r="C113" s="260"/>
      <c r="D113" s="260"/>
      <c r="E113" s="260"/>
      <c r="F113" s="260"/>
      <c r="G113" s="261"/>
      <c r="H113" s="261"/>
      <c r="I113" s="261"/>
    </row>
    <row r="114" spans="1:9" ht="15" customHeight="1">
      <c r="A114" s="260"/>
      <c r="B114" s="260"/>
      <c r="C114" s="260"/>
      <c r="D114" s="260"/>
      <c r="E114" s="260"/>
      <c r="F114" s="260"/>
      <c r="G114" s="261"/>
      <c r="H114" s="261"/>
      <c r="I114" s="261"/>
    </row>
    <row r="115" spans="1:9" ht="15" customHeight="1">
      <c r="A115" s="260"/>
      <c r="B115" s="260"/>
      <c r="C115" s="260"/>
      <c r="D115" s="260"/>
      <c r="E115" s="260"/>
      <c r="F115" s="260"/>
      <c r="G115" s="261"/>
      <c r="H115" s="261"/>
      <c r="I115" s="261"/>
    </row>
    <row r="116" spans="1:9" ht="15" customHeight="1">
      <c r="A116" s="260"/>
      <c r="B116" s="260"/>
      <c r="C116" s="260"/>
      <c r="D116" s="260"/>
      <c r="E116" s="260"/>
      <c r="F116" s="260"/>
      <c r="G116" s="261"/>
      <c r="H116" s="261"/>
      <c r="I116" s="261"/>
    </row>
    <row r="117" spans="1:9" ht="15" customHeight="1">
      <c r="A117" s="260"/>
      <c r="B117" s="260"/>
      <c r="C117" s="260"/>
      <c r="D117" s="260"/>
      <c r="E117" s="260"/>
      <c r="F117" s="260"/>
      <c r="G117" s="261"/>
      <c r="H117" s="261"/>
      <c r="I117" s="261"/>
    </row>
    <row r="118" spans="1:9" ht="15" customHeight="1">
      <c r="A118" s="260"/>
      <c r="B118" s="260"/>
      <c r="C118" s="260"/>
      <c r="D118" s="260"/>
      <c r="E118" s="260"/>
      <c r="F118" s="260"/>
      <c r="G118" s="261"/>
      <c r="H118" s="261"/>
      <c r="I118" s="261"/>
    </row>
    <row r="119" spans="1:9" ht="15" customHeight="1">
      <c r="A119" s="260"/>
      <c r="B119" s="260"/>
      <c r="C119" s="260"/>
      <c r="D119" s="260"/>
      <c r="E119" s="260"/>
      <c r="F119" s="260"/>
      <c r="G119" s="261"/>
      <c r="H119" s="261"/>
      <c r="I119" s="261"/>
    </row>
    <row r="120" spans="1:9" ht="15" customHeight="1">
      <c r="A120" s="260"/>
      <c r="B120" s="260"/>
      <c r="C120" s="260"/>
      <c r="D120" s="260"/>
      <c r="E120" s="260"/>
      <c r="F120" s="260"/>
      <c r="G120" s="261"/>
      <c r="H120" s="261"/>
      <c r="I120" s="261"/>
    </row>
    <row r="121" spans="1:9" ht="15" customHeight="1">
      <c r="A121" s="260"/>
      <c r="B121" s="260"/>
      <c r="C121" s="260"/>
      <c r="D121" s="260"/>
      <c r="E121" s="260"/>
      <c r="F121" s="260"/>
      <c r="G121" s="261"/>
      <c r="H121" s="261"/>
      <c r="I121" s="261"/>
    </row>
    <row r="122" spans="1:9" ht="15" customHeight="1">
      <c r="A122" s="260"/>
      <c r="B122" s="260"/>
      <c r="C122" s="260"/>
      <c r="D122" s="260"/>
      <c r="E122" s="260"/>
      <c r="F122" s="260"/>
      <c r="G122" s="261"/>
      <c r="H122" s="261"/>
      <c r="I122" s="261"/>
    </row>
    <row r="123" spans="1:9" ht="15" customHeight="1">
      <c r="A123" s="260"/>
      <c r="B123" s="260"/>
      <c r="C123" s="260"/>
      <c r="D123" s="260"/>
      <c r="E123" s="260"/>
      <c r="F123" s="260"/>
      <c r="G123" s="261"/>
      <c r="H123" s="261"/>
      <c r="I123" s="261"/>
    </row>
    <row r="124" spans="1:9" ht="15" customHeight="1">
      <c r="A124" s="260"/>
      <c r="B124" s="260"/>
      <c r="C124" s="260"/>
      <c r="D124" s="260"/>
      <c r="E124" s="260"/>
      <c r="F124" s="260"/>
      <c r="G124" s="261"/>
      <c r="H124" s="261"/>
      <c r="I124" s="261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N118"/>
  <sheetViews>
    <sheetView workbookViewId="0" topLeftCell="A1">
      <selection activeCell="A1" sqref="A1"/>
    </sheetView>
  </sheetViews>
  <sheetFormatPr defaultColWidth="9.00390625" defaultRowHeight="13.5"/>
  <cols>
    <col min="1" max="1" width="2.625" style="309" customWidth="1"/>
    <col min="2" max="2" width="11.125" style="309" customWidth="1"/>
    <col min="3" max="4" width="8.125" style="309" customWidth="1"/>
    <col min="5" max="5" width="8.50390625" style="309" customWidth="1"/>
    <col min="6" max="6" width="9.375" style="309" customWidth="1"/>
    <col min="7" max="9" width="10.625" style="309" customWidth="1"/>
    <col min="10" max="10" width="8.00390625" style="309" customWidth="1"/>
    <col min="11" max="11" width="8.625" style="309" customWidth="1"/>
    <col min="12" max="14" width="12.125" style="309" customWidth="1"/>
    <col min="15" max="16384" width="9.00390625" style="309" customWidth="1"/>
  </cols>
  <sheetData>
    <row r="1" ht="14.25">
      <c r="B1" s="310" t="s">
        <v>1300</v>
      </c>
    </row>
    <row r="2" spans="2:14" ht="12.75" thickBot="1"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2" t="s">
        <v>1284</v>
      </c>
    </row>
    <row r="3" spans="2:14" ht="13.5" customHeight="1" thickTop="1">
      <c r="B3" s="313"/>
      <c r="C3" s="1316" t="s">
        <v>1285</v>
      </c>
      <c r="D3" s="1316" t="s">
        <v>1286</v>
      </c>
      <c r="E3" s="1316" t="s">
        <v>1287</v>
      </c>
      <c r="F3" s="1305" t="s">
        <v>1288</v>
      </c>
      <c r="G3" s="1318"/>
      <c r="H3" s="1319"/>
      <c r="I3" s="1305" t="s">
        <v>1289</v>
      </c>
      <c r="J3" s="1306"/>
      <c r="K3" s="1306"/>
      <c r="L3" s="1306"/>
      <c r="M3" s="1306"/>
      <c r="N3" s="1307"/>
    </row>
    <row r="4" spans="2:14" ht="13.5" customHeight="1">
      <c r="B4" s="314" t="s">
        <v>1149</v>
      </c>
      <c r="C4" s="1316"/>
      <c r="D4" s="1316"/>
      <c r="E4" s="1316"/>
      <c r="F4" s="1320" t="s">
        <v>1290</v>
      </c>
      <c r="G4" s="1311" t="s">
        <v>1291</v>
      </c>
      <c r="H4" s="1311" t="s">
        <v>1292</v>
      </c>
      <c r="I4" s="1311" t="s">
        <v>1293</v>
      </c>
      <c r="J4" s="1311" t="s">
        <v>1294</v>
      </c>
      <c r="K4" s="1311" t="s">
        <v>1295</v>
      </c>
      <c r="L4" s="1314" t="s">
        <v>1296</v>
      </c>
      <c r="M4" s="1308" t="s">
        <v>1297</v>
      </c>
      <c r="N4" s="1308" t="s">
        <v>1298</v>
      </c>
    </row>
    <row r="5" spans="2:14" ht="12">
      <c r="B5" s="315"/>
      <c r="C5" s="1316"/>
      <c r="D5" s="1316"/>
      <c r="E5" s="1316"/>
      <c r="F5" s="1321"/>
      <c r="G5" s="1312"/>
      <c r="H5" s="1312"/>
      <c r="I5" s="1312"/>
      <c r="J5" s="1312"/>
      <c r="K5" s="1312"/>
      <c r="L5" s="1305"/>
      <c r="M5" s="1309"/>
      <c r="N5" s="1309"/>
    </row>
    <row r="6" spans="2:14" ht="12">
      <c r="B6" s="317"/>
      <c r="C6" s="1317"/>
      <c r="D6" s="1317"/>
      <c r="E6" s="1317"/>
      <c r="F6" s="1322"/>
      <c r="G6" s="1313"/>
      <c r="H6" s="1313"/>
      <c r="I6" s="1313"/>
      <c r="J6" s="1313"/>
      <c r="K6" s="1313"/>
      <c r="L6" s="1315"/>
      <c r="M6" s="1310"/>
      <c r="N6" s="1310"/>
    </row>
    <row r="7" spans="2:14" s="319" customFormat="1" ht="11.25">
      <c r="B7" s="320" t="s">
        <v>1177</v>
      </c>
      <c r="C7" s="321">
        <f aca="true" t="shared" si="0" ref="C7:N7">SUM(C17:C66)</f>
        <v>49012</v>
      </c>
      <c r="D7" s="322">
        <f t="shared" si="0"/>
        <v>341</v>
      </c>
      <c r="E7" s="322">
        <f t="shared" si="0"/>
        <v>2297</v>
      </c>
      <c r="F7" s="322">
        <f t="shared" si="0"/>
        <v>49889</v>
      </c>
      <c r="G7" s="322">
        <f t="shared" si="0"/>
        <v>35450</v>
      </c>
      <c r="H7" s="322">
        <f t="shared" si="0"/>
        <v>32816</v>
      </c>
      <c r="I7" s="322">
        <f t="shared" si="0"/>
        <v>116733</v>
      </c>
      <c r="J7" s="322">
        <f t="shared" si="0"/>
        <v>1826</v>
      </c>
      <c r="K7" s="322">
        <f t="shared" si="0"/>
        <v>4483</v>
      </c>
      <c r="L7" s="322">
        <f t="shared" si="0"/>
        <v>119390</v>
      </c>
      <c r="M7" s="322">
        <f t="shared" si="0"/>
        <v>53611</v>
      </c>
      <c r="N7" s="323">
        <f t="shared" si="0"/>
        <v>63340</v>
      </c>
    </row>
    <row r="8" spans="2:14" s="319" customFormat="1" ht="11.25">
      <c r="B8" s="320"/>
      <c r="C8" s="324"/>
      <c r="D8" s="325"/>
      <c r="E8" s="325"/>
      <c r="F8" s="325"/>
      <c r="G8" s="326"/>
      <c r="H8" s="326"/>
      <c r="I8" s="326"/>
      <c r="J8" s="326"/>
      <c r="K8" s="326"/>
      <c r="L8" s="326"/>
      <c r="M8" s="326"/>
      <c r="N8" s="327"/>
    </row>
    <row r="9" spans="2:14" s="328" customFormat="1" ht="11.25">
      <c r="B9" s="320" t="s">
        <v>1178</v>
      </c>
      <c r="C9" s="324">
        <v>22787</v>
      </c>
      <c r="D9" s="329">
        <v>90</v>
      </c>
      <c r="E9" s="329">
        <v>882</v>
      </c>
      <c r="F9" s="329">
        <v>23201</v>
      </c>
      <c r="G9" s="329">
        <v>14645</v>
      </c>
      <c r="H9" s="329">
        <v>16092</v>
      </c>
      <c r="I9" s="329">
        <v>48229</v>
      </c>
      <c r="J9" s="329">
        <v>597</v>
      </c>
      <c r="K9" s="329">
        <v>2584</v>
      </c>
      <c r="L9" s="329">
        <v>50216</v>
      </c>
      <c r="M9" s="329">
        <v>18747</v>
      </c>
      <c r="N9" s="330">
        <v>30167</v>
      </c>
    </row>
    <row r="10" spans="2:14" s="328" customFormat="1" ht="11.25" customHeight="1">
      <c r="B10" s="320" t="s">
        <v>1237</v>
      </c>
      <c r="C10" s="324">
        <v>26225</v>
      </c>
      <c r="D10" s="329">
        <v>251</v>
      </c>
      <c r="E10" s="329">
        <v>1415</v>
      </c>
      <c r="F10" s="329">
        <v>26688</v>
      </c>
      <c r="G10" s="329">
        <v>20805</v>
      </c>
      <c r="H10" s="329">
        <v>16724</v>
      </c>
      <c r="I10" s="329">
        <v>68504</v>
      </c>
      <c r="J10" s="329">
        <v>1229</v>
      </c>
      <c r="K10" s="329">
        <v>1899</v>
      </c>
      <c r="L10" s="329">
        <v>69174</v>
      </c>
      <c r="M10" s="329">
        <v>34864</v>
      </c>
      <c r="N10" s="330">
        <v>33173</v>
      </c>
    </row>
    <row r="11" spans="2:14" s="319" customFormat="1" ht="11.25">
      <c r="B11" s="320"/>
      <c r="C11" s="331"/>
      <c r="D11" s="325"/>
      <c r="E11" s="325"/>
      <c r="F11" s="325"/>
      <c r="G11" s="326"/>
      <c r="H11" s="326"/>
      <c r="I11" s="326"/>
      <c r="J11" s="326"/>
      <c r="K11" s="326"/>
      <c r="L11" s="326"/>
      <c r="M11" s="326"/>
      <c r="N11" s="327"/>
    </row>
    <row r="12" spans="2:14" s="319" customFormat="1" ht="11.25">
      <c r="B12" s="320" t="s">
        <v>1180</v>
      </c>
      <c r="C12" s="324">
        <f aca="true" t="shared" si="1" ref="C12:N12">C17+C23+C24+C25+C28+C29+C30+C33+C34+C35+C36+C37+C38+C39</f>
        <v>18574</v>
      </c>
      <c r="D12" s="329">
        <f t="shared" si="1"/>
        <v>27</v>
      </c>
      <c r="E12" s="329">
        <f t="shared" si="1"/>
        <v>642</v>
      </c>
      <c r="F12" s="332">
        <f t="shared" si="1"/>
        <v>18847</v>
      </c>
      <c r="G12" s="332">
        <f t="shared" si="1"/>
        <v>12408</v>
      </c>
      <c r="H12" s="329">
        <f t="shared" si="1"/>
        <v>14358</v>
      </c>
      <c r="I12" s="329">
        <f t="shared" si="1"/>
        <v>34770</v>
      </c>
      <c r="J12" s="329">
        <f t="shared" si="1"/>
        <v>102</v>
      </c>
      <c r="K12" s="329">
        <f t="shared" si="1"/>
        <v>2253</v>
      </c>
      <c r="L12" s="329">
        <f t="shared" si="1"/>
        <v>36921</v>
      </c>
      <c r="M12" s="329">
        <f t="shared" si="1"/>
        <v>13589</v>
      </c>
      <c r="N12" s="330">
        <f t="shared" si="1"/>
        <v>22618</v>
      </c>
    </row>
    <row r="13" spans="2:14" s="319" customFormat="1" ht="11.25">
      <c r="B13" s="320" t="s">
        <v>1181</v>
      </c>
      <c r="C13" s="324">
        <f aca="true" t="shared" si="2" ref="C13:N13">C22+C41+C42+C43+C44+C45+C46+C47</f>
        <v>7083</v>
      </c>
      <c r="D13" s="329">
        <f t="shared" si="2"/>
        <v>9</v>
      </c>
      <c r="E13" s="329">
        <f t="shared" si="2"/>
        <v>104</v>
      </c>
      <c r="F13" s="329">
        <f t="shared" si="2"/>
        <v>7114</v>
      </c>
      <c r="G13" s="329">
        <f t="shared" si="2"/>
        <v>5772</v>
      </c>
      <c r="H13" s="329">
        <f t="shared" si="2"/>
        <v>4023</v>
      </c>
      <c r="I13" s="329">
        <f t="shared" si="2"/>
        <v>15945</v>
      </c>
      <c r="J13" s="329">
        <f t="shared" si="2"/>
        <v>31</v>
      </c>
      <c r="K13" s="329">
        <f t="shared" si="2"/>
        <v>142</v>
      </c>
      <c r="L13" s="329">
        <f t="shared" si="2"/>
        <v>16056</v>
      </c>
      <c r="M13" s="329">
        <f t="shared" si="2"/>
        <v>9996</v>
      </c>
      <c r="N13" s="330">
        <f t="shared" si="2"/>
        <v>5811</v>
      </c>
    </row>
    <row r="14" spans="2:14" s="319" customFormat="1" ht="11.25">
      <c r="B14" s="320" t="s">
        <v>1299</v>
      </c>
      <c r="C14" s="324">
        <f aca="true" t="shared" si="3" ref="C14:N14">C18+C27+C31+C49+C50+C51+C52+C53</f>
        <v>9539</v>
      </c>
      <c r="D14" s="329">
        <f t="shared" si="3"/>
        <v>218</v>
      </c>
      <c r="E14" s="329">
        <f t="shared" si="3"/>
        <v>1130</v>
      </c>
      <c r="F14" s="329">
        <f t="shared" si="3"/>
        <v>10006</v>
      </c>
      <c r="G14" s="329">
        <f t="shared" si="3"/>
        <v>6337</v>
      </c>
      <c r="H14" s="329">
        <f t="shared" si="3"/>
        <v>7202</v>
      </c>
      <c r="I14" s="329">
        <f t="shared" si="3"/>
        <v>33273</v>
      </c>
      <c r="J14" s="329">
        <f t="shared" si="3"/>
        <v>1519</v>
      </c>
      <c r="K14" s="329">
        <f t="shared" si="3"/>
        <v>1857</v>
      </c>
      <c r="L14" s="329">
        <f t="shared" si="3"/>
        <v>33611</v>
      </c>
      <c r="M14" s="329">
        <f t="shared" si="3"/>
        <v>10916</v>
      </c>
      <c r="N14" s="330">
        <f t="shared" si="3"/>
        <v>22104</v>
      </c>
    </row>
    <row r="15" spans="2:14" s="319" customFormat="1" ht="11.25">
      <c r="B15" s="320" t="s">
        <v>1183</v>
      </c>
      <c r="C15" s="324">
        <f aca="true" t="shared" si="4" ref="C15:N15">C19+C20+C55+C56+C57+C58+C59+C60+C61+C62+C63+C64+C65+C66</f>
        <v>13816</v>
      </c>
      <c r="D15" s="329">
        <f t="shared" si="4"/>
        <v>87</v>
      </c>
      <c r="E15" s="329">
        <f t="shared" si="4"/>
        <v>421</v>
      </c>
      <c r="F15" s="329">
        <f t="shared" si="4"/>
        <v>13922</v>
      </c>
      <c r="G15" s="329">
        <f t="shared" si="4"/>
        <v>10933</v>
      </c>
      <c r="H15" s="329">
        <f t="shared" si="4"/>
        <v>7233</v>
      </c>
      <c r="I15" s="329">
        <f t="shared" si="4"/>
        <v>32745</v>
      </c>
      <c r="J15" s="329">
        <f t="shared" si="4"/>
        <v>174</v>
      </c>
      <c r="K15" s="329">
        <f t="shared" si="4"/>
        <v>231</v>
      </c>
      <c r="L15" s="329">
        <f t="shared" si="4"/>
        <v>32802</v>
      </c>
      <c r="M15" s="329">
        <f t="shared" si="4"/>
        <v>19110</v>
      </c>
      <c r="N15" s="330">
        <f t="shared" si="4"/>
        <v>12807</v>
      </c>
    </row>
    <row r="16" spans="2:14" ht="12.75" customHeight="1">
      <c r="B16" s="313"/>
      <c r="C16" s="333"/>
      <c r="D16" s="334"/>
      <c r="E16" s="334"/>
      <c r="F16" s="334"/>
      <c r="G16" s="335"/>
      <c r="H16" s="335"/>
      <c r="I16" s="335"/>
      <c r="J16" s="335"/>
      <c r="K16" s="335"/>
      <c r="L16" s="335"/>
      <c r="M16" s="335"/>
      <c r="N16" s="336"/>
    </row>
    <row r="17" spans="2:14" ht="12">
      <c r="B17" s="316" t="s">
        <v>1115</v>
      </c>
      <c r="C17" s="337">
        <v>3600</v>
      </c>
      <c r="D17" s="338">
        <v>4</v>
      </c>
      <c r="E17" s="338">
        <v>11</v>
      </c>
      <c r="F17" s="338">
        <v>3602</v>
      </c>
      <c r="G17" s="338">
        <v>2006</v>
      </c>
      <c r="H17" s="338">
        <v>2671</v>
      </c>
      <c r="I17" s="338">
        <v>5289</v>
      </c>
      <c r="J17" s="338">
        <v>2</v>
      </c>
      <c r="K17" s="338">
        <v>15</v>
      </c>
      <c r="L17" s="338">
        <v>5302</v>
      </c>
      <c r="M17" s="338">
        <v>1506</v>
      </c>
      <c r="N17" s="89">
        <v>3556</v>
      </c>
    </row>
    <row r="18" spans="2:14" ht="12">
      <c r="B18" s="316" t="s">
        <v>1117</v>
      </c>
      <c r="C18" s="337">
        <v>2083</v>
      </c>
      <c r="D18" s="338">
        <v>54</v>
      </c>
      <c r="E18" s="338">
        <v>14</v>
      </c>
      <c r="F18" s="338">
        <v>2088</v>
      </c>
      <c r="G18" s="338">
        <v>1262</v>
      </c>
      <c r="H18" s="338">
        <v>1470</v>
      </c>
      <c r="I18" s="338">
        <v>11236</v>
      </c>
      <c r="J18" s="338">
        <v>296</v>
      </c>
      <c r="K18" s="338">
        <v>34</v>
      </c>
      <c r="L18" s="338">
        <v>10974</v>
      </c>
      <c r="M18" s="338">
        <v>2853</v>
      </c>
      <c r="N18" s="89">
        <v>7932</v>
      </c>
    </row>
    <row r="19" spans="2:14" ht="12">
      <c r="B19" s="316" t="s">
        <v>1118</v>
      </c>
      <c r="C19" s="337">
        <v>2356</v>
      </c>
      <c r="D19" s="338">
        <v>11</v>
      </c>
      <c r="E19" s="338">
        <v>6</v>
      </c>
      <c r="F19" s="338">
        <v>2356</v>
      </c>
      <c r="G19" s="338">
        <v>1553</v>
      </c>
      <c r="H19" s="338">
        <v>1292</v>
      </c>
      <c r="I19" s="338">
        <v>4982</v>
      </c>
      <c r="J19" s="338">
        <v>41</v>
      </c>
      <c r="K19" s="338">
        <v>55</v>
      </c>
      <c r="L19" s="338">
        <v>4996</v>
      </c>
      <c r="M19" s="338">
        <v>3219</v>
      </c>
      <c r="N19" s="89">
        <v>1557</v>
      </c>
    </row>
    <row r="20" spans="2:14" ht="12">
      <c r="B20" s="316" t="s">
        <v>1120</v>
      </c>
      <c r="C20" s="337">
        <v>1648</v>
      </c>
      <c r="D20" s="338">
        <v>2</v>
      </c>
      <c r="E20" s="338">
        <v>3</v>
      </c>
      <c r="F20" s="338">
        <v>1648</v>
      </c>
      <c r="G20" s="338">
        <v>1313</v>
      </c>
      <c r="H20" s="338">
        <v>306</v>
      </c>
      <c r="I20" s="338">
        <v>1824</v>
      </c>
      <c r="J20" s="338">
        <v>2</v>
      </c>
      <c r="K20" s="338">
        <v>2</v>
      </c>
      <c r="L20" s="338">
        <v>1824</v>
      </c>
      <c r="M20" s="338">
        <v>1453</v>
      </c>
      <c r="N20" s="89">
        <v>265</v>
      </c>
    </row>
    <row r="21" spans="2:14" ht="8.25" customHeight="1">
      <c r="B21" s="316"/>
      <c r="C21" s="337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89"/>
    </row>
    <row r="22" spans="2:14" ht="12">
      <c r="B22" s="316" t="s">
        <v>1123</v>
      </c>
      <c r="C22" s="337">
        <v>1401</v>
      </c>
      <c r="D22" s="338">
        <v>1</v>
      </c>
      <c r="E22" s="338">
        <v>1</v>
      </c>
      <c r="F22" s="338">
        <v>1401</v>
      </c>
      <c r="G22" s="338">
        <v>895</v>
      </c>
      <c r="H22" s="338">
        <v>908</v>
      </c>
      <c r="I22" s="338">
        <v>3018</v>
      </c>
      <c r="J22" s="338">
        <v>0</v>
      </c>
      <c r="K22" s="338">
        <v>0</v>
      </c>
      <c r="L22" s="338">
        <v>3018</v>
      </c>
      <c r="M22" s="338">
        <v>1565</v>
      </c>
      <c r="N22" s="89">
        <v>1395</v>
      </c>
    </row>
    <row r="23" spans="2:14" ht="12">
      <c r="B23" s="316" t="s">
        <v>1125</v>
      </c>
      <c r="C23" s="337">
        <v>1014</v>
      </c>
      <c r="D23" s="338">
        <v>2</v>
      </c>
      <c r="E23" s="338">
        <v>121</v>
      </c>
      <c r="F23" s="338">
        <v>1064</v>
      </c>
      <c r="G23" s="338">
        <v>608</v>
      </c>
      <c r="H23" s="338">
        <v>740</v>
      </c>
      <c r="I23" s="338">
        <v>1151</v>
      </c>
      <c r="J23" s="338">
        <v>1</v>
      </c>
      <c r="K23" s="338">
        <v>160</v>
      </c>
      <c r="L23" s="338">
        <v>1310</v>
      </c>
      <c r="M23" s="338">
        <v>552</v>
      </c>
      <c r="N23" s="89">
        <v>696</v>
      </c>
    </row>
    <row r="24" spans="2:14" ht="12">
      <c r="B24" s="316" t="s">
        <v>1127</v>
      </c>
      <c r="C24" s="337">
        <v>1712</v>
      </c>
      <c r="D24" s="338">
        <v>1</v>
      </c>
      <c r="E24" s="338">
        <v>11</v>
      </c>
      <c r="F24" s="338">
        <v>1712</v>
      </c>
      <c r="G24" s="338">
        <v>1085</v>
      </c>
      <c r="H24" s="338">
        <v>1446</v>
      </c>
      <c r="I24" s="338">
        <v>3514</v>
      </c>
      <c r="J24" s="338">
        <v>0</v>
      </c>
      <c r="K24" s="338">
        <v>63</v>
      </c>
      <c r="L24" s="338">
        <v>3577</v>
      </c>
      <c r="M24" s="338">
        <v>1249</v>
      </c>
      <c r="N24" s="89">
        <v>2290</v>
      </c>
    </row>
    <row r="25" spans="2:14" ht="12">
      <c r="B25" s="316" t="s">
        <v>1128</v>
      </c>
      <c r="C25" s="337">
        <v>2281</v>
      </c>
      <c r="D25" s="338">
        <v>2</v>
      </c>
      <c r="E25" s="338">
        <v>28</v>
      </c>
      <c r="F25" s="338">
        <v>2296</v>
      </c>
      <c r="G25" s="338">
        <v>1503</v>
      </c>
      <c r="H25" s="338">
        <v>1729</v>
      </c>
      <c r="I25" s="338">
        <v>3443</v>
      </c>
      <c r="J25" s="338">
        <v>6</v>
      </c>
      <c r="K25" s="338">
        <v>8</v>
      </c>
      <c r="L25" s="338">
        <v>3445</v>
      </c>
      <c r="M25" s="338">
        <v>1194</v>
      </c>
      <c r="N25" s="89">
        <v>2196</v>
      </c>
    </row>
    <row r="26" spans="2:14" ht="8.25" customHeight="1">
      <c r="B26" s="316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89"/>
    </row>
    <row r="27" spans="2:14" ht="12">
      <c r="B27" s="316" t="s">
        <v>1131</v>
      </c>
      <c r="C27" s="337">
        <v>1360</v>
      </c>
      <c r="D27" s="338">
        <v>4</v>
      </c>
      <c r="E27" s="338">
        <v>127</v>
      </c>
      <c r="F27" s="338">
        <v>1461</v>
      </c>
      <c r="G27" s="338">
        <v>729</v>
      </c>
      <c r="H27" s="338">
        <v>1165</v>
      </c>
      <c r="I27" s="338">
        <v>2713</v>
      </c>
      <c r="J27" s="338">
        <v>224</v>
      </c>
      <c r="K27" s="338">
        <v>114</v>
      </c>
      <c r="L27" s="338">
        <v>2603</v>
      </c>
      <c r="M27" s="338">
        <v>587</v>
      </c>
      <c r="N27" s="89">
        <v>1945</v>
      </c>
    </row>
    <row r="28" spans="2:14" ht="12">
      <c r="B28" s="316" t="s">
        <v>1133</v>
      </c>
      <c r="C28" s="337">
        <v>1138</v>
      </c>
      <c r="D28" s="338">
        <v>3</v>
      </c>
      <c r="E28" s="338">
        <v>147</v>
      </c>
      <c r="F28" s="338">
        <v>1181</v>
      </c>
      <c r="G28" s="338">
        <v>697</v>
      </c>
      <c r="H28" s="338">
        <v>956</v>
      </c>
      <c r="I28" s="338">
        <v>1811</v>
      </c>
      <c r="J28" s="338">
        <v>14</v>
      </c>
      <c r="K28" s="338">
        <v>141</v>
      </c>
      <c r="L28" s="338">
        <v>1938</v>
      </c>
      <c r="M28" s="338">
        <v>503</v>
      </c>
      <c r="N28" s="89">
        <v>1373</v>
      </c>
    </row>
    <row r="29" spans="2:14" ht="12">
      <c r="B29" s="316" t="s">
        <v>1135</v>
      </c>
      <c r="C29" s="337">
        <v>773</v>
      </c>
      <c r="D29" s="338">
        <v>1</v>
      </c>
      <c r="E29" s="338">
        <v>223</v>
      </c>
      <c r="F29" s="338">
        <v>920</v>
      </c>
      <c r="G29" s="338">
        <v>681</v>
      </c>
      <c r="H29" s="338">
        <v>803</v>
      </c>
      <c r="I29" s="338">
        <v>1483</v>
      </c>
      <c r="J29" s="338">
        <v>3</v>
      </c>
      <c r="K29" s="338">
        <v>1626</v>
      </c>
      <c r="L29" s="338">
        <v>3106</v>
      </c>
      <c r="M29" s="338">
        <v>627</v>
      </c>
      <c r="N29" s="89">
        <v>2451</v>
      </c>
    </row>
    <row r="30" spans="2:14" ht="12">
      <c r="B30" s="316" t="s">
        <v>1137</v>
      </c>
      <c r="C30" s="337">
        <v>2316</v>
      </c>
      <c r="D30" s="338">
        <v>2</v>
      </c>
      <c r="E30" s="338">
        <v>11</v>
      </c>
      <c r="F30" s="338">
        <v>2319</v>
      </c>
      <c r="G30" s="338">
        <v>1530</v>
      </c>
      <c r="H30" s="338">
        <v>1836</v>
      </c>
      <c r="I30" s="338">
        <v>4313</v>
      </c>
      <c r="J30" s="338">
        <v>5</v>
      </c>
      <c r="K30" s="338">
        <v>53</v>
      </c>
      <c r="L30" s="338">
        <v>4361</v>
      </c>
      <c r="M30" s="338">
        <v>1644</v>
      </c>
      <c r="N30" s="89">
        <v>2655</v>
      </c>
    </row>
    <row r="31" spans="2:14" ht="12">
      <c r="B31" s="316" t="s">
        <v>1139</v>
      </c>
      <c r="C31" s="337">
        <v>1105</v>
      </c>
      <c r="D31" s="338">
        <v>3</v>
      </c>
      <c r="E31" s="338">
        <v>179</v>
      </c>
      <c r="F31" s="338">
        <v>1153</v>
      </c>
      <c r="G31" s="338">
        <v>783</v>
      </c>
      <c r="H31" s="338">
        <v>770</v>
      </c>
      <c r="I31" s="338">
        <v>3452</v>
      </c>
      <c r="J31" s="338">
        <v>3</v>
      </c>
      <c r="K31" s="338">
        <v>313</v>
      </c>
      <c r="L31" s="338">
        <v>3762</v>
      </c>
      <c r="M31" s="338">
        <v>1795</v>
      </c>
      <c r="N31" s="89">
        <v>1856</v>
      </c>
    </row>
    <row r="32" spans="2:14" ht="7.5" customHeight="1">
      <c r="B32" s="316"/>
      <c r="C32" s="337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89"/>
    </row>
    <row r="33" spans="2:14" ht="12">
      <c r="B33" s="316" t="s">
        <v>1142</v>
      </c>
      <c r="C33" s="337">
        <v>841</v>
      </c>
      <c r="D33" s="338">
        <v>3</v>
      </c>
      <c r="E33" s="338">
        <v>0</v>
      </c>
      <c r="F33" s="338">
        <v>841</v>
      </c>
      <c r="G33" s="338">
        <v>565</v>
      </c>
      <c r="H33" s="338">
        <v>663</v>
      </c>
      <c r="I33" s="338">
        <v>1457</v>
      </c>
      <c r="J33" s="338">
        <v>18</v>
      </c>
      <c r="K33" s="338">
        <v>0</v>
      </c>
      <c r="L33" s="338">
        <v>1439</v>
      </c>
      <c r="M33" s="338">
        <v>583</v>
      </c>
      <c r="N33" s="89">
        <v>840</v>
      </c>
    </row>
    <row r="34" spans="2:14" ht="12">
      <c r="B34" s="316" t="s">
        <v>1144</v>
      </c>
      <c r="C34" s="337">
        <v>581</v>
      </c>
      <c r="D34" s="338">
        <v>0</v>
      </c>
      <c r="E34" s="338">
        <v>0</v>
      </c>
      <c r="F34" s="338">
        <v>581</v>
      </c>
      <c r="G34" s="338">
        <v>368</v>
      </c>
      <c r="H34" s="338">
        <v>479</v>
      </c>
      <c r="I34" s="338">
        <v>741</v>
      </c>
      <c r="J34" s="338">
        <v>0</v>
      </c>
      <c r="K34" s="338">
        <v>0</v>
      </c>
      <c r="L34" s="338">
        <v>741</v>
      </c>
      <c r="M34" s="338">
        <v>206</v>
      </c>
      <c r="N34" s="89">
        <v>518</v>
      </c>
    </row>
    <row r="35" spans="2:14" ht="12">
      <c r="B35" s="316" t="s">
        <v>1098</v>
      </c>
      <c r="C35" s="337">
        <v>543</v>
      </c>
      <c r="D35" s="338">
        <v>1</v>
      </c>
      <c r="E35" s="338">
        <v>1</v>
      </c>
      <c r="F35" s="338">
        <v>543</v>
      </c>
      <c r="G35" s="338">
        <v>416</v>
      </c>
      <c r="H35" s="338">
        <v>449</v>
      </c>
      <c r="I35" s="338">
        <v>977</v>
      </c>
      <c r="J35" s="338">
        <v>0</v>
      </c>
      <c r="K35" s="338">
        <v>3</v>
      </c>
      <c r="L35" s="338">
        <v>980</v>
      </c>
      <c r="M35" s="338">
        <v>429</v>
      </c>
      <c r="N35" s="89">
        <v>540</v>
      </c>
    </row>
    <row r="36" spans="2:14" ht="12">
      <c r="B36" s="316" t="s">
        <v>1099</v>
      </c>
      <c r="C36" s="337">
        <v>1169</v>
      </c>
      <c r="D36" s="338">
        <v>2</v>
      </c>
      <c r="E36" s="338">
        <v>78</v>
      </c>
      <c r="F36" s="338">
        <v>1179</v>
      </c>
      <c r="G36" s="338">
        <v>1002</v>
      </c>
      <c r="H36" s="338">
        <v>613</v>
      </c>
      <c r="I36" s="338">
        <v>3108</v>
      </c>
      <c r="J36" s="338">
        <v>25</v>
      </c>
      <c r="K36" s="338">
        <v>147</v>
      </c>
      <c r="L36" s="338">
        <v>3230</v>
      </c>
      <c r="M36" s="338">
        <v>2052</v>
      </c>
      <c r="N36" s="89">
        <v>1121</v>
      </c>
    </row>
    <row r="37" spans="2:14" ht="12">
      <c r="B37" s="316" t="s">
        <v>1100</v>
      </c>
      <c r="C37" s="337">
        <v>1073</v>
      </c>
      <c r="D37" s="338">
        <v>0</v>
      </c>
      <c r="E37" s="338">
        <v>3</v>
      </c>
      <c r="F37" s="338">
        <v>1075</v>
      </c>
      <c r="G37" s="338">
        <v>826</v>
      </c>
      <c r="H37" s="338">
        <v>831</v>
      </c>
      <c r="I37" s="338">
        <v>2709</v>
      </c>
      <c r="J37" s="338">
        <v>0</v>
      </c>
      <c r="K37" s="338">
        <v>12</v>
      </c>
      <c r="L37" s="338">
        <v>2721</v>
      </c>
      <c r="M37" s="338">
        <v>877</v>
      </c>
      <c r="N37" s="89">
        <v>1811</v>
      </c>
    </row>
    <row r="38" spans="2:14" ht="12">
      <c r="B38" s="316" t="s">
        <v>1102</v>
      </c>
      <c r="C38" s="337">
        <v>945</v>
      </c>
      <c r="D38" s="338">
        <v>0</v>
      </c>
      <c r="E38" s="338">
        <v>3</v>
      </c>
      <c r="F38" s="338">
        <v>945</v>
      </c>
      <c r="G38" s="338">
        <v>689</v>
      </c>
      <c r="H38" s="338">
        <v>750</v>
      </c>
      <c r="I38" s="338">
        <v>3286</v>
      </c>
      <c r="J38" s="338">
        <v>0</v>
      </c>
      <c r="K38" s="338">
        <v>1</v>
      </c>
      <c r="L38" s="338">
        <v>3287</v>
      </c>
      <c r="M38" s="338">
        <v>1615</v>
      </c>
      <c r="N38" s="89">
        <v>1650</v>
      </c>
    </row>
    <row r="39" spans="2:14" ht="12">
      <c r="B39" s="316" t="s">
        <v>1104</v>
      </c>
      <c r="C39" s="337">
        <v>588</v>
      </c>
      <c r="D39" s="338">
        <v>6</v>
      </c>
      <c r="E39" s="338">
        <v>5</v>
      </c>
      <c r="F39" s="338">
        <v>589</v>
      </c>
      <c r="G39" s="338">
        <v>432</v>
      </c>
      <c r="H39" s="338">
        <v>392</v>
      </c>
      <c r="I39" s="338">
        <v>1488</v>
      </c>
      <c r="J39" s="338">
        <v>28</v>
      </c>
      <c r="K39" s="338">
        <v>24</v>
      </c>
      <c r="L39" s="338">
        <v>1484</v>
      </c>
      <c r="M39" s="338">
        <v>552</v>
      </c>
      <c r="N39" s="89">
        <v>921</v>
      </c>
    </row>
    <row r="40" spans="2:14" ht="8.25" customHeight="1">
      <c r="B40" s="316"/>
      <c r="C40" s="339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89"/>
    </row>
    <row r="41" spans="2:14" ht="12">
      <c r="B41" s="316" t="s">
        <v>1105</v>
      </c>
      <c r="C41" s="337">
        <v>761</v>
      </c>
      <c r="D41" s="338">
        <v>0</v>
      </c>
      <c r="E41" s="338">
        <v>2</v>
      </c>
      <c r="F41" s="338">
        <v>761</v>
      </c>
      <c r="G41" s="338">
        <v>639</v>
      </c>
      <c r="H41" s="338">
        <v>554</v>
      </c>
      <c r="I41" s="338">
        <v>2635</v>
      </c>
      <c r="J41" s="338">
        <v>0</v>
      </c>
      <c r="K41" s="338">
        <v>1</v>
      </c>
      <c r="L41" s="338">
        <v>2636</v>
      </c>
      <c r="M41" s="338">
        <v>1452</v>
      </c>
      <c r="N41" s="89">
        <v>1136</v>
      </c>
    </row>
    <row r="42" spans="2:14" ht="12">
      <c r="B42" s="316" t="s">
        <v>1107</v>
      </c>
      <c r="C42" s="337">
        <v>1409</v>
      </c>
      <c r="D42" s="338">
        <v>0</v>
      </c>
      <c r="E42" s="338">
        <v>6</v>
      </c>
      <c r="F42" s="338">
        <v>1409</v>
      </c>
      <c r="G42" s="338">
        <v>1234</v>
      </c>
      <c r="H42" s="338">
        <v>674</v>
      </c>
      <c r="I42" s="338">
        <v>2792</v>
      </c>
      <c r="J42" s="338">
        <v>0</v>
      </c>
      <c r="K42" s="338">
        <v>21</v>
      </c>
      <c r="L42" s="338">
        <v>2813</v>
      </c>
      <c r="M42" s="338">
        <v>2165</v>
      </c>
      <c r="N42" s="89">
        <v>602</v>
      </c>
    </row>
    <row r="43" spans="2:14" ht="12">
      <c r="B43" s="316" t="s">
        <v>1109</v>
      </c>
      <c r="C43" s="337">
        <v>847</v>
      </c>
      <c r="D43" s="338">
        <v>0</v>
      </c>
      <c r="E43" s="338">
        <v>3</v>
      </c>
      <c r="F43" s="338">
        <v>847</v>
      </c>
      <c r="G43" s="338">
        <v>671</v>
      </c>
      <c r="H43" s="338">
        <v>549</v>
      </c>
      <c r="I43" s="338">
        <v>1243</v>
      </c>
      <c r="J43" s="338">
        <v>0</v>
      </c>
      <c r="K43" s="338">
        <v>1</v>
      </c>
      <c r="L43" s="338">
        <v>1244</v>
      </c>
      <c r="M43" s="338">
        <v>565</v>
      </c>
      <c r="N43" s="89">
        <v>657</v>
      </c>
    </row>
    <row r="44" spans="2:14" ht="12">
      <c r="B44" s="316" t="s">
        <v>1111</v>
      </c>
      <c r="C44" s="337">
        <v>823</v>
      </c>
      <c r="D44" s="338">
        <v>0</v>
      </c>
      <c r="E44" s="338">
        <v>89</v>
      </c>
      <c r="F44" s="338">
        <v>854</v>
      </c>
      <c r="G44" s="338">
        <v>754</v>
      </c>
      <c r="H44" s="338">
        <v>309</v>
      </c>
      <c r="I44" s="338">
        <v>3018</v>
      </c>
      <c r="J44" s="338">
        <v>0</v>
      </c>
      <c r="K44" s="338">
        <v>116</v>
      </c>
      <c r="L44" s="338">
        <v>3134</v>
      </c>
      <c r="M44" s="338">
        <v>2289</v>
      </c>
      <c r="N44" s="89">
        <v>812</v>
      </c>
    </row>
    <row r="45" spans="2:14" ht="12">
      <c r="B45" s="316" t="s">
        <v>1113</v>
      </c>
      <c r="C45" s="337">
        <v>526</v>
      </c>
      <c r="D45" s="338">
        <v>5</v>
      </c>
      <c r="E45" s="338">
        <v>0</v>
      </c>
      <c r="F45" s="338">
        <v>526</v>
      </c>
      <c r="G45" s="338">
        <v>439</v>
      </c>
      <c r="H45" s="338">
        <v>310</v>
      </c>
      <c r="I45" s="338">
        <v>777</v>
      </c>
      <c r="J45" s="338">
        <v>21</v>
      </c>
      <c r="K45" s="338">
        <v>0</v>
      </c>
      <c r="L45" s="338">
        <v>756</v>
      </c>
      <c r="M45" s="338">
        <v>398</v>
      </c>
      <c r="N45" s="89">
        <v>346</v>
      </c>
    </row>
    <row r="46" spans="2:14" ht="12">
      <c r="B46" s="316" t="s">
        <v>1114</v>
      </c>
      <c r="C46" s="337">
        <v>567</v>
      </c>
      <c r="D46" s="338">
        <v>1</v>
      </c>
      <c r="E46" s="338">
        <v>1</v>
      </c>
      <c r="F46" s="338">
        <v>567</v>
      </c>
      <c r="G46" s="338">
        <v>479</v>
      </c>
      <c r="H46" s="338">
        <v>360</v>
      </c>
      <c r="I46" s="338">
        <v>1208</v>
      </c>
      <c r="J46" s="338">
        <v>1</v>
      </c>
      <c r="K46" s="338">
        <v>0</v>
      </c>
      <c r="L46" s="338">
        <v>1207</v>
      </c>
      <c r="M46" s="338">
        <v>772</v>
      </c>
      <c r="N46" s="89">
        <v>427</v>
      </c>
    </row>
    <row r="47" spans="2:14" ht="12">
      <c r="B47" s="316" t="s">
        <v>1116</v>
      </c>
      <c r="C47" s="337">
        <v>749</v>
      </c>
      <c r="D47" s="338">
        <v>2</v>
      </c>
      <c r="E47" s="338">
        <v>2</v>
      </c>
      <c r="F47" s="338">
        <v>749</v>
      </c>
      <c r="G47" s="338">
        <v>661</v>
      </c>
      <c r="H47" s="338">
        <v>359</v>
      </c>
      <c r="I47" s="338">
        <v>1254</v>
      </c>
      <c r="J47" s="338">
        <v>9</v>
      </c>
      <c r="K47" s="338">
        <v>3</v>
      </c>
      <c r="L47" s="338">
        <v>1248</v>
      </c>
      <c r="M47" s="338">
        <v>790</v>
      </c>
      <c r="N47" s="89">
        <v>436</v>
      </c>
    </row>
    <row r="48" spans="2:14" ht="8.25" customHeight="1">
      <c r="B48" s="316"/>
      <c r="C48" s="337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89"/>
    </row>
    <row r="49" spans="2:14" ht="12">
      <c r="B49" s="316" t="s">
        <v>1119</v>
      </c>
      <c r="C49" s="337">
        <v>690</v>
      </c>
      <c r="D49" s="338">
        <v>8</v>
      </c>
      <c r="E49" s="338">
        <v>135</v>
      </c>
      <c r="F49" s="338">
        <v>775</v>
      </c>
      <c r="G49" s="338">
        <v>505</v>
      </c>
      <c r="H49" s="338">
        <v>514</v>
      </c>
      <c r="I49" s="338">
        <v>2325</v>
      </c>
      <c r="J49" s="338">
        <v>584</v>
      </c>
      <c r="K49" s="338">
        <v>103</v>
      </c>
      <c r="L49" s="338">
        <v>1844</v>
      </c>
      <c r="M49" s="338">
        <v>943</v>
      </c>
      <c r="N49" s="89">
        <v>870</v>
      </c>
    </row>
    <row r="50" spans="2:14" ht="12">
      <c r="B50" s="316" t="s">
        <v>1238</v>
      </c>
      <c r="C50" s="337">
        <v>695</v>
      </c>
      <c r="D50" s="338">
        <v>17</v>
      </c>
      <c r="E50" s="338">
        <v>2</v>
      </c>
      <c r="F50" s="338">
        <v>695</v>
      </c>
      <c r="G50" s="338">
        <v>382</v>
      </c>
      <c r="H50" s="338">
        <v>517</v>
      </c>
      <c r="I50" s="338">
        <v>3474</v>
      </c>
      <c r="J50" s="338">
        <v>75</v>
      </c>
      <c r="K50" s="338">
        <v>0</v>
      </c>
      <c r="L50" s="338">
        <v>3399</v>
      </c>
      <c r="M50" s="338">
        <v>859</v>
      </c>
      <c r="N50" s="89">
        <v>2518</v>
      </c>
    </row>
    <row r="51" spans="2:14" ht="12">
      <c r="B51" s="316" t="s">
        <v>1122</v>
      </c>
      <c r="C51" s="337">
        <v>1148</v>
      </c>
      <c r="D51" s="338">
        <v>23</v>
      </c>
      <c r="E51" s="338">
        <v>313</v>
      </c>
      <c r="F51" s="338">
        <v>1227</v>
      </c>
      <c r="G51" s="338">
        <v>1042</v>
      </c>
      <c r="H51" s="338">
        <v>718</v>
      </c>
      <c r="I51" s="338">
        <v>3081</v>
      </c>
      <c r="J51" s="338">
        <v>87</v>
      </c>
      <c r="K51" s="338">
        <v>222</v>
      </c>
      <c r="L51" s="338">
        <v>3216</v>
      </c>
      <c r="M51" s="338">
        <v>1305</v>
      </c>
      <c r="N51" s="89">
        <v>1817</v>
      </c>
    </row>
    <row r="52" spans="2:14" ht="12">
      <c r="B52" s="316" t="s">
        <v>1124</v>
      </c>
      <c r="C52" s="337">
        <v>1190</v>
      </c>
      <c r="D52" s="338">
        <v>2</v>
      </c>
      <c r="E52" s="338">
        <v>135</v>
      </c>
      <c r="F52" s="338">
        <v>1272</v>
      </c>
      <c r="G52" s="338">
        <v>1006</v>
      </c>
      <c r="H52" s="338">
        <v>894</v>
      </c>
      <c r="I52" s="338">
        <v>3393</v>
      </c>
      <c r="J52" s="338">
        <v>10</v>
      </c>
      <c r="K52" s="338">
        <v>49</v>
      </c>
      <c r="L52" s="338">
        <v>3432</v>
      </c>
      <c r="M52" s="338">
        <v>1773</v>
      </c>
      <c r="N52" s="89">
        <v>1633</v>
      </c>
    </row>
    <row r="53" spans="2:14" ht="12">
      <c r="B53" s="316" t="s">
        <v>1126</v>
      </c>
      <c r="C53" s="337">
        <v>1268</v>
      </c>
      <c r="D53" s="338">
        <v>107</v>
      </c>
      <c r="E53" s="338">
        <v>225</v>
      </c>
      <c r="F53" s="338">
        <v>1335</v>
      </c>
      <c r="G53" s="338">
        <v>628</v>
      </c>
      <c r="H53" s="338">
        <v>1154</v>
      </c>
      <c r="I53" s="338">
        <v>3599</v>
      </c>
      <c r="J53" s="338">
        <v>240</v>
      </c>
      <c r="K53" s="338">
        <v>1022</v>
      </c>
      <c r="L53" s="338">
        <v>4381</v>
      </c>
      <c r="M53" s="338">
        <v>801</v>
      </c>
      <c r="N53" s="89">
        <v>3533</v>
      </c>
    </row>
    <row r="54" spans="2:14" ht="8.25" customHeight="1">
      <c r="B54" s="316"/>
      <c r="C54" s="337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89"/>
    </row>
    <row r="55" spans="2:14" ht="12">
      <c r="B55" s="316" t="s">
        <v>1129</v>
      </c>
      <c r="C55" s="337">
        <v>962</v>
      </c>
      <c r="D55" s="338">
        <v>0</v>
      </c>
      <c r="E55" s="338">
        <v>325</v>
      </c>
      <c r="F55" s="338">
        <v>1062</v>
      </c>
      <c r="G55" s="338">
        <v>907</v>
      </c>
      <c r="H55" s="338">
        <v>504</v>
      </c>
      <c r="I55" s="338">
        <v>1425</v>
      </c>
      <c r="J55" s="338">
        <v>0</v>
      </c>
      <c r="K55" s="338">
        <v>122</v>
      </c>
      <c r="L55" s="338">
        <v>1547</v>
      </c>
      <c r="M55" s="338">
        <v>1147</v>
      </c>
      <c r="N55" s="89">
        <v>351</v>
      </c>
    </row>
    <row r="56" spans="2:14" ht="12">
      <c r="B56" s="316" t="s">
        <v>1130</v>
      </c>
      <c r="C56" s="337">
        <v>204</v>
      </c>
      <c r="D56" s="338">
        <v>0</v>
      </c>
      <c r="E56" s="338">
        <v>0</v>
      </c>
      <c r="F56" s="338">
        <v>204</v>
      </c>
      <c r="G56" s="338">
        <v>146</v>
      </c>
      <c r="H56" s="338">
        <v>73</v>
      </c>
      <c r="I56" s="338">
        <v>160</v>
      </c>
      <c r="J56" s="338">
        <v>0</v>
      </c>
      <c r="K56" s="338">
        <v>0</v>
      </c>
      <c r="L56" s="338">
        <v>160</v>
      </c>
      <c r="M56" s="338">
        <v>113</v>
      </c>
      <c r="N56" s="89">
        <v>39</v>
      </c>
    </row>
    <row r="57" spans="2:14" ht="12">
      <c r="B57" s="316" t="s">
        <v>1132</v>
      </c>
      <c r="C57" s="337">
        <v>435</v>
      </c>
      <c r="D57" s="338">
        <v>0</v>
      </c>
      <c r="E57" s="338">
        <v>0</v>
      </c>
      <c r="F57" s="338">
        <v>435</v>
      </c>
      <c r="G57" s="338">
        <v>288</v>
      </c>
      <c r="H57" s="338">
        <v>293</v>
      </c>
      <c r="I57" s="338">
        <v>452</v>
      </c>
      <c r="J57" s="338">
        <v>0</v>
      </c>
      <c r="K57" s="338">
        <v>0</v>
      </c>
      <c r="L57" s="338">
        <v>452</v>
      </c>
      <c r="M57" s="338">
        <v>252</v>
      </c>
      <c r="N57" s="89">
        <v>192</v>
      </c>
    </row>
    <row r="58" spans="2:14" ht="12">
      <c r="B58" s="316" t="s">
        <v>1134</v>
      </c>
      <c r="C58" s="337">
        <v>581</v>
      </c>
      <c r="D58" s="338">
        <v>1</v>
      </c>
      <c r="E58" s="338">
        <v>3</v>
      </c>
      <c r="F58" s="338">
        <v>581</v>
      </c>
      <c r="G58" s="338">
        <v>431</v>
      </c>
      <c r="H58" s="338">
        <v>276</v>
      </c>
      <c r="I58" s="338">
        <v>684</v>
      </c>
      <c r="J58" s="338">
        <v>0</v>
      </c>
      <c r="K58" s="338">
        <v>1</v>
      </c>
      <c r="L58" s="338">
        <v>685</v>
      </c>
      <c r="M58" s="338">
        <v>506</v>
      </c>
      <c r="N58" s="89">
        <v>157</v>
      </c>
    </row>
    <row r="59" spans="2:14" ht="12">
      <c r="B59" s="316" t="s">
        <v>1136</v>
      </c>
      <c r="C59" s="337">
        <v>772</v>
      </c>
      <c r="D59" s="338">
        <v>0</v>
      </c>
      <c r="E59" s="338">
        <v>0</v>
      </c>
      <c r="F59" s="338">
        <v>772</v>
      </c>
      <c r="G59" s="338">
        <v>603</v>
      </c>
      <c r="H59" s="338">
        <v>575</v>
      </c>
      <c r="I59" s="338">
        <v>997</v>
      </c>
      <c r="J59" s="338">
        <v>0</v>
      </c>
      <c r="K59" s="338">
        <v>0</v>
      </c>
      <c r="L59" s="338">
        <v>997</v>
      </c>
      <c r="M59" s="338">
        <v>490</v>
      </c>
      <c r="N59" s="89">
        <v>497</v>
      </c>
    </row>
    <row r="60" spans="2:14" ht="12">
      <c r="B60" s="316" t="s">
        <v>1138</v>
      </c>
      <c r="C60" s="337">
        <v>85</v>
      </c>
      <c r="D60" s="338">
        <v>0</v>
      </c>
      <c r="E60" s="338">
        <v>0</v>
      </c>
      <c r="F60" s="338">
        <v>85</v>
      </c>
      <c r="G60" s="338">
        <v>43</v>
      </c>
      <c r="H60" s="338">
        <v>41</v>
      </c>
      <c r="I60" s="338">
        <v>47</v>
      </c>
      <c r="J60" s="338">
        <v>0</v>
      </c>
      <c r="K60" s="338">
        <v>0</v>
      </c>
      <c r="L60" s="338">
        <v>47</v>
      </c>
      <c r="M60" s="338">
        <v>30</v>
      </c>
      <c r="N60" s="89">
        <v>12</v>
      </c>
    </row>
    <row r="61" spans="2:14" ht="12">
      <c r="B61" s="316" t="s">
        <v>1140</v>
      </c>
      <c r="C61" s="337">
        <v>1102</v>
      </c>
      <c r="D61" s="338">
        <v>1</v>
      </c>
      <c r="E61" s="338">
        <v>21</v>
      </c>
      <c r="F61" s="338">
        <v>1102</v>
      </c>
      <c r="G61" s="338">
        <v>941</v>
      </c>
      <c r="H61" s="338">
        <v>1009</v>
      </c>
      <c r="I61" s="338">
        <v>6295</v>
      </c>
      <c r="J61" s="338">
        <v>1</v>
      </c>
      <c r="K61" s="338">
        <v>20</v>
      </c>
      <c r="L61" s="338">
        <v>6314</v>
      </c>
      <c r="M61" s="338">
        <v>1615</v>
      </c>
      <c r="N61" s="89">
        <v>4635</v>
      </c>
    </row>
    <row r="62" spans="2:14" ht="12">
      <c r="B62" s="316" t="s">
        <v>1141</v>
      </c>
      <c r="C62" s="337">
        <v>1432</v>
      </c>
      <c r="D62" s="338">
        <v>19</v>
      </c>
      <c r="E62" s="338">
        <v>19</v>
      </c>
      <c r="F62" s="338">
        <v>1435</v>
      </c>
      <c r="G62" s="338">
        <v>1179</v>
      </c>
      <c r="H62" s="338">
        <v>1086</v>
      </c>
      <c r="I62" s="338">
        <v>8175</v>
      </c>
      <c r="J62" s="338">
        <v>99</v>
      </c>
      <c r="K62" s="338">
        <v>12</v>
      </c>
      <c r="L62" s="338">
        <v>8088</v>
      </c>
      <c r="M62" s="338">
        <v>4248</v>
      </c>
      <c r="N62" s="89">
        <v>3668</v>
      </c>
    </row>
    <row r="63" spans="2:14" ht="12">
      <c r="B63" s="316" t="s">
        <v>1143</v>
      </c>
      <c r="C63" s="337">
        <v>1775</v>
      </c>
      <c r="D63" s="338">
        <v>2</v>
      </c>
      <c r="E63" s="338">
        <v>11</v>
      </c>
      <c r="F63" s="338">
        <v>1775</v>
      </c>
      <c r="G63" s="338">
        <v>1459</v>
      </c>
      <c r="H63" s="338">
        <v>659</v>
      </c>
      <c r="I63" s="338">
        <v>2493</v>
      </c>
      <c r="J63" s="338">
        <v>1</v>
      </c>
      <c r="K63" s="338">
        <v>3</v>
      </c>
      <c r="L63" s="338">
        <v>2495</v>
      </c>
      <c r="M63" s="338">
        <v>1965</v>
      </c>
      <c r="N63" s="89">
        <v>446</v>
      </c>
    </row>
    <row r="64" spans="2:14" ht="12">
      <c r="B64" s="316" t="s">
        <v>1145</v>
      </c>
      <c r="C64" s="337">
        <v>1026</v>
      </c>
      <c r="D64" s="338">
        <v>0</v>
      </c>
      <c r="E64" s="338">
        <v>2</v>
      </c>
      <c r="F64" s="338">
        <v>1026</v>
      </c>
      <c r="G64" s="338">
        <v>828</v>
      </c>
      <c r="H64" s="338">
        <v>367</v>
      </c>
      <c r="I64" s="338">
        <v>2114</v>
      </c>
      <c r="J64" s="338">
        <v>0</v>
      </c>
      <c r="K64" s="338">
        <v>7</v>
      </c>
      <c r="L64" s="338">
        <v>2121</v>
      </c>
      <c r="M64" s="338">
        <v>1732</v>
      </c>
      <c r="N64" s="89">
        <v>317</v>
      </c>
    </row>
    <row r="65" spans="2:14" ht="12">
      <c r="B65" s="316" t="s">
        <v>1146</v>
      </c>
      <c r="C65" s="337">
        <v>549</v>
      </c>
      <c r="D65" s="338">
        <v>17</v>
      </c>
      <c r="E65" s="338">
        <v>6</v>
      </c>
      <c r="F65" s="338">
        <v>549</v>
      </c>
      <c r="G65" s="338">
        <v>455</v>
      </c>
      <c r="H65" s="338">
        <v>312</v>
      </c>
      <c r="I65" s="338">
        <v>919</v>
      </c>
      <c r="J65" s="338">
        <v>5</v>
      </c>
      <c r="K65" s="338">
        <v>2</v>
      </c>
      <c r="L65" s="338">
        <v>916</v>
      </c>
      <c r="M65" s="338">
        <v>631</v>
      </c>
      <c r="N65" s="89">
        <v>263</v>
      </c>
    </row>
    <row r="66" spans="2:14" ht="12">
      <c r="B66" s="318" t="s">
        <v>1147</v>
      </c>
      <c r="C66" s="340">
        <v>889</v>
      </c>
      <c r="D66" s="341">
        <v>34</v>
      </c>
      <c r="E66" s="341">
        <v>25</v>
      </c>
      <c r="F66" s="341">
        <v>892</v>
      </c>
      <c r="G66" s="341">
        <v>787</v>
      </c>
      <c r="H66" s="341">
        <v>440</v>
      </c>
      <c r="I66" s="341">
        <v>2178</v>
      </c>
      <c r="J66" s="341">
        <v>25</v>
      </c>
      <c r="K66" s="341">
        <v>7</v>
      </c>
      <c r="L66" s="341">
        <v>2160</v>
      </c>
      <c r="M66" s="341">
        <v>1709</v>
      </c>
      <c r="N66" s="94">
        <v>408</v>
      </c>
    </row>
    <row r="67" spans="2:14" ht="12"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</row>
    <row r="68" spans="2:14" ht="12">
      <c r="B68" s="342"/>
      <c r="C68" s="342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</row>
    <row r="69" spans="2:14" ht="12">
      <c r="B69" s="342"/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</row>
    <row r="70" spans="2:14" ht="12">
      <c r="B70" s="342"/>
      <c r="C70" s="342"/>
      <c r="D70" s="342"/>
      <c r="E70" s="342"/>
      <c r="F70" s="342"/>
      <c r="G70" s="342"/>
      <c r="H70" s="342"/>
      <c r="I70" s="342"/>
      <c r="J70" s="342"/>
      <c r="K70" s="342"/>
      <c r="L70" s="342"/>
      <c r="M70" s="342"/>
      <c r="N70" s="342"/>
    </row>
    <row r="71" spans="2:14" ht="12">
      <c r="B71" s="342"/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</row>
    <row r="72" spans="2:14" ht="12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</row>
    <row r="73" spans="2:14" ht="12">
      <c r="B73" s="342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</row>
    <row r="74" spans="2:14" ht="12">
      <c r="B74" s="342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</row>
    <row r="75" spans="2:14" ht="12"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</row>
    <row r="76" spans="2:14" ht="12">
      <c r="B76" s="342"/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</row>
    <row r="77" spans="2:14" ht="12"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</row>
    <row r="78" spans="2:14" ht="12">
      <c r="B78" s="342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</row>
    <row r="79" spans="2:14" ht="12">
      <c r="B79" s="34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</row>
    <row r="80" spans="2:14" ht="12"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</row>
    <row r="81" spans="2:14" ht="12"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</row>
    <row r="82" spans="2:14" ht="12"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</row>
    <row r="83" spans="2:14" ht="12"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42"/>
      <c r="N83" s="342"/>
    </row>
    <row r="84" spans="2:14" ht="12"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</row>
    <row r="85" spans="2:14" ht="12"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</row>
    <row r="86" spans="2:14" ht="12"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</row>
    <row r="87" spans="2:14" ht="12"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</row>
    <row r="88" spans="2:14" ht="12">
      <c r="B88" s="342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</row>
    <row r="89" spans="2:14" ht="12">
      <c r="B89" s="342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</row>
    <row r="90" spans="2:14" ht="12">
      <c r="B90" s="342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</row>
    <row r="91" spans="2:14" ht="12"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</row>
    <row r="92" spans="2:14" ht="12"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</row>
    <row r="93" spans="2:14" ht="12">
      <c r="B93" s="342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</row>
    <row r="94" spans="2:14" ht="12">
      <c r="B94" s="342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</row>
    <row r="95" spans="2:14" ht="12"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</row>
    <row r="96" spans="2:14" ht="12">
      <c r="B96" s="342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</row>
    <row r="97" spans="2:14" ht="12">
      <c r="B97" s="342"/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</row>
    <row r="98" spans="2:14" ht="12">
      <c r="B98" s="342"/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</row>
    <row r="99" spans="2:14" ht="12"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</row>
    <row r="100" spans="2:14" ht="12">
      <c r="B100" s="342"/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</row>
    <row r="101" spans="2:14" ht="12">
      <c r="B101" s="342"/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</row>
    <row r="102" spans="2:14" ht="12">
      <c r="B102" s="342"/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</row>
    <row r="103" spans="2:14" ht="12">
      <c r="B103" s="34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</row>
    <row r="104" spans="2:14" ht="12">
      <c r="B104" s="342"/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</row>
    <row r="105" spans="2:14" ht="12"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</row>
    <row r="106" spans="2:14" ht="12">
      <c r="B106" s="342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</row>
    <row r="107" spans="2:14" ht="12">
      <c r="B107" s="342"/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</row>
    <row r="108" spans="2:14" ht="12">
      <c r="B108" s="34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</row>
    <row r="109" spans="2:14" ht="12">
      <c r="B109" s="342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</row>
    <row r="110" spans="2:14" ht="12">
      <c r="B110" s="342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</row>
    <row r="111" spans="2:14" ht="12"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</row>
    <row r="112" spans="2:14" ht="12">
      <c r="B112" s="342"/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</row>
    <row r="113" spans="2:14" ht="12">
      <c r="B113" s="342"/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</row>
    <row r="114" spans="2:14" ht="12">
      <c r="B114" s="342"/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</row>
    <row r="115" spans="2:14" ht="12"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</row>
    <row r="116" spans="2:14" ht="12">
      <c r="B116" s="342"/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</row>
    <row r="117" spans="2:14" ht="12"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</row>
    <row r="118" spans="2:14" ht="12">
      <c r="B118" s="342"/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</row>
  </sheetData>
  <mergeCells count="14">
    <mergeCell ref="C3:C6"/>
    <mergeCell ref="D3:D6"/>
    <mergeCell ref="E3:E6"/>
    <mergeCell ref="F3:H3"/>
    <mergeCell ref="F4:F6"/>
    <mergeCell ref="G4:G6"/>
    <mergeCell ref="H4:H6"/>
    <mergeCell ref="I3:N3"/>
    <mergeCell ref="M4:M6"/>
    <mergeCell ref="K4:K6"/>
    <mergeCell ref="L4:L6"/>
    <mergeCell ref="I4:I6"/>
    <mergeCell ref="J4:J6"/>
    <mergeCell ref="N4:N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平成元年　山形県統計年鑑</dc:title>
  <dc:subject/>
  <dc:creator>山形県</dc:creator>
  <cp:keywords/>
  <dc:description/>
  <cp:lastModifiedBy>工藤　裕子</cp:lastModifiedBy>
  <cp:lastPrinted>2005-05-24T06:19:40Z</cp:lastPrinted>
  <dcterms:created xsi:type="dcterms:W3CDTF">2005-04-02T01:55:19Z</dcterms:created>
  <dcterms:modified xsi:type="dcterms:W3CDTF">2008-10-29T05:26:27Z</dcterms:modified>
  <cp:category/>
  <cp:version/>
  <cp:contentType/>
  <cp:contentStatus/>
</cp:coreProperties>
</file>